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Users\mmahajan\Documents\eps-us\InputData\trans\BNVP\"/>
    </mc:Choice>
  </mc:AlternateContent>
  <xr:revisionPtr revIDLastSave="0" documentId="13_ncr:1_{978D353B-FFFD-41BC-B98F-88D9B0E533F0}" xr6:coauthVersionLast="47" xr6:coauthVersionMax="47" xr10:uidLastSave="{00000000-0000-0000-0000-000000000000}"/>
  <bookViews>
    <workbookView xWindow="-110" yWindow="-110" windowWidth="19420" windowHeight="10420" xr2:uid="{A6C0074D-B751-45E1-970C-BFD3304E04F6}"/>
  </bookViews>
  <sheets>
    <sheet name="About" sheetId="1" r:id="rId1"/>
    <sheet name="AEO 2022 38" sheetId="44" r:id="rId2"/>
    <sheet name="AEO 2022 39" sheetId="45" r:id="rId3"/>
    <sheet name="AEO 2022 42" sheetId="46" r:id="rId4"/>
    <sheet name="AEO 2022 44" sheetId="47" r:id="rId5"/>
    <sheet name="AEO 2022 49" sheetId="48" r:id="rId6"/>
    <sheet name="AEO 2022 52" sheetId="49" r:id="rId7"/>
    <sheet name="AEO 2021 38" sheetId="41" r:id="rId8"/>
    <sheet name="AEO 2021 39" sheetId="26" r:id="rId9"/>
    <sheet name="AEO 2021 42" sheetId="27" r:id="rId10"/>
    <sheet name="AEO 2021 44" sheetId="39" r:id="rId11"/>
    <sheet name="AEO 2021 49" sheetId="38" r:id="rId12"/>
    <sheet name="AEO 2021 52" sheetId="19" r:id="rId13"/>
    <sheet name="NREL_ATB_2020" sheetId="42" r:id="rId14"/>
    <sheet name="NREL Calcs" sheetId="43" r:id="rId15"/>
    <sheet name="LDV Cost Calcs" sheetId="40" r:id="rId16"/>
    <sheet name="PHEV Price Calcs" sheetId="30" r:id="rId17"/>
    <sheet name="CARB ACT ISOR" sheetId="36" r:id="rId18"/>
    <sheet name="LDV Shares" sheetId="50" r:id="rId19"/>
    <sheet name="Hydrogen Vehicle Calcs" sheetId="31" r:id="rId20"/>
    <sheet name="Freight HDVs" sheetId="33" r:id="rId21"/>
    <sheet name="Passenger Aircraft" sheetId="22" r:id="rId22"/>
    <sheet name="Ships" sheetId="25" r:id="rId23"/>
    <sheet name="Motorbikes" sheetId="23" r:id="rId24"/>
    <sheet name="BNVP-LDVs-psgr" sheetId="2" r:id="rId25"/>
    <sheet name="BNVP-LDVs-frgt" sheetId="8" r:id="rId26"/>
    <sheet name="BNVP-HDVs-psgr" sheetId="9" r:id="rId27"/>
    <sheet name="BNVP-HDVs-frgt" sheetId="10" r:id="rId28"/>
    <sheet name="BNVP-aircraft-psgr" sheetId="11" r:id="rId29"/>
    <sheet name="BNVP-aircraft-frgt" sheetId="12" r:id="rId30"/>
    <sheet name="BNVP-rail-psgr" sheetId="13" r:id="rId31"/>
    <sheet name="BNVP-rail-frgt" sheetId="14" r:id="rId32"/>
    <sheet name="BNVP-ships-psgr" sheetId="15" r:id="rId33"/>
    <sheet name="BNVP-ships-frgt" sheetId="16" r:id="rId34"/>
    <sheet name="BNVP-motorbikes-psgr" sheetId="17" r:id="rId35"/>
    <sheet name="BNVP-motorbikes-frgt" sheetId="18" r:id="rId36"/>
  </sheets>
  <externalReferences>
    <externalReference r:id="rId37"/>
    <externalReference r:id="rId38"/>
    <externalReference r:id="rId39"/>
  </externalReferences>
  <definedNames>
    <definedName name="_xlnm._FilterDatabase" localSheetId="13" hidden="1">NREL_ATB_2020!$A$1:$L$253</definedName>
    <definedName name="asdf">[1]About!$A$113</definedName>
    <definedName name="cpi_2010to2012" localSheetId="18">[3]About!#REF!</definedName>
    <definedName name="cpi_2010to2012">About!#REF!</definedName>
    <definedName name="cpi_2013to2012">About!$A$123</definedName>
    <definedName name="cpi_2014to2012" localSheetId="18">[3]About!#REF!</definedName>
    <definedName name="cpi_2014to2012">About!#REF!</definedName>
    <definedName name="cpi_2016to2012">About!$A$124</definedName>
    <definedName name="cpi_2017to2012" localSheetId="18">[3]About!$A$125</definedName>
    <definedName name="cpi_2017to2012">About!$A$125</definedName>
    <definedName name="cpi_2018to2012" localSheetId="18">[3]About!$A$126</definedName>
    <definedName name="cpi_2018to2012">About!$A$126</definedName>
    <definedName name="cpi_2019to2012" localSheetId="18">[3]About!$A$127</definedName>
    <definedName name="cpi_2019to2012">About!$A$127</definedName>
    <definedName name="cpi_2020to2012" localSheetId="18">[3]About!$A$128</definedName>
    <definedName name="cpi_2020to2012">About!$A$128</definedName>
    <definedName name="cpi_2021to2012">About!$A$129</definedName>
    <definedName name="H2_kg_to_MMBtu">[2]Constants!$D$7</definedName>
    <definedName name="kWh_to_Btu">[2]Constants!$D$4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2" l="1"/>
  <c r="D8" i="2"/>
  <c r="E8" i="2"/>
  <c r="F8" i="2"/>
  <c r="G8" i="2"/>
  <c r="H8" i="2"/>
  <c r="I8" i="2"/>
  <c r="J8" i="2"/>
  <c r="K8" i="2"/>
  <c r="L8" i="2"/>
  <c r="M8" i="2"/>
  <c r="N8" i="2"/>
  <c r="O8" i="2"/>
  <c r="P8" i="2"/>
  <c r="Q8" i="2"/>
  <c r="R8" i="2"/>
  <c r="S8" i="2"/>
  <c r="T8" i="2"/>
  <c r="U8" i="2"/>
  <c r="V8" i="2"/>
  <c r="W8" i="2"/>
  <c r="X8" i="2"/>
  <c r="Y8" i="2"/>
  <c r="Z8" i="2"/>
  <c r="AA8" i="2"/>
  <c r="AB8" i="2"/>
  <c r="AC8" i="2"/>
  <c r="AD8" i="2"/>
  <c r="AE8" i="2"/>
  <c r="AF8" i="2"/>
  <c r="B8" i="2"/>
  <c r="C49" i="31"/>
  <c r="D49" i="31"/>
  <c r="E49" i="31"/>
  <c r="F49" i="31"/>
  <c r="G49" i="31"/>
  <c r="H49" i="31"/>
  <c r="I49" i="31"/>
  <c r="J49" i="31"/>
  <c r="K49" i="31"/>
  <c r="L49" i="31"/>
  <c r="M49" i="31"/>
  <c r="N49" i="31"/>
  <c r="O49" i="31"/>
  <c r="P49" i="31"/>
  <c r="Q49" i="31"/>
  <c r="R49" i="31"/>
  <c r="S49" i="31"/>
  <c r="T49" i="31"/>
  <c r="U49" i="31"/>
  <c r="V49" i="31"/>
  <c r="W49" i="31"/>
  <c r="X49" i="31"/>
  <c r="Y49" i="31"/>
  <c r="Z49" i="31"/>
  <c r="AA49" i="31"/>
  <c r="AB49" i="31"/>
  <c r="AC49" i="31"/>
  <c r="AD49" i="31"/>
  <c r="AE49" i="31"/>
  <c r="AF49" i="31"/>
  <c r="C50" i="31"/>
  <c r="D50" i="31"/>
  <c r="E50" i="31"/>
  <c r="F50" i="31"/>
  <c r="G50" i="31"/>
  <c r="H50" i="31"/>
  <c r="I50" i="31"/>
  <c r="J50" i="31"/>
  <c r="K50" i="31"/>
  <c r="L50" i="31"/>
  <c r="M50" i="31"/>
  <c r="N50" i="31"/>
  <c r="O50" i="31"/>
  <c r="P50" i="31"/>
  <c r="Q50" i="31"/>
  <c r="R50" i="31"/>
  <c r="S50" i="31"/>
  <c r="T50" i="31"/>
  <c r="U50" i="31"/>
  <c r="V50" i="31"/>
  <c r="W50" i="31"/>
  <c r="X50" i="31"/>
  <c r="Y50" i="31"/>
  <c r="Z50" i="31"/>
  <c r="AA50" i="31"/>
  <c r="AB50" i="31"/>
  <c r="AC50" i="31"/>
  <c r="AD50" i="31"/>
  <c r="AE50" i="31"/>
  <c r="AF50" i="31"/>
  <c r="B50" i="31"/>
  <c r="B49" i="31"/>
  <c r="C43" i="31"/>
  <c r="D43" i="31"/>
  <c r="E43" i="31"/>
  <c r="F43" i="31"/>
  <c r="G43" i="31"/>
  <c r="H43" i="31"/>
  <c r="I43" i="31"/>
  <c r="J43" i="31"/>
  <c r="K43" i="31"/>
  <c r="L43" i="31"/>
  <c r="M43" i="31"/>
  <c r="N43" i="31"/>
  <c r="O43" i="31"/>
  <c r="P43" i="31"/>
  <c r="Q43" i="31"/>
  <c r="R43" i="31"/>
  <c r="S43" i="31"/>
  <c r="T43" i="31"/>
  <c r="U43" i="31"/>
  <c r="V43" i="31"/>
  <c r="W43" i="31"/>
  <c r="X43" i="31"/>
  <c r="Y43" i="31"/>
  <c r="Z43" i="31"/>
  <c r="AA43" i="31"/>
  <c r="AB43" i="31"/>
  <c r="AC43" i="31"/>
  <c r="AD43" i="31"/>
  <c r="AE43" i="31"/>
  <c r="AF43" i="31"/>
  <c r="C44" i="31"/>
  <c r="D44" i="31"/>
  <c r="E44" i="31"/>
  <c r="F44" i="31"/>
  <c r="G44" i="31"/>
  <c r="H44" i="31"/>
  <c r="I44" i="31"/>
  <c r="J44" i="31"/>
  <c r="K44" i="31"/>
  <c r="L44" i="31"/>
  <c r="M44" i="31"/>
  <c r="N44" i="31"/>
  <c r="O44" i="31"/>
  <c r="P44" i="31"/>
  <c r="Q44" i="31"/>
  <c r="R44" i="31"/>
  <c r="S44" i="31"/>
  <c r="T44" i="31"/>
  <c r="U44" i="31"/>
  <c r="V44" i="31"/>
  <c r="W44" i="31"/>
  <c r="X44" i="31"/>
  <c r="Y44" i="31"/>
  <c r="Z44" i="31"/>
  <c r="AA44" i="31"/>
  <c r="AB44" i="31"/>
  <c r="AC44" i="31"/>
  <c r="AD44" i="31"/>
  <c r="AE44" i="31"/>
  <c r="AF44" i="31"/>
  <c r="C45" i="31"/>
  <c r="D45" i="31"/>
  <c r="E45" i="31"/>
  <c r="F45" i="31"/>
  <c r="G45" i="31"/>
  <c r="H45" i="31"/>
  <c r="I45" i="31"/>
  <c r="J45" i="31"/>
  <c r="K45" i="31"/>
  <c r="L45" i="31"/>
  <c r="M45" i="31"/>
  <c r="N45" i="31"/>
  <c r="O45" i="31"/>
  <c r="P45" i="31"/>
  <c r="Q45" i="31"/>
  <c r="R45" i="31"/>
  <c r="S45" i="31"/>
  <c r="T45" i="31"/>
  <c r="U45" i="31"/>
  <c r="V45" i="31"/>
  <c r="W45" i="31"/>
  <c r="X45" i="31"/>
  <c r="Y45" i="31"/>
  <c r="Z45" i="31"/>
  <c r="AA45" i="31"/>
  <c r="AB45" i="31"/>
  <c r="AC45" i="31"/>
  <c r="AD45" i="31"/>
  <c r="AE45" i="31"/>
  <c r="AF45" i="31"/>
  <c r="C46" i="31"/>
  <c r="D46" i="31"/>
  <c r="E46" i="31"/>
  <c r="F46" i="31"/>
  <c r="G46" i="31"/>
  <c r="H46" i="31"/>
  <c r="I46" i="31"/>
  <c r="J46" i="31"/>
  <c r="K46" i="31"/>
  <c r="L46" i="31"/>
  <c r="M46" i="31"/>
  <c r="N46" i="31"/>
  <c r="O46" i="31"/>
  <c r="P46" i="31"/>
  <c r="Q46" i="31"/>
  <c r="R46" i="31"/>
  <c r="S46" i="31"/>
  <c r="T46" i="31"/>
  <c r="U46" i="31"/>
  <c r="V46" i="31"/>
  <c r="W46" i="31"/>
  <c r="X46" i="31"/>
  <c r="Y46" i="31"/>
  <c r="Z46" i="31"/>
  <c r="AA46" i="31"/>
  <c r="AB46" i="31"/>
  <c r="AC46" i="31"/>
  <c r="AD46" i="31"/>
  <c r="AE46" i="31"/>
  <c r="AF46"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B6" i="2"/>
  <c r="Z28" i="50"/>
  <c r="C25" i="50"/>
  <c r="C27" i="50"/>
  <c r="Z16" i="50"/>
  <c r="C16" i="50"/>
  <c r="C18" i="50"/>
  <c r="H8" i="50"/>
  <c r="H9" i="50" s="1"/>
  <c r="J8" i="50"/>
  <c r="J9" i="50" s="1"/>
  <c r="P8" i="50"/>
  <c r="P9" i="50" s="1"/>
  <c r="R8" i="50"/>
  <c r="R9" i="50" s="1"/>
  <c r="X8" i="50"/>
  <c r="X9" i="50" s="1"/>
  <c r="Z8" i="50"/>
  <c r="AF8" i="50"/>
  <c r="AF9" i="50" s="1"/>
  <c r="Z9" i="50"/>
  <c r="D4" i="50"/>
  <c r="D5" i="50" s="1"/>
  <c r="C4" i="50"/>
  <c r="C5" i="50" s="1"/>
  <c r="J4" i="50"/>
  <c r="J5" i="50" s="1"/>
  <c r="L4" i="50"/>
  <c r="L5" i="50" s="1"/>
  <c r="R4" i="50"/>
  <c r="T4" i="50"/>
  <c r="T5" i="50" s="1"/>
  <c r="Z4" i="50"/>
  <c r="Z5" i="50" s="1"/>
  <c r="AB4" i="50"/>
  <c r="AB5" i="50" s="1"/>
  <c r="R5" i="50"/>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J45" i="50" s="1"/>
  <c r="I3" i="50"/>
  <c r="H3" i="50"/>
  <c r="H4" i="50" s="1"/>
  <c r="H5" i="50" s="1"/>
  <c r="G3" i="50"/>
  <c r="G11" i="50" s="1"/>
  <c r="F3" i="50"/>
  <c r="F4" i="50" s="1"/>
  <c r="F5" i="50" s="1"/>
  <c r="E3" i="50"/>
  <c r="E4" i="50" s="1"/>
  <c r="E5" i="50" s="1"/>
  <c r="D3" i="50"/>
  <c r="D8" i="50" s="1"/>
  <c r="D9" i="50" s="1"/>
  <c r="C3" i="50"/>
  <c r="C28" i="50" s="1"/>
  <c r="G21" i="50" l="1"/>
  <c r="G36" i="50" s="1"/>
  <c r="G54" i="50" s="1"/>
  <c r="G26" i="50"/>
  <c r="G14" i="50"/>
  <c r="G23" i="50"/>
  <c r="G19" i="50"/>
  <c r="G28" i="50"/>
  <c r="G16" i="50"/>
  <c r="G25" i="50"/>
  <c r="G48" i="50" s="1"/>
  <c r="G13" i="50"/>
  <c r="G22" i="50"/>
  <c r="G18" i="50"/>
  <c r="G24" i="50"/>
  <c r="G12" i="50"/>
  <c r="G29" i="50"/>
  <c r="G52" i="50" s="1"/>
  <c r="G17" i="50"/>
  <c r="G27" i="50"/>
  <c r="G71" i="50" s="1"/>
  <c r="G15" i="50"/>
  <c r="W21" i="50"/>
  <c r="W36" i="50" s="1"/>
  <c r="W54" i="50" s="1"/>
  <c r="W26" i="50"/>
  <c r="W14" i="50"/>
  <c r="W23" i="50"/>
  <c r="W19" i="50"/>
  <c r="W44" i="50" s="1"/>
  <c r="W28" i="50"/>
  <c r="W16" i="50"/>
  <c r="W41" i="50" s="1"/>
  <c r="W25" i="50"/>
  <c r="W13" i="50"/>
  <c r="W22" i="50"/>
  <c r="W18" i="50"/>
  <c r="W24" i="50"/>
  <c r="W12" i="50"/>
  <c r="W55" i="50" s="1"/>
  <c r="W15" i="50"/>
  <c r="W29" i="50"/>
  <c r="W17" i="50"/>
  <c r="W27" i="50"/>
  <c r="G4" i="50"/>
  <c r="G5" i="50" s="1"/>
  <c r="G8" i="50"/>
  <c r="G9" i="50" s="1"/>
  <c r="O7" i="50"/>
  <c r="O4" i="50"/>
  <c r="O5" i="50" s="1"/>
  <c r="O11" i="50"/>
  <c r="O8" i="50"/>
  <c r="O9" i="50" s="1"/>
  <c r="W4" i="50"/>
  <c r="W5" i="50" s="1"/>
  <c r="W8" i="50"/>
  <c r="W9" i="50" s="1"/>
  <c r="AE7" i="50"/>
  <c r="AE4" i="50"/>
  <c r="AE5" i="50" s="1"/>
  <c r="AE11" i="50"/>
  <c r="AE8" i="50"/>
  <c r="AE9" i="50" s="1"/>
  <c r="I21" i="50"/>
  <c r="I36" i="50" s="1"/>
  <c r="I54" i="50" s="1"/>
  <c r="I24" i="50"/>
  <c r="I68" i="50" s="1"/>
  <c r="I12" i="50"/>
  <c r="I29" i="50"/>
  <c r="I17" i="50"/>
  <c r="I26" i="50"/>
  <c r="I14" i="50"/>
  <c r="I23" i="50"/>
  <c r="I101" i="50" s="1"/>
  <c r="I19" i="50"/>
  <c r="I28" i="50"/>
  <c r="I51" i="50" s="1"/>
  <c r="I16" i="50"/>
  <c r="I22" i="50"/>
  <c r="I18" i="50"/>
  <c r="I4" i="50"/>
  <c r="I5" i="50" s="1"/>
  <c r="I8" i="50"/>
  <c r="I9" i="50" s="1"/>
  <c r="Q11" i="50"/>
  <c r="Q4" i="50"/>
  <c r="Q5" i="50" s="1"/>
  <c r="Q8" i="50"/>
  <c r="Q9" i="50" s="1"/>
  <c r="Y4" i="50"/>
  <c r="Y5" i="50" s="1"/>
  <c r="Y8" i="50"/>
  <c r="Y9" i="50" s="1"/>
  <c r="AG11" i="50"/>
  <c r="AG4" i="50"/>
  <c r="AG5" i="50" s="1"/>
  <c r="AG8" i="50"/>
  <c r="AG9" i="50" s="1"/>
  <c r="Y11" i="50"/>
  <c r="R16" i="50"/>
  <c r="I13" i="50"/>
  <c r="I116" i="50" s="1"/>
  <c r="I25" i="50"/>
  <c r="J21" i="50"/>
  <c r="J36" i="50" s="1"/>
  <c r="J54" i="50" s="1"/>
  <c r="J27" i="50"/>
  <c r="J15" i="50"/>
  <c r="J24" i="50"/>
  <c r="J12" i="50"/>
  <c r="J29" i="50"/>
  <c r="J17" i="50"/>
  <c r="J26" i="50"/>
  <c r="J14" i="50"/>
  <c r="J23" i="50"/>
  <c r="J19" i="50"/>
  <c r="J25" i="50"/>
  <c r="J13" i="50"/>
  <c r="R21" i="50"/>
  <c r="R36" i="50" s="1"/>
  <c r="R54" i="50" s="1"/>
  <c r="R27" i="50"/>
  <c r="R71" i="50" s="1"/>
  <c r="R15" i="50"/>
  <c r="R24" i="50"/>
  <c r="R12" i="50"/>
  <c r="R29" i="50"/>
  <c r="R17" i="50"/>
  <c r="R26" i="50"/>
  <c r="R70" i="50" s="1"/>
  <c r="R14" i="50"/>
  <c r="R39" i="50" s="1"/>
  <c r="R23" i="50"/>
  <c r="R101" i="50" s="1"/>
  <c r="R19" i="50"/>
  <c r="R25" i="50"/>
  <c r="R13" i="50"/>
  <c r="Z21" i="50"/>
  <c r="Z36" i="50" s="1"/>
  <c r="Z54" i="50" s="1"/>
  <c r="Z27" i="50"/>
  <c r="Z15" i="50"/>
  <c r="Z84" i="50" s="1"/>
  <c r="Z24" i="50"/>
  <c r="Z12" i="50"/>
  <c r="Z112" i="50" s="1"/>
  <c r="Z29" i="50"/>
  <c r="Z17" i="50"/>
  <c r="Z26" i="50"/>
  <c r="Z14" i="50"/>
  <c r="Z39" i="50" s="1"/>
  <c r="Z23" i="50"/>
  <c r="Z19" i="50"/>
  <c r="Z44" i="50" s="1"/>
  <c r="Z25" i="50"/>
  <c r="Z13" i="50"/>
  <c r="R18" i="50"/>
  <c r="I15" i="50"/>
  <c r="I27" i="50"/>
  <c r="Z22" i="50"/>
  <c r="Z45" i="50" s="1"/>
  <c r="G7" i="50"/>
  <c r="J16" i="50"/>
  <c r="J80" i="50" s="1"/>
  <c r="J28" i="50"/>
  <c r="J18" i="50"/>
  <c r="J84" i="50" s="1"/>
  <c r="R22" i="50"/>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R81" i="50" s="1"/>
  <c r="R44" i="50"/>
  <c r="J72" i="50"/>
  <c r="J51" i="50"/>
  <c r="Z72" i="50"/>
  <c r="Z51" i="50"/>
  <c r="K77" i="50"/>
  <c r="K109" i="50"/>
  <c r="K89" i="50"/>
  <c r="M109" i="50"/>
  <c r="M77" i="50"/>
  <c r="M89" i="50"/>
  <c r="J99" i="50"/>
  <c r="J67" i="50"/>
  <c r="W101" i="50"/>
  <c r="W48" i="50"/>
  <c r="R72" i="50"/>
  <c r="R51" i="50"/>
  <c r="N109" i="50"/>
  <c r="N77" i="50"/>
  <c r="N89" i="50"/>
  <c r="AD109" i="50"/>
  <c r="AD77" i="50"/>
  <c r="AD89" i="50"/>
  <c r="G49" i="50"/>
  <c r="W49" i="50"/>
  <c r="O109" i="50"/>
  <c r="O89" i="50"/>
  <c r="O77" i="50"/>
  <c r="W109" i="50"/>
  <c r="W89" i="50"/>
  <c r="W77" i="50"/>
  <c r="AE109" i="50"/>
  <c r="AE89" i="50"/>
  <c r="AE77" i="50"/>
  <c r="I7" i="50"/>
  <c r="Q7" i="50"/>
  <c r="Y7" i="50"/>
  <c r="AG7" i="50"/>
  <c r="C11" i="50"/>
  <c r="C21" i="50" s="1"/>
  <c r="C36" i="50" s="1"/>
  <c r="C54" i="50" s="1"/>
  <c r="K11" i="50"/>
  <c r="S11" i="50"/>
  <c r="AA11" i="50"/>
  <c r="J68" i="50"/>
  <c r="J47" i="50"/>
  <c r="R68" i="50"/>
  <c r="R47" i="50"/>
  <c r="Z68" i="50"/>
  <c r="Z47" i="50"/>
  <c r="I69" i="50"/>
  <c r="I48" i="50"/>
  <c r="G55" i="50"/>
  <c r="Z99" i="50"/>
  <c r="Z67" i="50"/>
  <c r="R40" i="50"/>
  <c r="X109" i="50"/>
  <c r="X89" i="50"/>
  <c r="X77" i="50"/>
  <c r="J7" i="50"/>
  <c r="R7" i="50"/>
  <c r="Z7" i="50"/>
  <c r="D11" i="50"/>
  <c r="L11" i="50"/>
  <c r="T11" i="50"/>
  <c r="AB11" i="50"/>
  <c r="G45" i="50"/>
  <c r="W66" i="50"/>
  <c r="W45" i="50"/>
  <c r="S77" i="50"/>
  <c r="S89" i="50"/>
  <c r="S109" i="50"/>
  <c r="D77" i="50"/>
  <c r="D89" i="50"/>
  <c r="D109" i="50"/>
  <c r="L77" i="50"/>
  <c r="L89" i="50"/>
  <c r="L109" i="50"/>
  <c r="T77" i="50"/>
  <c r="T89" i="50"/>
  <c r="T109" i="50"/>
  <c r="AB77" i="50"/>
  <c r="AB89" i="50"/>
  <c r="AB109" i="50"/>
  <c r="E109" i="50"/>
  <c r="E89" i="50"/>
  <c r="E77" i="50"/>
  <c r="U109" i="50"/>
  <c r="U89" i="50"/>
  <c r="U77" i="50"/>
  <c r="W37" i="50"/>
  <c r="G101" i="50"/>
  <c r="Z46"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G40" i="50"/>
  <c r="C7" i="50"/>
  <c r="K7" i="50"/>
  <c r="S7" i="50"/>
  <c r="AA7" i="50"/>
  <c r="W69" i="50"/>
  <c r="E11" i="50"/>
  <c r="M11" i="50"/>
  <c r="U11" i="50"/>
  <c r="AC11" i="50"/>
  <c r="W117" i="50"/>
  <c r="G113" i="50"/>
  <c r="Z70" i="50"/>
  <c r="J46" i="50"/>
  <c r="C77" i="50"/>
  <c r="C89" i="50"/>
  <c r="C109" i="50"/>
  <c r="AA77" i="50"/>
  <c r="AA109" i="50"/>
  <c r="AA89" i="50"/>
  <c r="AC109" i="50"/>
  <c r="AC77" i="50"/>
  <c r="AC89" i="50"/>
  <c r="V109" i="50"/>
  <c r="V77" i="50"/>
  <c r="V89" i="50"/>
  <c r="J40" i="50"/>
  <c r="J89" i="50"/>
  <c r="J77" i="50"/>
  <c r="J109" i="50"/>
  <c r="R89" i="50"/>
  <c r="R77" i="50"/>
  <c r="R109" i="50"/>
  <c r="Z89" i="50"/>
  <c r="Z77" i="50"/>
  <c r="Z109" i="50"/>
  <c r="D7" i="50"/>
  <c r="L7" i="50"/>
  <c r="T7" i="50"/>
  <c r="AB7" i="50"/>
  <c r="F11" i="50"/>
  <c r="N11" i="50"/>
  <c r="V11" i="50"/>
  <c r="AD11" i="50"/>
  <c r="R116" i="50"/>
  <c r="I92" i="50"/>
  <c r="W40" i="50"/>
  <c r="I43" i="50"/>
  <c r="Z43" i="50"/>
  <c r="J66" i="50"/>
  <c r="R45" i="50"/>
  <c r="J71" i="50"/>
  <c r="J50" i="50"/>
  <c r="Z71" i="50"/>
  <c r="Z50" i="50"/>
  <c r="J39" i="50"/>
  <c r="R112" i="50"/>
  <c r="R92" i="50"/>
  <c r="Z92" i="50"/>
  <c r="R43" i="50"/>
  <c r="W47" i="50"/>
  <c r="I40" i="50"/>
  <c r="J101" i="50"/>
  <c r="J69" i="50"/>
  <c r="J48" i="50"/>
  <c r="R69" i="50"/>
  <c r="R48" i="50"/>
  <c r="Z101" i="50"/>
  <c r="Z69" i="50"/>
  <c r="Z48" i="50"/>
  <c r="I66" i="50"/>
  <c r="G67" i="50"/>
  <c r="G99" i="50"/>
  <c r="W67" i="50"/>
  <c r="I70" i="50"/>
  <c r="I49" i="50"/>
  <c r="W71" i="50"/>
  <c r="W50" i="50"/>
  <c r="R66" i="50"/>
  <c r="Z66" i="50"/>
  <c r="J49" i="50"/>
  <c r="J70" i="50"/>
  <c r="Z49" i="50"/>
  <c r="I67" i="50"/>
  <c r="G68" i="50"/>
  <c r="W68" i="50"/>
  <c r="I50" i="50"/>
  <c r="I71" i="50"/>
  <c r="I45" i="50"/>
  <c r="G46" i="50"/>
  <c r="W46" i="50"/>
  <c r="E21" i="50" l="1"/>
  <c r="E36" i="50" s="1"/>
  <c r="E54" i="50" s="1"/>
  <c r="E28" i="50"/>
  <c r="E16" i="50"/>
  <c r="E25" i="50"/>
  <c r="E69" i="50" s="1"/>
  <c r="E13" i="50"/>
  <c r="E22" i="50"/>
  <c r="E66" i="50" s="1"/>
  <c r="E18" i="50"/>
  <c r="E27" i="50"/>
  <c r="E71" i="50" s="1"/>
  <c r="E15" i="50"/>
  <c r="E24" i="50"/>
  <c r="E12" i="50"/>
  <c r="E26" i="50"/>
  <c r="E70" i="50" s="1"/>
  <c r="E14" i="50"/>
  <c r="E29" i="50"/>
  <c r="E73" i="50" s="1"/>
  <c r="E17" i="50"/>
  <c r="E23" i="50"/>
  <c r="E67" i="50" s="1"/>
  <c r="E19" i="50"/>
  <c r="T21" i="50"/>
  <c r="T36" i="50" s="1"/>
  <c r="T54" i="50" s="1"/>
  <c r="T25" i="50"/>
  <c r="T13" i="50"/>
  <c r="T22" i="50"/>
  <c r="T66" i="50" s="1"/>
  <c r="T18" i="50"/>
  <c r="T116" i="50" s="1"/>
  <c r="T27" i="50"/>
  <c r="T15" i="50"/>
  <c r="T24" i="50"/>
  <c r="T12" i="50"/>
  <c r="T29" i="50"/>
  <c r="T17" i="50"/>
  <c r="T23" i="50"/>
  <c r="T19" i="50"/>
  <c r="T117" i="50" s="1"/>
  <c r="T26" i="50"/>
  <c r="T14" i="50"/>
  <c r="T110" i="50" s="1"/>
  <c r="T28" i="50"/>
  <c r="T16" i="50"/>
  <c r="Z80" i="50"/>
  <c r="I84" i="50"/>
  <c r="I81" i="50"/>
  <c r="L21" i="50"/>
  <c r="L36" i="50" s="1"/>
  <c r="L54" i="50" s="1"/>
  <c r="L25" i="50"/>
  <c r="L13" i="50"/>
  <c r="L111" i="50" s="1"/>
  <c r="L22" i="50"/>
  <c r="L18" i="50"/>
  <c r="L27" i="50"/>
  <c r="L15" i="50"/>
  <c r="L40" i="50" s="1"/>
  <c r="L24" i="50"/>
  <c r="L12" i="50"/>
  <c r="L110" i="50" s="1"/>
  <c r="L29" i="50"/>
  <c r="L17" i="50"/>
  <c r="L115" i="50" s="1"/>
  <c r="L23" i="50"/>
  <c r="L19" i="50"/>
  <c r="L28" i="50"/>
  <c r="L16" i="50"/>
  <c r="L26" i="50"/>
  <c r="L14" i="50"/>
  <c r="L94" i="50" s="1"/>
  <c r="O21" i="50"/>
  <c r="O36" i="50" s="1"/>
  <c r="O54" i="50" s="1"/>
  <c r="O26" i="50"/>
  <c r="O14" i="50"/>
  <c r="O23" i="50"/>
  <c r="O19" i="50"/>
  <c r="O28" i="50"/>
  <c r="O16" i="50"/>
  <c r="O82" i="50" s="1"/>
  <c r="O25" i="50"/>
  <c r="O13" i="50"/>
  <c r="O116" i="50" s="1"/>
  <c r="O22" i="50"/>
  <c r="O18" i="50"/>
  <c r="O24" i="50"/>
  <c r="O68" i="50" s="1"/>
  <c r="O12" i="50"/>
  <c r="O55" i="50" s="1"/>
  <c r="O29" i="50"/>
  <c r="O17" i="50"/>
  <c r="O56" i="50" s="1"/>
  <c r="O65" i="50" s="1"/>
  <c r="O27" i="50"/>
  <c r="O15" i="50"/>
  <c r="D21" i="50"/>
  <c r="D36" i="50" s="1"/>
  <c r="D54" i="50" s="1"/>
  <c r="D29" i="50"/>
  <c r="D17" i="50"/>
  <c r="D22" i="50"/>
  <c r="D66" i="50" s="1"/>
  <c r="D18" i="50"/>
  <c r="D116" i="50" s="1"/>
  <c r="D23" i="50"/>
  <c r="D67" i="50" s="1"/>
  <c r="D12" i="50"/>
  <c r="D37" i="50" s="1"/>
  <c r="D19" i="50"/>
  <c r="D24" i="50"/>
  <c r="D68" i="50" s="1"/>
  <c r="D25" i="50"/>
  <c r="D13" i="50"/>
  <c r="D27" i="50"/>
  <c r="D15" i="50"/>
  <c r="D28" i="50"/>
  <c r="D14" i="50"/>
  <c r="D94" i="50" s="1"/>
  <c r="D26" i="50"/>
  <c r="D70" i="50" s="1"/>
  <c r="D16" i="50"/>
  <c r="I99" i="50"/>
  <c r="R80" i="50"/>
  <c r="G81" i="50"/>
  <c r="I80" i="50"/>
  <c r="I112" i="50"/>
  <c r="G73" i="50"/>
  <c r="AA21" i="50"/>
  <c r="AA36" i="50" s="1"/>
  <c r="AA54" i="50" s="1"/>
  <c r="AA22" i="50"/>
  <c r="AA18" i="50"/>
  <c r="AA27" i="50"/>
  <c r="AA50" i="50" s="1"/>
  <c r="AA15" i="50"/>
  <c r="AA24" i="50"/>
  <c r="AA47" i="50" s="1"/>
  <c r="AA12" i="50"/>
  <c r="AA29" i="50"/>
  <c r="AA73" i="50" s="1"/>
  <c r="AA17" i="50"/>
  <c r="AA26" i="50"/>
  <c r="AA49" i="50" s="1"/>
  <c r="AA14" i="50"/>
  <c r="AA28" i="50"/>
  <c r="AA16" i="50"/>
  <c r="AA25" i="50"/>
  <c r="AA13" i="50"/>
  <c r="AA23" i="50"/>
  <c r="AA19" i="50"/>
  <c r="P21" i="50"/>
  <c r="P36" i="50" s="1"/>
  <c r="P54" i="50" s="1"/>
  <c r="P29" i="50"/>
  <c r="P52" i="50" s="1"/>
  <c r="P17" i="50"/>
  <c r="P56" i="50" s="1"/>
  <c r="P26" i="50"/>
  <c r="P14" i="50"/>
  <c r="P82" i="50" s="1"/>
  <c r="P23" i="50"/>
  <c r="P19" i="50"/>
  <c r="P44" i="50" s="1"/>
  <c r="P28" i="50"/>
  <c r="P51" i="50" s="1"/>
  <c r="P16" i="50"/>
  <c r="P25" i="50"/>
  <c r="P13" i="50"/>
  <c r="P27" i="50"/>
  <c r="P50" i="50" s="1"/>
  <c r="P15" i="50"/>
  <c r="P61" i="50" s="1"/>
  <c r="P18" i="50"/>
  <c r="P22" i="50"/>
  <c r="P45" i="50" s="1"/>
  <c r="P24" i="50"/>
  <c r="P47" i="50" s="1"/>
  <c r="P12" i="50"/>
  <c r="P55" i="50" s="1"/>
  <c r="X21" i="50"/>
  <c r="X36" i="50" s="1"/>
  <c r="X54" i="50" s="1"/>
  <c r="X29" i="50"/>
  <c r="X17" i="50"/>
  <c r="X26" i="50"/>
  <c r="X14" i="50"/>
  <c r="X23" i="50"/>
  <c r="X19" i="50"/>
  <c r="X44" i="50" s="1"/>
  <c r="X28" i="50"/>
  <c r="X16" i="50"/>
  <c r="X25" i="50"/>
  <c r="X13" i="50"/>
  <c r="X27" i="50"/>
  <c r="X15" i="50"/>
  <c r="X40" i="50" s="1"/>
  <c r="X24" i="50"/>
  <c r="X12" i="50"/>
  <c r="X37" i="50" s="1"/>
  <c r="X22" i="50"/>
  <c r="X18" i="50"/>
  <c r="I39" i="50"/>
  <c r="AE21" i="50"/>
  <c r="AE36" i="50" s="1"/>
  <c r="AE54" i="50" s="1"/>
  <c r="AE26" i="50"/>
  <c r="AE49" i="50" s="1"/>
  <c r="AE14" i="50"/>
  <c r="AE23" i="50"/>
  <c r="AE19" i="50"/>
  <c r="AE28" i="50"/>
  <c r="AE16" i="50"/>
  <c r="AE25" i="50"/>
  <c r="AE13" i="50"/>
  <c r="AE22" i="50"/>
  <c r="AE18" i="50"/>
  <c r="AE24" i="50"/>
  <c r="AE68" i="50" s="1"/>
  <c r="AE12" i="50"/>
  <c r="AE37" i="50" s="1"/>
  <c r="AE15" i="50"/>
  <c r="AE29" i="50"/>
  <c r="AE17" i="50"/>
  <c r="AE27" i="50"/>
  <c r="W99" i="50"/>
  <c r="O47" i="50"/>
  <c r="R49" i="50"/>
  <c r="R84" i="50"/>
  <c r="R50" i="50"/>
  <c r="I113" i="50"/>
  <c r="I47" i="50"/>
  <c r="R46" i="50"/>
  <c r="S21" i="50"/>
  <c r="S36" i="50" s="1"/>
  <c r="S54" i="50" s="1"/>
  <c r="S22" i="50"/>
  <c r="S18" i="50"/>
  <c r="S27" i="50"/>
  <c r="S15" i="50"/>
  <c r="S24" i="50"/>
  <c r="S12" i="50"/>
  <c r="S29" i="50"/>
  <c r="S73" i="50" s="1"/>
  <c r="S17" i="50"/>
  <c r="S26" i="50"/>
  <c r="S14" i="50"/>
  <c r="S28" i="50"/>
  <c r="S16" i="50"/>
  <c r="S19" i="50"/>
  <c r="S23" i="50"/>
  <c r="S25" i="50"/>
  <c r="S13" i="50"/>
  <c r="Z40" i="50"/>
  <c r="H21" i="50"/>
  <c r="H36" i="50" s="1"/>
  <c r="H54" i="50" s="1"/>
  <c r="H29" i="50"/>
  <c r="H17" i="50"/>
  <c r="H22" i="50"/>
  <c r="H26" i="50"/>
  <c r="H14" i="50"/>
  <c r="H39" i="50" s="1"/>
  <c r="H23" i="50"/>
  <c r="H19" i="50"/>
  <c r="H44" i="50" s="1"/>
  <c r="H28" i="50"/>
  <c r="H16" i="50"/>
  <c r="H25" i="50"/>
  <c r="H13" i="50"/>
  <c r="H27" i="50"/>
  <c r="H15" i="50"/>
  <c r="H113" i="50" s="1"/>
  <c r="H24" i="50"/>
  <c r="H12" i="50"/>
  <c r="H18" i="50"/>
  <c r="I46" i="50"/>
  <c r="G47" i="50"/>
  <c r="F21" i="50"/>
  <c r="F36" i="50" s="1"/>
  <c r="F54" i="50" s="1"/>
  <c r="F23" i="50"/>
  <c r="F67" i="50" s="1"/>
  <c r="F19" i="50"/>
  <c r="F44" i="50" s="1"/>
  <c r="F28" i="50"/>
  <c r="F16" i="50"/>
  <c r="F25" i="50"/>
  <c r="F13" i="50"/>
  <c r="F22" i="50"/>
  <c r="F66" i="50" s="1"/>
  <c r="F18" i="50"/>
  <c r="F27" i="50"/>
  <c r="F71" i="50" s="1"/>
  <c r="F15" i="50"/>
  <c r="F113" i="50" s="1"/>
  <c r="F29" i="50"/>
  <c r="F17" i="50"/>
  <c r="F26" i="50"/>
  <c r="F70" i="50" s="1"/>
  <c r="F14" i="50"/>
  <c r="F24" i="50"/>
  <c r="F68" i="50" s="1"/>
  <c r="F12" i="50"/>
  <c r="F37" i="50" s="1"/>
  <c r="Y21" i="50"/>
  <c r="Y36" i="50" s="1"/>
  <c r="Y54" i="50" s="1"/>
  <c r="Y24" i="50"/>
  <c r="Y12" i="50"/>
  <c r="Y29" i="50"/>
  <c r="Y17" i="50"/>
  <c r="Y26" i="50"/>
  <c r="Y14" i="50"/>
  <c r="Y23" i="50"/>
  <c r="Y19" i="50"/>
  <c r="Y28" i="50"/>
  <c r="Y16" i="50"/>
  <c r="Y22" i="50"/>
  <c r="Y18" i="50"/>
  <c r="Y13" i="50"/>
  <c r="Y25" i="50"/>
  <c r="Y27" i="50"/>
  <c r="Y15" i="50"/>
  <c r="Q21" i="50"/>
  <c r="Q36" i="50" s="1"/>
  <c r="Q54" i="50" s="1"/>
  <c r="Q24" i="50"/>
  <c r="Q12" i="50"/>
  <c r="Q29" i="50"/>
  <c r="Q17" i="50"/>
  <c r="Q26" i="50"/>
  <c r="Q14" i="50"/>
  <c r="Q94" i="50" s="1"/>
  <c r="Q23" i="50"/>
  <c r="Q19" i="50"/>
  <c r="Q44" i="50" s="1"/>
  <c r="Q28" i="50"/>
  <c r="Q16" i="50"/>
  <c r="Q22" i="50"/>
  <c r="Q66" i="50" s="1"/>
  <c r="Q18" i="50"/>
  <c r="Q13" i="50"/>
  <c r="Q27" i="50"/>
  <c r="Q15" i="50"/>
  <c r="Q25" i="50"/>
  <c r="J43" i="50"/>
  <c r="AD21" i="50"/>
  <c r="AD36" i="50" s="1"/>
  <c r="AD54" i="50" s="1"/>
  <c r="AD23" i="50"/>
  <c r="AD19" i="50"/>
  <c r="AD28" i="50"/>
  <c r="AD16" i="50"/>
  <c r="AD94" i="50" s="1"/>
  <c r="AD25" i="50"/>
  <c r="AD13" i="50"/>
  <c r="AD116" i="50" s="1"/>
  <c r="AD22" i="50"/>
  <c r="AD18" i="50"/>
  <c r="AD27" i="50"/>
  <c r="AD50" i="50" s="1"/>
  <c r="AD15" i="50"/>
  <c r="AD29" i="50"/>
  <c r="AD17" i="50"/>
  <c r="AD42" i="50" s="1"/>
  <c r="AD26" i="50"/>
  <c r="AD14" i="50"/>
  <c r="AD80" i="50" s="1"/>
  <c r="AD24" i="50"/>
  <c r="AD12" i="50"/>
  <c r="AC21" i="50"/>
  <c r="AC36" i="50" s="1"/>
  <c r="AC54" i="50" s="1"/>
  <c r="AC28" i="50"/>
  <c r="AC16" i="50"/>
  <c r="AC25" i="50"/>
  <c r="AC13" i="50"/>
  <c r="AC22" i="50"/>
  <c r="AC66" i="50" s="1"/>
  <c r="AC18" i="50"/>
  <c r="AC27" i="50"/>
  <c r="AC15" i="50"/>
  <c r="AC24" i="50"/>
  <c r="AC47" i="50" s="1"/>
  <c r="AC12" i="50"/>
  <c r="AC26" i="50"/>
  <c r="AC14" i="50"/>
  <c r="AC29" i="50"/>
  <c r="AC73" i="50" s="1"/>
  <c r="AC17" i="50"/>
  <c r="AC23" i="50"/>
  <c r="AC19" i="50"/>
  <c r="R67" i="50"/>
  <c r="K21" i="50"/>
  <c r="K36" i="50" s="1"/>
  <c r="K54" i="50" s="1"/>
  <c r="K22" i="50"/>
  <c r="K18" i="50"/>
  <c r="K27" i="50"/>
  <c r="K15" i="50"/>
  <c r="K24" i="50"/>
  <c r="K12" i="50"/>
  <c r="K29" i="50"/>
  <c r="K17" i="50"/>
  <c r="K26" i="50"/>
  <c r="K14" i="50"/>
  <c r="K28" i="50"/>
  <c r="K51" i="50" s="1"/>
  <c r="K16" i="50"/>
  <c r="K19" i="50"/>
  <c r="K25" i="50"/>
  <c r="K13" i="50"/>
  <c r="K23" i="50"/>
  <c r="Z81" i="50"/>
  <c r="AG21" i="50"/>
  <c r="AG36" i="50" s="1"/>
  <c r="AG54" i="50" s="1"/>
  <c r="AG24" i="50"/>
  <c r="AG12" i="50"/>
  <c r="AG29" i="50"/>
  <c r="AG17" i="50"/>
  <c r="AG26" i="50"/>
  <c r="AG14" i="50"/>
  <c r="AG23" i="50"/>
  <c r="AG19" i="50"/>
  <c r="AG28" i="50"/>
  <c r="AG16" i="50"/>
  <c r="AG22" i="50"/>
  <c r="AG66" i="50" s="1"/>
  <c r="AG18" i="50"/>
  <c r="AG27" i="50"/>
  <c r="AG15" i="50"/>
  <c r="AG25" i="50"/>
  <c r="AG13" i="50"/>
  <c r="AF21" i="50"/>
  <c r="AF36" i="50" s="1"/>
  <c r="AF54" i="50" s="1"/>
  <c r="AF29" i="50"/>
  <c r="AF52" i="50" s="1"/>
  <c r="AF17" i="50"/>
  <c r="AF26" i="50"/>
  <c r="AF49" i="50" s="1"/>
  <c r="AF14" i="50"/>
  <c r="AF23" i="50"/>
  <c r="AF19" i="50"/>
  <c r="AF117" i="50" s="1"/>
  <c r="AF28" i="50"/>
  <c r="AF51" i="50" s="1"/>
  <c r="AF16" i="50"/>
  <c r="AF94" i="50" s="1"/>
  <c r="AF25" i="50"/>
  <c r="AF13" i="50"/>
  <c r="AF27" i="50"/>
  <c r="AF50" i="50" s="1"/>
  <c r="AF15" i="50"/>
  <c r="AF24" i="50"/>
  <c r="AF47" i="50" s="1"/>
  <c r="AF12" i="50"/>
  <c r="AF115" i="50" s="1"/>
  <c r="AF22" i="50"/>
  <c r="AF45" i="50" s="1"/>
  <c r="AF18" i="50"/>
  <c r="G50" i="50"/>
  <c r="J92" i="50"/>
  <c r="V21" i="50"/>
  <c r="V36" i="50" s="1"/>
  <c r="V54" i="50" s="1"/>
  <c r="V23" i="50"/>
  <c r="V19" i="50"/>
  <c r="V28" i="50"/>
  <c r="V51" i="50" s="1"/>
  <c r="V16" i="50"/>
  <c r="V25" i="50"/>
  <c r="V13" i="50"/>
  <c r="V22" i="50"/>
  <c r="V18" i="50"/>
  <c r="V27" i="50"/>
  <c r="V15" i="50"/>
  <c r="V29" i="50"/>
  <c r="V73" i="50" s="1"/>
  <c r="V17" i="50"/>
  <c r="V24" i="50"/>
  <c r="V12" i="50"/>
  <c r="V26" i="50"/>
  <c r="V14" i="50"/>
  <c r="U21" i="50"/>
  <c r="U36" i="50" s="1"/>
  <c r="U54" i="50" s="1"/>
  <c r="U28" i="50"/>
  <c r="U16" i="50"/>
  <c r="U94" i="50" s="1"/>
  <c r="U25" i="50"/>
  <c r="U13" i="50"/>
  <c r="U115" i="50" s="1"/>
  <c r="U22" i="50"/>
  <c r="U66" i="50" s="1"/>
  <c r="U18" i="50"/>
  <c r="U27" i="50"/>
  <c r="U71" i="50" s="1"/>
  <c r="U15" i="50"/>
  <c r="U24" i="50"/>
  <c r="U68" i="50" s="1"/>
  <c r="U12" i="50"/>
  <c r="U110" i="50" s="1"/>
  <c r="U26" i="50"/>
  <c r="U70" i="50" s="1"/>
  <c r="U14" i="50"/>
  <c r="U84" i="50" s="1"/>
  <c r="U23" i="50"/>
  <c r="U67" i="50" s="1"/>
  <c r="U19" i="50"/>
  <c r="U29" i="50"/>
  <c r="U17" i="50"/>
  <c r="R99" i="50"/>
  <c r="I72" i="50"/>
  <c r="W81" i="50"/>
  <c r="N21" i="50"/>
  <c r="N36" i="50" s="1"/>
  <c r="N54" i="50" s="1"/>
  <c r="N23" i="50"/>
  <c r="N19" i="50"/>
  <c r="N28" i="50"/>
  <c r="N16" i="50"/>
  <c r="N25" i="50"/>
  <c r="N13" i="50"/>
  <c r="N22" i="50"/>
  <c r="N45" i="50" s="1"/>
  <c r="N18" i="50"/>
  <c r="N27" i="50"/>
  <c r="N71" i="50" s="1"/>
  <c r="N15" i="50"/>
  <c r="N29" i="50"/>
  <c r="N17" i="50"/>
  <c r="N12" i="50"/>
  <c r="N112" i="50" s="1"/>
  <c r="N24" i="50"/>
  <c r="N68" i="50" s="1"/>
  <c r="N26" i="50"/>
  <c r="N14" i="50"/>
  <c r="M21" i="50"/>
  <c r="M36" i="50" s="1"/>
  <c r="M54" i="50" s="1"/>
  <c r="M28" i="50"/>
  <c r="M16" i="50"/>
  <c r="M25" i="50"/>
  <c r="M13" i="50"/>
  <c r="M38" i="50" s="1"/>
  <c r="M22" i="50"/>
  <c r="M45" i="50" s="1"/>
  <c r="M18" i="50"/>
  <c r="M43" i="50" s="1"/>
  <c r="M27" i="50"/>
  <c r="M71" i="50" s="1"/>
  <c r="M15" i="50"/>
  <c r="M24" i="50"/>
  <c r="M12" i="50"/>
  <c r="M26" i="50"/>
  <c r="M14" i="50"/>
  <c r="M81" i="50" s="1"/>
  <c r="M19" i="50"/>
  <c r="M29" i="50"/>
  <c r="M73" i="50" s="1"/>
  <c r="M17" i="50"/>
  <c r="M23" i="50"/>
  <c r="M67" i="50" s="1"/>
  <c r="AB21" i="50"/>
  <c r="AB36" i="50" s="1"/>
  <c r="AB54" i="50" s="1"/>
  <c r="AB25" i="50"/>
  <c r="AB13" i="50"/>
  <c r="AB22" i="50"/>
  <c r="AB18" i="50"/>
  <c r="AB115" i="50" s="1"/>
  <c r="AB27" i="50"/>
  <c r="AB50" i="50" s="1"/>
  <c r="AB15" i="50"/>
  <c r="AB24" i="50"/>
  <c r="AB47" i="50" s="1"/>
  <c r="AB12" i="50"/>
  <c r="AB29" i="50"/>
  <c r="AB17" i="50"/>
  <c r="AB23" i="50"/>
  <c r="AB67" i="50" s="1"/>
  <c r="AB19" i="50"/>
  <c r="AB26" i="50"/>
  <c r="AB49" i="50" s="1"/>
  <c r="AB14" i="50"/>
  <c r="AB28" i="50"/>
  <c r="AB72" i="50" s="1"/>
  <c r="AB16" i="50"/>
  <c r="M82" i="50"/>
  <c r="M41" i="50"/>
  <c r="P84" i="50"/>
  <c r="P43" i="50"/>
  <c r="X92" i="50"/>
  <c r="X112" i="50"/>
  <c r="X80" i="50"/>
  <c r="X39" i="50"/>
  <c r="U73" i="50"/>
  <c r="U52" i="50"/>
  <c r="V52" i="50"/>
  <c r="U43" i="50"/>
  <c r="Q41" i="50"/>
  <c r="C99" i="50"/>
  <c r="C46" i="50"/>
  <c r="C67" i="50"/>
  <c r="AB84" i="50"/>
  <c r="AB43" i="50"/>
  <c r="AB68" i="50"/>
  <c r="AD67" i="50"/>
  <c r="AB56" i="50"/>
  <c r="AB42" i="50"/>
  <c r="L38" i="50"/>
  <c r="AF72" i="50"/>
  <c r="Z116" i="50"/>
  <c r="E94" i="50"/>
  <c r="E82" i="50"/>
  <c r="E41" i="50"/>
  <c r="W113" i="50"/>
  <c r="Y112" i="50"/>
  <c r="M110" i="50"/>
  <c r="M55" i="50"/>
  <c r="M37" i="50"/>
  <c r="AE69" i="50"/>
  <c r="AA70" i="50"/>
  <c r="H84" i="50"/>
  <c r="H43" i="50"/>
  <c r="L41" i="50"/>
  <c r="P80" i="50"/>
  <c r="P39" i="50"/>
  <c r="T37" i="50"/>
  <c r="T55" i="50"/>
  <c r="Z73" i="50"/>
  <c r="Z52" i="50"/>
  <c r="J73" i="50"/>
  <c r="J52" i="50"/>
  <c r="P62" i="50"/>
  <c r="C70" i="50"/>
  <c r="C49" i="50"/>
  <c r="AG115" i="50"/>
  <c r="AG56" i="50"/>
  <c r="AG42" i="50"/>
  <c r="M40" i="50"/>
  <c r="Q38" i="50"/>
  <c r="AF82" i="50"/>
  <c r="AD49" i="50"/>
  <c r="P68" i="50"/>
  <c r="W94" i="50"/>
  <c r="M50" i="50"/>
  <c r="M46" i="50"/>
  <c r="N84" i="50"/>
  <c r="N43" i="50"/>
  <c r="N92" i="50"/>
  <c r="N80" i="50"/>
  <c r="N39" i="50"/>
  <c r="R55" i="50"/>
  <c r="R110" i="50"/>
  <c r="R37" i="50"/>
  <c r="C117" i="50"/>
  <c r="C44" i="50"/>
  <c r="F73" i="50"/>
  <c r="F52" i="50"/>
  <c r="M84" i="50"/>
  <c r="I82" i="50"/>
  <c r="I94" i="50"/>
  <c r="H3" i="2" s="1"/>
  <c r="I41" i="50"/>
  <c r="M80" i="50"/>
  <c r="M39" i="50"/>
  <c r="Q55" i="50"/>
  <c r="Q37" i="50"/>
  <c r="W72" i="50"/>
  <c r="W51" i="50"/>
  <c r="AE70" i="50"/>
  <c r="V115" i="50"/>
  <c r="V56" i="50"/>
  <c r="V42" i="50"/>
  <c r="Z113" i="50"/>
  <c r="K116" i="50"/>
  <c r="K84" i="50"/>
  <c r="K43" i="50"/>
  <c r="C41" i="50"/>
  <c r="C116" i="50"/>
  <c r="C84" i="50"/>
  <c r="C43" i="50"/>
  <c r="H72" i="50"/>
  <c r="H51" i="50"/>
  <c r="E84" i="50"/>
  <c r="E116" i="50"/>
  <c r="E43" i="50"/>
  <c r="E92" i="50"/>
  <c r="E112" i="50"/>
  <c r="E80" i="50"/>
  <c r="E39" i="50"/>
  <c r="I110" i="50"/>
  <c r="I55" i="50"/>
  <c r="I37" i="50"/>
  <c r="C72" i="50"/>
  <c r="C51" i="50"/>
  <c r="X69" i="50"/>
  <c r="F56" i="50"/>
  <c r="F42" i="50"/>
  <c r="T80" i="50"/>
  <c r="AC115" i="50"/>
  <c r="AC56" i="50"/>
  <c r="AC42" i="50"/>
  <c r="K80" i="50"/>
  <c r="K92" i="50"/>
  <c r="K112" i="50"/>
  <c r="K39" i="50"/>
  <c r="M44" i="50"/>
  <c r="K73" i="50"/>
  <c r="K52" i="50"/>
  <c r="AG82" i="50"/>
  <c r="R117" i="50"/>
  <c r="G84" i="50"/>
  <c r="G116" i="50"/>
  <c r="G43" i="50"/>
  <c r="AF71" i="50"/>
  <c r="F46" i="50"/>
  <c r="T42" i="50"/>
  <c r="T56" i="50"/>
  <c r="AA115" i="50"/>
  <c r="AA56" i="50"/>
  <c r="AA65" i="50" s="1"/>
  <c r="AA42" i="50"/>
  <c r="E110" i="50"/>
  <c r="E55" i="50"/>
  <c r="E37" i="50"/>
  <c r="D41" i="50"/>
  <c r="H92" i="50"/>
  <c r="H80" i="50"/>
  <c r="N38" i="50"/>
  <c r="AA52" i="50"/>
  <c r="Y56" i="50"/>
  <c r="Y115" i="50"/>
  <c r="Y42" i="50"/>
  <c r="E113" i="50"/>
  <c r="E81" i="50"/>
  <c r="E40" i="50"/>
  <c r="I111" i="50"/>
  <c r="I38" i="50"/>
  <c r="U48" i="50"/>
  <c r="U99" i="50"/>
  <c r="S72" i="50"/>
  <c r="S51" i="50"/>
  <c r="F117" i="50"/>
  <c r="AD70" i="50"/>
  <c r="W82" i="50"/>
  <c r="W110" i="50"/>
  <c r="AB73" i="50"/>
  <c r="AB52" i="50"/>
  <c r="D44" i="50"/>
  <c r="W52" i="50"/>
  <c r="W73" i="50"/>
  <c r="AF56" i="50"/>
  <c r="AF42" i="50"/>
  <c r="F92" i="50"/>
  <c r="F80" i="50"/>
  <c r="F39" i="50"/>
  <c r="J55" i="50"/>
  <c r="J110" i="50"/>
  <c r="J37" i="50"/>
  <c r="R113" i="50"/>
  <c r="E101" i="50"/>
  <c r="U47" i="50"/>
  <c r="F99" i="50"/>
  <c r="U49" i="50"/>
  <c r="N110" i="50"/>
  <c r="P72" i="50"/>
  <c r="Q84" i="50"/>
  <c r="S115" i="50"/>
  <c r="S42" i="50"/>
  <c r="S56" i="50"/>
  <c r="AA111" i="50"/>
  <c r="AA38" i="50"/>
  <c r="AG117" i="50"/>
  <c r="AG44" i="50"/>
  <c r="Z115" i="50"/>
  <c r="Z56" i="50"/>
  <c r="Z42" i="50"/>
  <c r="AD40" i="50"/>
  <c r="D55" i="50"/>
  <c r="P37" i="50"/>
  <c r="P73" i="50"/>
  <c r="S92" i="50"/>
  <c r="S112" i="50"/>
  <c r="S80" i="50"/>
  <c r="S39" i="50"/>
  <c r="S117" i="50"/>
  <c r="S44" i="50"/>
  <c r="Q56" i="50"/>
  <c r="Q42" i="50"/>
  <c r="AE92" i="50"/>
  <c r="AE112" i="50"/>
  <c r="AE80" i="50"/>
  <c r="AE39" i="50"/>
  <c r="U45" i="50"/>
  <c r="D43" i="50"/>
  <c r="D72" i="50"/>
  <c r="D51" i="50"/>
  <c r="C68" i="50"/>
  <c r="C47" i="50"/>
  <c r="M99" i="50"/>
  <c r="X115" i="50"/>
  <c r="X56" i="50"/>
  <c r="X42" i="50"/>
  <c r="AF38" i="50"/>
  <c r="L43" i="50"/>
  <c r="F49" i="50"/>
  <c r="O41" i="50"/>
  <c r="C92" i="50"/>
  <c r="C112" i="50"/>
  <c r="C80" i="50"/>
  <c r="C39" i="50"/>
  <c r="D46" i="50"/>
  <c r="F45" i="50"/>
  <c r="AE115" i="50"/>
  <c r="AE56" i="50"/>
  <c r="AE42" i="50"/>
  <c r="AA81" i="50"/>
  <c r="AA113" i="50"/>
  <c r="AA40" i="50"/>
  <c r="AE111" i="50"/>
  <c r="AE38" i="50"/>
  <c r="AC50" i="50"/>
  <c r="W70" i="50"/>
  <c r="M66" i="50"/>
  <c r="X41" i="50"/>
  <c r="N72" i="50"/>
  <c r="N51" i="50"/>
  <c r="M56" i="50"/>
  <c r="M42" i="50"/>
  <c r="M72" i="50"/>
  <c r="M51" i="50"/>
  <c r="C82" i="50"/>
  <c r="L117" i="50"/>
  <c r="L44" i="50"/>
  <c r="D73" i="50"/>
  <c r="D52" i="50"/>
  <c r="E46" i="50"/>
  <c r="H56" i="50"/>
  <c r="H42" i="50"/>
  <c r="X111" i="50"/>
  <c r="X38" i="50"/>
  <c r="H41" i="50"/>
  <c r="AB112" i="50"/>
  <c r="AB80" i="50"/>
  <c r="AB39" i="50"/>
  <c r="AB92" i="50"/>
  <c r="E111" i="50"/>
  <c r="E38" i="50"/>
  <c r="D99" i="50"/>
  <c r="W115" i="50"/>
  <c r="W56" i="50"/>
  <c r="W62" i="50" s="1"/>
  <c r="W42" i="50"/>
  <c r="S113" i="50"/>
  <c r="S81" i="50"/>
  <c r="S40" i="50"/>
  <c r="W111" i="50"/>
  <c r="W38" i="50"/>
  <c r="AC71" i="50"/>
  <c r="X82" i="50"/>
  <c r="F111" i="50"/>
  <c r="F38" i="50"/>
  <c r="AE82" i="50"/>
  <c r="O37" i="50"/>
  <c r="F55" i="50"/>
  <c r="L113" i="50"/>
  <c r="AA41" i="50"/>
  <c r="H73" i="50"/>
  <c r="H52" i="50"/>
  <c r="Y111" i="50"/>
  <c r="Y38" i="50"/>
  <c r="AD112" i="50"/>
  <c r="Y110" i="50"/>
  <c r="Y55" i="50"/>
  <c r="Y64" i="50" s="1"/>
  <c r="Y37" i="50"/>
  <c r="F47" i="50"/>
  <c r="AD69" i="50"/>
  <c r="AF70" i="50"/>
  <c r="AA71" i="50"/>
  <c r="X117" i="50"/>
  <c r="X81" i="50"/>
  <c r="V117" i="50"/>
  <c r="V44" i="50"/>
  <c r="V116" i="50"/>
  <c r="V84" i="50"/>
  <c r="V43" i="50"/>
  <c r="G41" i="50"/>
  <c r="AC111" i="50"/>
  <c r="AC38" i="50"/>
  <c r="AC117" i="50"/>
  <c r="AC44" i="50"/>
  <c r="I117" i="50"/>
  <c r="I44" i="50"/>
  <c r="W92" i="50"/>
  <c r="V3" i="2" s="1"/>
  <c r="W112" i="50"/>
  <c r="W80" i="50"/>
  <c r="W39" i="50"/>
  <c r="AA110" i="50"/>
  <c r="AA55" i="50"/>
  <c r="AA37" i="50"/>
  <c r="AD56" i="50"/>
  <c r="E117" i="50"/>
  <c r="E44" i="50"/>
  <c r="P71" i="50"/>
  <c r="AF66" i="50"/>
  <c r="D49" i="50"/>
  <c r="N117" i="50"/>
  <c r="N44" i="50"/>
  <c r="F94" i="50"/>
  <c r="X113" i="50"/>
  <c r="J112" i="50"/>
  <c r="AD110" i="50"/>
  <c r="C115" i="50"/>
  <c r="C56" i="50"/>
  <c r="C42" i="50"/>
  <c r="K111" i="50"/>
  <c r="K38" i="50"/>
  <c r="Y73" i="50"/>
  <c r="Y52" i="50"/>
  <c r="J117" i="50"/>
  <c r="J44" i="50"/>
  <c r="J115" i="50"/>
  <c r="J56" i="50"/>
  <c r="J42" i="50"/>
  <c r="N113" i="50"/>
  <c r="N81" i="50"/>
  <c r="N40" i="50"/>
  <c r="R111" i="50"/>
  <c r="R38" i="50"/>
  <c r="R73" i="50"/>
  <c r="R52" i="50"/>
  <c r="V72" i="50"/>
  <c r="G94" i="50"/>
  <c r="AC72" i="50"/>
  <c r="AC51" i="50"/>
  <c r="AG116" i="50"/>
  <c r="AG84" i="50"/>
  <c r="AG43" i="50"/>
  <c r="O92" i="50"/>
  <c r="O80" i="50"/>
  <c r="O39" i="50"/>
  <c r="S110" i="50"/>
  <c r="S55" i="50"/>
  <c r="S59" i="50" s="1"/>
  <c r="S37" i="50"/>
  <c r="N115" i="50"/>
  <c r="N56" i="50"/>
  <c r="N42" i="50"/>
  <c r="E72" i="50"/>
  <c r="E51" i="50"/>
  <c r="L72" i="50"/>
  <c r="L51" i="50"/>
  <c r="AC67" i="50"/>
  <c r="E99" i="50"/>
  <c r="Z94" i="50"/>
  <c r="Y3" i="2" s="1"/>
  <c r="Z82" i="50"/>
  <c r="Z41" i="50"/>
  <c r="P38" i="50"/>
  <c r="D112" i="50"/>
  <c r="D39" i="50"/>
  <c r="AF68" i="50"/>
  <c r="G37" i="50"/>
  <c r="T46" i="50"/>
  <c r="AD45" i="50"/>
  <c r="AA117" i="50"/>
  <c r="AA44" i="50"/>
  <c r="O115" i="50"/>
  <c r="K81" i="50"/>
  <c r="K113" i="50"/>
  <c r="K40" i="50"/>
  <c r="O38" i="50"/>
  <c r="AE72" i="50"/>
  <c r="AE51" i="50"/>
  <c r="O51" i="50"/>
  <c r="O72" i="50"/>
  <c r="U50" i="50"/>
  <c r="G70" i="50"/>
  <c r="P69" i="50"/>
  <c r="X94" i="50"/>
  <c r="AD84" i="50"/>
  <c r="AD43" i="50"/>
  <c r="P42" i="50"/>
  <c r="T111" i="50"/>
  <c r="T38" i="50"/>
  <c r="K72" i="50"/>
  <c r="C66" i="50"/>
  <c r="C45" i="50"/>
  <c r="U40" i="50"/>
  <c r="AB117" i="50"/>
  <c r="AB44" i="50"/>
  <c r="J111" i="50"/>
  <c r="J38" i="50"/>
  <c r="J81" i="50"/>
  <c r="H37" i="50"/>
  <c r="D50" i="50"/>
  <c r="G82" i="50"/>
  <c r="AE55" i="50"/>
  <c r="C69" i="50"/>
  <c r="C101" i="50"/>
  <c r="C48" i="50"/>
  <c r="X116" i="50"/>
  <c r="X43" i="50"/>
  <c r="X84" i="50"/>
  <c r="S94" i="50"/>
  <c r="S82" i="50"/>
  <c r="S41" i="50"/>
  <c r="G92" i="50"/>
  <c r="G112" i="50"/>
  <c r="G80" i="50"/>
  <c r="G39" i="50"/>
  <c r="K110" i="50"/>
  <c r="K55" i="50"/>
  <c r="K37" i="50"/>
  <c r="G72" i="50"/>
  <c r="G51" i="50"/>
  <c r="AA67" i="50"/>
  <c r="AF73" i="50"/>
  <c r="G69" i="50"/>
  <c r="AA80" i="50"/>
  <c r="AA112" i="50"/>
  <c r="AA92" i="50"/>
  <c r="AA39" i="50"/>
  <c r="U117" i="50"/>
  <c r="U44" i="50"/>
  <c r="AA68" i="50"/>
  <c r="G66" i="50"/>
  <c r="R82" i="50"/>
  <c r="R94" i="50"/>
  <c r="Q3" i="2" s="1"/>
  <c r="R41" i="50"/>
  <c r="H38" i="50"/>
  <c r="V111" i="50"/>
  <c r="V38" i="50"/>
  <c r="T67" i="50"/>
  <c r="AD66" i="50"/>
  <c r="G117" i="50"/>
  <c r="G44" i="50"/>
  <c r="G56" i="50"/>
  <c r="G64" i="50" s="1"/>
  <c r="G115" i="50"/>
  <c r="G42" i="50"/>
  <c r="C113" i="50"/>
  <c r="C81" i="50"/>
  <c r="C40" i="50"/>
  <c r="G111" i="50"/>
  <c r="G38" i="50"/>
  <c r="AF69" i="50"/>
  <c r="X55" i="50"/>
  <c r="X59" i="50" s="1"/>
  <c r="AD44" i="50"/>
  <c r="T45" i="50"/>
  <c r="E115" i="50"/>
  <c r="AA82" i="50"/>
  <c r="T41" i="50"/>
  <c r="AB110" i="50"/>
  <c r="AB55" i="50"/>
  <c r="AB64" i="50" s="1"/>
  <c r="AB37" i="50"/>
  <c r="T73" i="50"/>
  <c r="T52" i="50"/>
  <c r="W84" i="50"/>
  <c r="W116" i="50"/>
  <c r="W43" i="50"/>
  <c r="Z55" i="50"/>
  <c r="Z65" i="50" s="1"/>
  <c r="Z110" i="50"/>
  <c r="Z37" i="50"/>
  <c r="Y113" i="50"/>
  <c r="AC68" i="50"/>
  <c r="F50" i="50"/>
  <c r="D38" i="50"/>
  <c r="D56" i="50"/>
  <c r="D42" i="50"/>
  <c r="K117" i="50"/>
  <c r="K44" i="50"/>
  <c r="K115" i="50"/>
  <c r="K56" i="50"/>
  <c r="K42" i="50"/>
  <c r="Q80" i="50"/>
  <c r="S111" i="50"/>
  <c r="S38" i="50"/>
  <c r="R115" i="50"/>
  <c r="R42" i="50"/>
  <c r="R56" i="50"/>
  <c r="R59" i="50" s="1"/>
  <c r="V113" i="50"/>
  <c r="V81" i="50"/>
  <c r="V40" i="50"/>
  <c r="Z111" i="50"/>
  <c r="Z38" i="50"/>
  <c r="I56" i="50"/>
  <c r="I65" i="50" s="1"/>
  <c r="I115" i="50"/>
  <c r="I42" i="50"/>
  <c r="P67" i="50"/>
  <c r="AD71" i="50"/>
  <c r="D47" i="50"/>
  <c r="E49" i="50"/>
  <c r="V94" i="50"/>
  <c r="V82" i="50"/>
  <c r="V41" i="50"/>
  <c r="AD73" i="50"/>
  <c r="AD52" i="50"/>
  <c r="E48" i="50"/>
  <c r="AC94" i="50"/>
  <c r="AC82" i="50"/>
  <c r="AC41" i="50"/>
  <c r="C111" i="50"/>
  <c r="C38" i="50"/>
  <c r="I52" i="50"/>
  <c r="I73" i="50"/>
  <c r="D101" i="50"/>
  <c r="C50" i="50"/>
  <c r="C71" i="50"/>
  <c r="AA116" i="50"/>
  <c r="AA84" i="50"/>
  <c r="AA43" i="50"/>
  <c r="J116" i="50"/>
  <c r="AB111" i="50"/>
  <c r="AB38" i="50"/>
  <c r="N73" i="50"/>
  <c r="N52" i="50"/>
  <c r="AC110" i="50"/>
  <c r="AC55" i="50"/>
  <c r="AC60" i="50" s="1"/>
  <c r="AC37" i="50"/>
  <c r="AA72" i="50"/>
  <c r="AA51" i="50"/>
  <c r="Y116" i="50"/>
  <c r="Y84" i="50"/>
  <c r="Y43" i="50"/>
  <c r="AB94" i="50"/>
  <c r="AB82" i="50"/>
  <c r="AB41" i="50"/>
  <c r="AF39" i="50"/>
  <c r="N50" i="50"/>
  <c r="N47" i="50"/>
  <c r="AC116" i="50"/>
  <c r="AC43" i="50"/>
  <c r="AC84" i="50"/>
  <c r="J113" i="50"/>
  <c r="D71" i="50"/>
  <c r="D45" i="50"/>
  <c r="AE110" i="50"/>
  <c r="C73" i="50"/>
  <c r="C52" i="50"/>
  <c r="X73" i="50"/>
  <c r="X52" i="50"/>
  <c r="O43" i="50"/>
  <c r="K94" i="50"/>
  <c r="K82" i="50"/>
  <c r="K41" i="50"/>
  <c r="AG111" i="50"/>
  <c r="AG38" i="50"/>
  <c r="C110" i="50"/>
  <c r="C55" i="50"/>
  <c r="C62" i="50" s="1"/>
  <c r="C37" i="50"/>
  <c r="F72" i="50"/>
  <c r="F51" i="50"/>
  <c r="U38" i="50"/>
  <c r="U72" i="50"/>
  <c r="U51" i="50"/>
  <c r="T72" i="50"/>
  <c r="T51" i="50"/>
  <c r="L73" i="50"/>
  <c r="L52" i="50"/>
  <c r="U46" i="50"/>
  <c r="AE117" i="50"/>
  <c r="AE44" i="50"/>
  <c r="J62" i="50"/>
  <c r="J94" i="50"/>
  <c r="J82" i="50"/>
  <c r="J41" i="50"/>
  <c r="AF37" i="50"/>
  <c r="G110" i="50"/>
  <c r="T99" i="50"/>
  <c r="AE116" i="50"/>
  <c r="AE84" i="50"/>
  <c r="AE43" i="50"/>
  <c r="Y82" i="50"/>
  <c r="Y94" i="50"/>
  <c r="Y41" i="50"/>
  <c r="AC92" i="50"/>
  <c r="AC80" i="50"/>
  <c r="AC112" i="50"/>
  <c r="AC39" i="50"/>
  <c r="AG110" i="50"/>
  <c r="AG55" i="50"/>
  <c r="AG37" i="50"/>
  <c r="Z117" i="50"/>
  <c r="X110" i="50"/>
  <c r="AD72" i="50"/>
  <c r="AD51" i="50"/>
  <c r="AC81" i="50"/>
  <c r="P115" i="50"/>
  <c r="V69" i="50" l="1"/>
  <c r="V101" i="50"/>
  <c r="K50" i="50"/>
  <c r="K71" i="50"/>
  <c r="Y51" i="50"/>
  <c r="Y72" i="50"/>
  <c r="H55" i="50"/>
  <c r="H64" i="50" s="1"/>
  <c r="H110" i="50"/>
  <c r="S49" i="50"/>
  <c r="S70" i="50"/>
  <c r="S66" i="50"/>
  <c r="S45" i="50"/>
  <c r="AE99" i="50"/>
  <c r="AD3" i="2" s="1"/>
  <c r="AE67" i="50"/>
  <c r="AE46" i="50"/>
  <c r="X68" i="50"/>
  <c r="X47" i="50"/>
  <c r="X46" i="50"/>
  <c r="X99" i="50"/>
  <c r="X67" i="50"/>
  <c r="AA99" i="50"/>
  <c r="AA46" i="50"/>
  <c r="O113" i="50"/>
  <c r="O40" i="50"/>
  <c r="O81" i="50"/>
  <c r="T81" i="50"/>
  <c r="T40" i="50"/>
  <c r="T113" i="50"/>
  <c r="AB3" i="2"/>
  <c r="U111" i="50"/>
  <c r="D115" i="50"/>
  <c r="F3" i="2"/>
  <c r="O111" i="50"/>
  <c r="D92" i="50"/>
  <c r="C3" i="2" s="1"/>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42" i="50"/>
  <c r="H61"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J3" i="2" s="1"/>
  <c r="K46" i="50"/>
  <c r="K67" i="50"/>
  <c r="Q70" i="50"/>
  <c r="Q49" i="50"/>
  <c r="Y101" i="50"/>
  <c r="Y69" i="50"/>
  <c r="Y48" i="50"/>
  <c r="Y92" i="50"/>
  <c r="X3" i="2" s="1"/>
  <c r="Y80" i="50"/>
  <c r="Y39" i="50"/>
  <c r="H50" i="50"/>
  <c r="H71" i="50"/>
  <c r="H49" i="50"/>
  <c r="H70" i="50"/>
  <c r="S46" i="50"/>
  <c r="S67" i="50"/>
  <c r="S99" i="50"/>
  <c r="R3" i="2" s="1"/>
  <c r="AE71" i="50"/>
  <c r="AE50" i="50"/>
  <c r="P70" i="50"/>
  <c r="P49" i="50"/>
  <c r="AA94" i="50"/>
  <c r="Z3" i="2" s="1"/>
  <c r="O73" i="50"/>
  <c r="O52" i="50"/>
  <c r="L70" i="50"/>
  <c r="L49" i="50"/>
  <c r="L68" i="50"/>
  <c r="L47" i="50"/>
  <c r="AG72" i="50"/>
  <c r="AG51" i="50"/>
  <c r="AD117" i="50"/>
  <c r="G3" i="2"/>
  <c r="P65" i="50"/>
  <c r="N48" i="50"/>
  <c r="N101" i="50"/>
  <c r="N69" i="50"/>
  <c r="Y99" i="50"/>
  <c r="Y67" i="50"/>
  <c r="U82" i="50"/>
  <c r="T94" i="50"/>
  <c r="K65" i="50"/>
  <c r="F40" i="50"/>
  <c r="U113" i="50"/>
  <c r="L81" i="50"/>
  <c r="AD41" i="50"/>
  <c r="AD113" i="50"/>
  <c r="Q92" i="50"/>
  <c r="L42" i="50"/>
  <c r="L37" i="50"/>
  <c r="D82" i="50"/>
  <c r="T60" i="50"/>
  <c r="U92" i="50"/>
  <c r="T3" i="2" s="1"/>
  <c r="AB71" i="50"/>
  <c r="L39" i="50"/>
  <c r="P92" i="50"/>
  <c r="O3" i="2" s="1"/>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W3" i="2" s="1"/>
  <c r="X48" i="50"/>
  <c r="O117" i="50"/>
  <c r="O44" i="50"/>
  <c r="AA3" i="2"/>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L59" i="50" s="1"/>
  <c r="M117" i="50"/>
  <c r="T92" i="50"/>
  <c r="S3" i="2" s="1"/>
  <c r="L92" i="50"/>
  <c r="T84" i="50"/>
  <c r="U55" i="50"/>
  <c r="U60" i="50" s="1"/>
  <c r="M47" i="50"/>
  <c r="M68" i="50"/>
  <c r="V92" i="50"/>
  <c r="U3" i="2" s="1"/>
  <c r="V80" i="50"/>
  <c r="V39" i="50"/>
  <c r="V112" i="50"/>
  <c r="K69" i="50"/>
  <c r="K101" i="50"/>
  <c r="K48" i="50"/>
  <c r="AC40" i="50"/>
  <c r="AC113" i="50"/>
  <c r="AD99" i="50"/>
  <c r="AD46" i="50"/>
  <c r="Q52" i="50"/>
  <c r="Q73" i="50"/>
  <c r="F101" i="50"/>
  <c r="E3" i="2" s="1"/>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D3" i="2"/>
  <c r="Q110" i="50"/>
  <c r="M113" i="50"/>
  <c r="L80" i="50"/>
  <c r="L82" i="50"/>
  <c r="P66" i="50"/>
  <c r="U116" i="50"/>
  <c r="N99" i="50"/>
  <c r="M3" i="2" s="1"/>
  <c r="N46" i="50"/>
  <c r="N67" i="50"/>
  <c r="V70" i="50"/>
  <c r="V49" i="50"/>
  <c r="V66" i="50"/>
  <c r="V45" i="50"/>
  <c r="I3" i="2"/>
  <c r="AG73" i="50"/>
  <c r="AG52" i="50"/>
  <c r="K47" i="50"/>
  <c r="K68" i="50"/>
  <c r="AC99" i="50"/>
  <c r="AC46" i="50"/>
  <c r="AD55" i="50"/>
  <c r="AD61" i="50" s="1"/>
  <c r="AD37" i="50"/>
  <c r="Y45" i="50"/>
  <c r="Y66" i="50"/>
  <c r="F82" i="50"/>
  <c r="F41" i="50"/>
  <c r="AG45" i="50"/>
  <c r="H94" i="50"/>
  <c r="S71" i="50"/>
  <c r="S50" i="50"/>
  <c r="AE113" i="50"/>
  <c r="AE81" i="50"/>
  <c r="AE40" i="50"/>
  <c r="X66" i="50"/>
  <c r="X45" i="50"/>
  <c r="X72" i="50"/>
  <c r="X51" i="50"/>
  <c r="P94" i="50"/>
  <c r="P41" i="50"/>
  <c r="AA45" i="50"/>
  <c r="AA66" i="50"/>
  <c r="E47" i="50"/>
  <c r="E68" i="50"/>
  <c r="Y47" i="50"/>
  <c r="Y68" i="50"/>
  <c r="N3" i="2"/>
  <c r="N66" i="50"/>
  <c r="P113" i="50"/>
  <c r="AB45" i="50"/>
  <c r="AB66" i="50"/>
  <c r="AG101" i="50"/>
  <c r="AG48" i="50"/>
  <c r="AG69" i="50"/>
  <c r="AC49" i="50"/>
  <c r="AC70" i="50"/>
  <c r="Y50" i="50"/>
  <c r="Y71" i="50"/>
  <c r="F84" i="50"/>
  <c r="AF92" i="50"/>
  <c r="AE3" i="2" s="1"/>
  <c r="AF41" i="50"/>
  <c r="AA69" i="50"/>
  <c r="F110" i="50"/>
  <c r="E64"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F59" i="50"/>
  <c r="AE64" i="50"/>
  <c r="F61" i="50"/>
  <c r="AA59" i="50"/>
  <c r="U64" i="50"/>
  <c r="AB62" i="50"/>
  <c r="AC64" i="50"/>
  <c r="O64" i="50"/>
  <c r="AF60" i="50"/>
  <c r="V61" i="50"/>
  <c r="M62" i="50"/>
  <c r="S62" i="50"/>
  <c r="V59" i="50"/>
  <c r="I59" i="50"/>
  <c r="L64" i="50"/>
  <c r="T61" i="50"/>
  <c r="D64" i="50"/>
  <c r="G59" i="50"/>
  <c r="AE65" i="50"/>
  <c r="F65" i="50"/>
  <c r="AA64" i="50"/>
  <c r="G65" i="50"/>
  <c r="N65" i="50"/>
  <c r="T64" i="50"/>
  <c r="W59" i="50"/>
  <c r="AA60" i="50"/>
  <c r="S64" i="50"/>
  <c r="S61" i="50"/>
  <c r="N61" i="50"/>
  <c r="W60" i="50"/>
  <c r="T65" i="50"/>
  <c r="W64" i="50"/>
  <c r="Q59" i="50"/>
  <c r="AC61" i="50"/>
  <c r="AC62" i="50"/>
  <c r="T62" i="50"/>
  <c r="F62" i="50"/>
  <c r="F64" i="50"/>
  <c r="U65" i="50"/>
  <c r="U61" i="50"/>
  <c r="T59" i="50"/>
  <c r="O60" i="50"/>
  <c r="I62" i="50"/>
  <c r="H62" i="50"/>
  <c r="D65" i="50"/>
  <c r="D60" i="50"/>
  <c r="D59" i="50"/>
  <c r="AG61" i="50"/>
  <c r="R61" i="50"/>
  <c r="R60" i="50"/>
  <c r="R64" i="50"/>
  <c r="R65" i="50"/>
  <c r="Y62" i="50"/>
  <c r="K62" i="50"/>
  <c r="C59" i="50"/>
  <c r="G62" i="50"/>
  <c r="G61" i="50"/>
  <c r="R62" i="50"/>
  <c r="AD64" i="50"/>
  <c r="K61" i="50"/>
  <c r="K59" i="50"/>
  <c r="AC59" i="50"/>
  <c r="C60" i="50"/>
  <c r="C64" i="50"/>
  <c r="K64" i="50"/>
  <c r="N60" i="50"/>
  <c r="E62" i="50"/>
  <c r="H65" i="50"/>
  <c r="AF62" i="50"/>
  <c r="J61" i="50"/>
  <c r="J64" i="50"/>
  <c r="J60" i="50"/>
  <c r="G60" i="50"/>
  <c r="J59" i="50"/>
  <c r="X62" i="50"/>
  <c r="AD59" i="50"/>
  <c r="AG65" i="50"/>
  <c r="K60" i="50"/>
  <c r="E60" i="50"/>
  <c r="AB61" i="50"/>
  <c r="D61" i="50"/>
  <c r="AD62" i="50"/>
  <c r="Y60" i="50"/>
  <c r="Y65" i="50"/>
  <c r="Y61" i="50"/>
  <c r="AE60" i="50"/>
  <c r="D62" i="50"/>
  <c r="Q62" i="50"/>
  <c r="AB59" i="50"/>
  <c r="AD65" i="50"/>
  <c r="AE61" i="50"/>
  <c r="J65" i="50"/>
  <c r="AD60" i="50"/>
  <c r="Y59" i="50"/>
  <c r="AE59" i="50"/>
  <c r="S65" i="50"/>
  <c r="AG62" i="50"/>
  <c r="AG60" i="50"/>
  <c r="O61" i="50"/>
  <c r="N62" i="50"/>
  <c r="Z62" i="50"/>
  <c r="V65" i="50"/>
  <c r="Q60" i="50"/>
  <c r="Q61" i="50"/>
  <c r="Q64" i="50"/>
  <c r="Q65" i="50"/>
  <c r="AG59" i="50"/>
  <c r="Z59" i="50"/>
  <c r="X61" i="50"/>
  <c r="X65" i="50"/>
  <c r="C61" i="50"/>
  <c r="V64" i="50"/>
  <c r="F60" i="50"/>
  <c r="H60" i="50"/>
  <c r="M60" i="50"/>
  <c r="C65" i="50"/>
  <c r="O62" i="50"/>
  <c r="AA62" i="50"/>
  <c r="Z61" i="50"/>
  <c r="V62" i="50"/>
  <c r="X64" i="50"/>
  <c r="O59" i="50"/>
  <c r="AC65" i="50"/>
  <c r="W61" i="50"/>
  <c r="W65" i="50"/>
  <c r="AA61" i="50"/>
  <c r="S60" i="50"/>
  <c r="X60" i="50"/>
  <c r="Z64" i="50"/>
  <c r="Z60" i="50"/>
  <c r="AB65" i="50"/>
  <c r="AB60" i="50"/>
  <c r="N59" i="50"/>
  <c r="M65" i="50"/>
  <c r="I60" i="50"/>
  <c r="I64" i="50"/>
  <c r="M64" i="50"/>
  <c r="I61" i="50"/>
  <c r="AE62" i="50"/>
  <c r="L62" i="50" l="1"/>
  <c r="L61" i="50"/>
  <c r="L60" i="50"/>
  <c r="P3" i="2"/>
  <c r="AF3" i="2"/>
  <c r="L3" i="2"/>
  <c r="AC3" i="2"/>
  <c r="H59" i="50"/>
  <c r="AF61" i="50"/>
  <c r="U62" i="50"/>
  <c r="E61" i="50"/>
  <c r="E65" i="50"/>
  <c r="E59" i="50"/>
  <c r="L65" i="50"/>
  <c r="U59" i="50"/>
  <c r="AF65" i="50"/>
  <c r="K3" i="2"/>
  <c r="AF64" i="50"/>
  <c r="C3" i="43"/>
  <c r="D253" i="30"/>
  <c r="E253" i="30"/>
  <c r="F253" i="30"/>
  <c r="G253" i="30"/>
  <c r="H253" i="30"/>
  <c r="I253" i="30"/>
  <c r="J253" i="30"/>
  <c r="K253" i="30"/>
  <c r="L253" i="30"/>
  <c r="M253" i="30"/>
  <c r="N253" i="30"/>
  <c r="O253" i="30"/>
  <c r="P253" i="30"/>
  <c r="Q253" i="30"/>
  <c r="R253" i="30"/>
  <c r="S253" i="30"/>
  <c r="T253" i="30"/>
  <c r="U253" i="30"/>
  <c r="V253" i="30"/>
  <c r="W253" i="30"/>
  <c r="X253" i="30"/>
  <c r="Y253" i="30"/>
  <c r="Z253" i="30"/>
  <c r="AA253" i="30"/>
  <c r="AB253" i="30"/>
  <c r="AC253" i="30"/>
  <c r="AD253" i="30"/>
  <c r="AE253" i="30"/>
  <c r="AF253" i="30"/>
  <c r="D254" i="30"/>
  <c r="E254" i="30"/>
  <c r="F254" i="30"/>
  <c r="G254" i="30"/>
  <c r="H254" i="30"/>
  <c r="I254" i="30"/>
  <c r="J254" i="30"/>
  <c r="K254" i="30"/>
  <c r="L254" i="30"/>
  <c r="M254" i="30"/>
  <c r="N254" i="30"/>
  <c r="O254" i="30"/>
  <c r="P254" i="30"/>
  <c r="Q254" i="30"/>
  <c r="R254" i="30"/>
  <c r="S254" i="30"/>
  <c r="T254" i="30"/>
  <c r="U254" i="30"/>
  <c r="V254" i="30"/>
  <c r="W254" i="30"/>
  <c r="X254" i="30"/>
  <c r="Y254" i="30"/>
  <c r="Z254" i="30"/>
  <c r="AA254" i="30"/>
  <c r="AB254" i="30"/>
  <c r="AC254" i="30"/>
  <c r="AD254" i="30"/>
  <c r="AE254" i="30"/>
  <c r="AF254" i="30"/>
  <c r="C254" i="30"/>
  <c r="C253" i="30"/>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D48" i="30"/>
  <c r="E48" i="30"/>
  <c r="F48" i="30"/>
  <c r="G48" i="30"/>
  <c r="H48" i="30"/>
  <c r="I48" i="30"/>
  <c r="J48" i="30"/>
  <c r="K48" i="30"/>
  <c r="L48" i="30"/>
  <c r="M48" i="30"/>
  <c r="N48" i="30"/>
  <c r="O48" i="30"/>
  <c r="P48" i="30"/>
  <c r="Q48" i="30"/>
  <c r="R48" i="30"/>
  <c r="S48" i="30"/>
  <c r="T48" i="30"/>
  <c r="U48" i="30"/>
  <c r="V48" i="30"/>
  <c r="W48" i="30"/>
  <c r="X48" i="30"/>
  <c r="Y48" i="30"/>
  <c r="Z48" i="30"/>
  <c r="AA48" i="30"/>
  <c r="AB48" i="30"/>
  <c r="AC48" i="30"/>
  <c r="AD48" i="30"/>
  <c r="AE48" i="30"/>
  <c r="AF48" i="30"/>
  <c r="D49" i="30"/>
  <c r="E49" i="30"/>
  <c r="F49" i="30"/>
  <c r="G49" i="30"/>
  <c r="H49" i="30"/>
  <c r="I49" i="30"/>
  <c r="J49" i="30"/>
  <c r="K49" i="30"/>
  <c r="L49" i="30"/>
  <c r="M49" i="30"/>
  <c r="N49" i="30"/>
  <c r="O49" i="30"/>
  <c r="P49" i="30"/>
  <c r="Q49" i="30"/>
  <c r="R49" i="30"/>
  <c r="S49" i="30"/>
  <c r="T49" i="30"/>
  <c r="U49" i="30"/>
  <c r="V49" i="30"/>
  <c r="W49" i="30"/>
  <c r="X49" i="30"/>
  <c r="Y49" i="30"/>
  <c r="Z49" i="30"/>
  <c r="AA49" i="30"/>
  <c r="AB49" i="30"/>
  <c r="AC49" i="30"/>
  <c r="AD49" i="30"/>
  <c r="AE49" i="30"/>
  <c r="AF49" i="30"/>
  <c r="D50" i="30"/>
  <c r="E50" i="30"/>
  <c r="F50" i="30"/>
  <c r="G50" i="30"/>
  <c r="H50" i="30"/>
  <c r="I50" i="30"/>
  <c r="J50" i="30"/>
  <c r="K50" i="30"/>
  <c r="L50" i="30"/>
  <c r="M50" i="30"/>
  <c r="N50" i="30"/>
  <c r="O50" i="30"/>
  <c r="P50" i="30"/>
  <c r="Q50" i="30"/>
  <c r="R50" i="30"/>
  <c r="S50" i="30"/>
  <c r="T50" i="30"/>
  <c r="U50" i="30"/>
  <c r="V50" i="30"/>
  <c r="W50" i="30"/>
  <c r="X50" i="30"/>
  <c r="Y50" i="30"/>
  <c r="Z50" i="30"/>
  <c r="AA50" i="30"/>
  <c r="AB50" i="30"/>
  <c r="AC50" i="30"/>
  <c r="AD50" i="30"/>
  <c r="AE50" i="30"/>
  <c r="AF50" i="30"/>
  <c r="D51" i="30"/>
  <c r="E51" i="30"/>
  <c r="F51" i="30"/>
  <c r="G51" i="30"/>
  <c r="H51" i="30"/>
  <c r="I51" i="30"/>
  <c r="J51" i="30"/>
  <c r="K51" i="30"/>
  <c r="L51" i="30"/>
  <c r="M51" i="30"/>
  <c r="N51" i="30"/>
  <c r="O51" i="30"/>
  <c r="P51" i="30"/>
  <c r="Q51" i="30"/>
  <c r="R51" i="30"/>
  <c r="S51" i="30"/>
  <c r="T51" i="30"/>
  <c r="U51" i="30"/>
  <c r="V51" i="30"/>
  <c r="W51" i="30"/>
  <c r="X51" i="30"/>
  <c r="Y51" i="30"/>
  <c r="Z51" i="30"/>
  <c r="AA51" i="30"/>
  <c r="AB51" i="30"/>
  <c r="AC51" i="30"/>
  <c r="AD51" i="30"/>
  <c r="AE51" i="30"/>
  <c r="AF51" i="30"/>
  <c r="D52" i="30"/>
  <c r="E52" i="30"/>
  <c r="F52" i="30"/>
  <c r="G52" i="30"/>
  <c r="H52" i="30"/>
  <c r="I52" i="30"/>
  <c r="J52" i="30"/>
  <c r="K52" i="30"/>
  <c r="L52" i="30"/>
  <c r="M52" i="30"/>
  <c r="N52" i="30"/>
  <c r="O52" i="30"/>
  <c r="P52" i="30"/>
  <c r="Q52" i="30"/>
  <c r="R52" i="30"/>
  <c r="S52" i="30"/>
  <c r="T52" i="30"/>
  <c r="U52" i="30"/>
  <c r="V52" i="30"/>
  <c r="W52" i="30"/>
  <c r="X52" i="30"/>
  <c r="Y52" i="30"/>
  <c r="Z52" i="30"/>
  <c r="AA52" i="30"/>
  <c r="AB52" i="30"/>
  <c r="AC52" i="30"/>
  <c r="AD52" i="30"/>
  <c r="AE52" i="30"/>
  <c r="AF52" i="30"/>
  <c r="D53" i="30"/>
  <c r="E53" i="30"/>
  <c r="F53" i="30"/>
  <c r="G53" i="30"/>
  <c r="H53" i="30"/>
  <c r="I53" i="30"/>
  <c r="J53" i="30"/>
  <c r="K53" i="30"/>
  <c r="L53" i="30"/>
  <c r="M53" i="30"/>
  <c r="N53" i="30"/>
  <c r="O53" i="30"/>
  <c r="P53" i="30"/>
  <c r="Q53" i="30"/>
  <c r="R53" i="30"/>
  <c r="S53" i="30"/>
  <c r="T53" i="30"/>
  <c r="U53" i="30"/>
  <c r="V53" i="30"/>
  <c r="W53" i="30"/>
  <c r="X53" i="30"/>
  <c r="Y53" i="30"/>
  <c r="Z53" i="30"/>
  <c r="AA53" i="30"/>
  <c r="AB53" i="30"/>
  <c r="AC53" i="30"/>
  <c r="AD53" i="30"/>
  <c r="AE53" i="30"/>
  <c r="AF53" i="30"/>
  <c r="D54" i="30"/>
  <c r="E54" i="30"/>
  <c r="F54" i="30"/>
  <c r="G54" i="30"/>
  <c r="H54" i="30"/>
  <c r="I54" i="30"/>
  <c r="J54" i="30"/>
  <c r="K54" i="30"/>
  <c r="L54" i="30"/>
  <c r="M54" i="30"/>
  <c r="N54" i="30"/>
  <c r="O54" i="30"/>
  <c r="P54" i="30"/>
  <c r="Q54" i="30"/>
  <c r="R54" i="30"/>
  <c r="S54" i="30"/>
  <c r="T54" i="30"/>
  <c r="U54" i="30"/>
  <c r="V54" i="30"/>
  <c r="W54" i="30"/>
  <c r="X54" i="30"/>
  <c r="Y54" i="30"/>
  <c r="Z54" i="30"/>
  <c r="AA54" i="30"/>
  <c r="AB54" i="30"/>
  <c r="AC54" i="30"/>
  <c r="AD54" i="30"/>
  <c r="AE54" i="30"/>
  <c r="AF54" i="30"/>
  <c r="D55" i="30"/>
  <c r="E55" i="30"/>
  <c r="F55" i="30"/>
  <c r="G55" i="30"/>
  <c r="H55" i="30"/>
  <c r="I55" i="30"/>
  <c r="J55" i="30"/>
  <c r="K55" i="30"/>
  <c r="L55" i="30"/>
  <c r="M55" i="30"/>
  <c r="N55" i="30"/>
  <c r="O55" i="30"/>
  <c r="P55" i="30"/>
  <c r="Q55" i="30"/>
  <c r="R55" i="30"/>
  <c r="S55" i="30"/>
  <c r="T55" i="30"/>
  <c r="U55" i="30"/>
  <c r="V55" i="30"/>
  <c r="W55" i="30"/>
  <c r="X55" i="30"/>
  <c r="Y55" i="30"/>
  <c r="Z55" i="30"/>
  <c r="AA55" i="30"/>
  <c r="AB55" i="30"/>
  <c r="AC55" i="30"/>
  <c r="AD55" i="30"/>
  <c r="AE55" i="30"/>
  <c r="AF55" i="30"/>
  <c r="D56" i="30"/>
  <c r="E56" i="30"/>
  <c r="F56" i="30"/>
  <c r="G56" i="30"/>
  <c r="H56" i="30"/>
  <c r="I56" i="30"/>
  <c r="J56" i="30"/>
  <c r="K56" i="30"/>
  <c r="L56" i="30"/>
  <c r="M56" i="30"/>
  <c r="N56" i="30"/>
  <c r="O56" i="30"/>
  <c r="P56" i="30"/>
  <c r="Q56" i="30"/>
  <c r="R56" i="30"/>
  <c r="S56" i="30"/>
  <c r="T56" i="30"/>
  <c r="U56" i="30"/>
  <c r="V56" i="30"/>
  <c r="W56" i="30"/>
  <c r="X56" i="30"/>
  <c r="Y56" i="30"/>
  <c r="Z56" i="30"/>
  <c r="AA56" i="30"/>
  <c r="AB56" i="30"/>
  <c r="AC56" i="30"/>
  <c r="AD56" i="30"/>
  <c r="AE56" i="30"/>
  <c r="AF56" i="30"/>
  <c r="D57" i="30"/>
  <c r="E57" i="30"/>
  <c r="F57" i="30"/>
  <c r="G57" i="30"/>
  <c r="H57" i="30"/>
  <c r="I57" i="30"/>
  <c r="J57" i="30"/>
  <c r="K57" i="30"/>
  <c r="L57" i="30"/>
  <c r="M57" i="30"/>
  <c r="N57" i="30"/>
  <c r="O57" i="30"/>
  <c r="P57" i="30"/>
  <c r="Q57" i="30"/>
  <c r="R57" i="30"/>
  <c r="S57" i="30"/>
  <c r="T57" i="30"/>
  <c r="U57" i="30"/>
  <c r="V57" i="30"/>
  <c r="W57" i="30"/>
  <c r="X57" i="30"/>
  <c r="Y57" i="30"/>
  <c r="Z57" i="30"/>
  <c r="AA57" i="30"/>
  <c r="AB57" i="30"/>
  <c r="AC57" i="30"/>
  <c r="AD57" i="30"/>
  <c r="AE57" i="30"/>
  <c r="AF57" i="30"/>
  <c r="D58" i="30"/>
  <c r="E58" i="30"/>
  <c r="F58" i="30"/>
  <c r="G58" i="30"/>
  <c r="H58" i="30"/>
  <c r="I58" i="30"/>
  <c r="J58" i="30"/>
  <c r="K58" i="30"/>
  <c r="L58" i="30"/>
  <c r="M58" i="30"/>
  <c r="N58" i="30"/>
  <c r="O58" i="30"/>
  <c r="P58" i="30"/>
  <c r="Q58" i="30"/>
  <c r="R58" i="30"/>
  <c r="S58" i="30"/>
  <c r="T58" i="30"/>
  <c r="U58" i="30"/>
  <c r="V58" i="30"/>
  <c r="W58" i="30"/>
  <c r="X58" i="30"/>
  <c r="Y58" i="30"/>
  <c r="Z58" i="30"/>
  <c r="AA58" i="30"/>
  <c r="AB58" i="30"/>
  <c r="AC58" i="30"/>
  <c r="AD58" i="30"/>
  <c r="AE58" i="30"/>
  <c r="AF58" i="30"/>
  <c r="D59" i="30"/>
  <c r="E59" i="30"/>
  <c r="F59" i="30"/>
  <c r="G59" i="30"/>
  <c r="H59" i="30"/>
  <c r="I59" i="30"/>
  <c r="J59" i="30"/>
  <c r="K59" i="30"/>
  <c r="L59" i="30"/>
  <c r="M59" i="30"/>
  <c r="N59" i="30"/>
  <c r="O59" i="30"/>
  <c r="P59" i="30"/>
  <c r="Q59" i="30"/>
  <c r="R59" i="30"/>
  <c r="S59" i="30"/>
  <c r="T59" i="30"/>
  <c r="U59" i="30"/>
  <c r="V59" i="30"/>
  <c r="W59" i="30"/>
  <c r="X59" i="30"/>
  <c r="Y59" i="30"/>
  <c r="Z59" i="30"/>
  <c r="AA59" i="30"/>
  <c r="AB59" i="30"/>
  <c r="AC59" i="30"/>
  <c r="AD59" i="30"/>
  <c r="AE59" i="30"/>
  <c r="AF59" i="30"/>
  <c r="D60" i="30"/>
  <c r="E60" i="30"/>
  <c r="F60" i="30"/>
  <c r="G60" i="30"/>
  <c r="H60" i="30"/>
  <c r="I60" i="30"/>
  <c r="J60" i="30"/>
  <c r="K60" i="30"/>
  <c r="L60" i="30"/>
  <c r="M60" i="30"/>
  <c r="N60" i="30"/>
  <c r="O60" i="30"/>
  <c r="P60" i="30"/>
  <c r="Q60" i="30"/>
  <c r="R60" i="30"/>
  <c r="S60" i="30"/>
  <c r="T60" i="30"/>
  <c r="U60" i="30"/>
  <c r="V60" i="30"/>
  <c r="W60" i="30"/>
  <c r="X60" i="30"/>
  <c r="Y60" i="30"/>
  <c r="Z60" i="30"/>
  <c r="AA60" i="30"/>
  <c r="AB60" i="30"/>
  <c r="AC60" i="30"/>
  <c r="AD60" i="30"/>
  <c r="AE60" i="30"/>
  <c r="AF60" i="30"/>
  <c r="D61" i="30"/>
  <c r="E61" i="30"/>
  <c r="F61" i="30"/>
  <c r="G61" i="30"/>
  <c r="H61" i="30"/>
  <c r="I61" i="30"/>
  <c r="J61" i="30"/>
  <c r="K61" i="30"/>
  <c r="L61" i="30"/>
  <c r="M61" i="30"/>
  <c r="N61" i="30"/>
  <c r="O61" i="30"/>
  <c r="P61" i="30"/>
  <c r="Q61" i="30"/>
  <c r="R61" i="30"/>
  <c r="S61" i="30"/>
  <c r="T61" i="30"/>
  <c r="U61" i="30"/>
  <c r="V61" i="30"/>
  <c r="W61" i="30"/>
  <c r="X61" i="30"/>
  <c r="Y61" i="30"/>
  <c r="Z61" i="30"/>
  <c r="AA61" i="30"/>
  <c r="AB61" i="30"/>
  <c r="AC61" i="30"/>
  <c r="AD61" i="30"/>
  <c r="AE61" i="30"/>
  <c r="AF61" i="30"/>
  <c r="D62" i="30"/>
  <c r="E62" i="30"/>
  <c r="F62" i="30"/>
  <c r="G62" i="30"/>
  <c r="H62" i="30"/>
  <c r="I62" i="30"/>
  <c r="J62" i="30"/>
  <c r="K62" i="30"/>
  <c r="L62" i="30"/>
  <c r="M62" i="30"/>
  <c r="N62" i="30"/>
  <c r="O62" i="30"/>
  <c r="P62" i="30"/>
  <c r="Q62" i="30"/>
  <c r="R62" i="30"/>
  <c r="S62" i="30"/>
  <c r="T62" i="30"/>
  <c r="U62" i="30"/>
  <c r="V62" i="30"/>
  <c r="W62" i="30"/>
  <c r="X62" i="30"/>
  <c r="Y62" i="30"/>
  <c r="Z62" i="30"/>
  <c r="AA62" i="30"/>
  <c r="AB62" i="30"/>
  <c r="AC62" i="30"/>
  <c r="AD62" i="30"/>
  <c r="AE62" i="30"/>
  <c r="AF62" i="30"/>
  <c r="D63" i="30"/>
  <c r="E63" i="30"/>
  <c r="F63" i="30"/>
  <c r="G63" i="30"/>
  <c r="H63" i="30"/>
  <c r="I63" i="30"/>
  <c r="J63" i="30"/>
  <c r="K63" i="30"/>
  <c r="L63" i="30"/>
  <c r="M63" i="30"/>
  <c r="N63" i="30"/>
  <c r="O63" i="30"/>
  <c r="P63" i="30"/>
  <c r="Q63" i="30"/>
  <c r="R63" i="30"/>
  <c r="S63" i="30"/>
  <c r="T63" i="30"/>
  <c r="U63" i="30"/>
  <c r="V63" i="30"/>
  <c r="W63" i="30"/>
  <c r="X63" i="30"/>
  <c r="Y63" i="30"/>
  <c r="Z63" i="30"/>
  <c r="AA63" i="30"/>
  <c r="AB63" i="30"/>
  <c r="AC63" i="30"/>
  <c r="AD63" i="30"/>
  <c r="AE63" i="30"/>
  <c r="AF63" i="30"/>
  <c r="C57" i="30"/>
  <c r="C58" i="30"/>
  <c r="C59" i="30"/>
  <c r="C60" i="30"/>
  <c r="C61" i="30"/>
  <c r="C62" i="30"/>
  <c r="C63" i="30"/>
  <c r="C56" i="30"/>
  <c r="C37" i="30"/>
  <c r="C49" i="30"/>
  <c r="C50" i="30"/>
  <c r="C51" i="30"/>
  <c r="C52" i="30"/>
  <c r="C53" i="30"/>
  <c r="C54" i="30"/>
  <c r="C55" i="30"/>
  <c r="C48" i="30"/>
  <c r="C29" i="30"/>
  <c r="B57" i="30"/>
  <c r="B58" i="30"/>
  <c r="B59" i="30"/>
  <c r="B60" i="30"/>
  <c r="B61" i="30"/>
  <c r="B62" i="30"/>
  <c r="B63" i="30"/>
  <c r="B56" i="30"/>
  <c r="B37" i="30"/>
  <c r="B49" i="30"/>
  <c r="B50" i="30"/>
  <c r="B51" i="30"/>
  <c r="B52" i="30"/>
  <c r="B53" i="30"/>
  <c r="B54" i="30"/>
  <c r="B55" i="30"/>
  <c r="B48" i="30"/>
  <c r="B29" i="30"/>
  <c r="D29" i="30"/>
  <c r="E29" i="30"/>
  <c r="F29" i="30"/>
  <c r="G29" i="30"/>
  <c r="H29" i="30"/>
  <c r="I29" i="30"/>
  <c r="J29" i="30"/>
  <c r="K29" i="30"/>
  <c r="L29" i="30"/>
  <c r="M29" i="30"/>
  <c r="N29" i="30"/>
  <c r="O29" i="30"/>
  <c r="P29" i="30"/>
  <c r="Q29" i="30"/>
  <c r="R29" i="30"/>
  <c r="S29" i="30"/>
  <c r="T29" i="30"/>
  <c r="U29" i="30"/>
  <c r="V29" i="30"/>
  <c r="W29" i="30"/>
  <c r="X29" i="30"/>
  <c r="Y29" i="30"/>
  <c r="Z29" i="30"/>
  <c r="AA29" i="30"/>
  <c r="AB29" i="30"/>
  <c r="AC29" i="30"/>
  <c r="AD29" i="30"/>
  <c r="AE29" i="30"/>
  <c r="AF29" i="30"/>
  <c r="D30" i="30"/>
  <c r="E30" i="30"/>
  <c r="F30" i="30"/>
  <c r="G30" i="30"/>
  <c r="H30" i="30"/>
  <c r="I30" i="30"/>
  <c r="J30" i="30"/>
  <c r="K30" i="30"/>
  <c r="L30" i="30"/>
  <c r="M30" i="30"/>
  <c r="N30" i="30"/>
  <c r="O30" i="30"/>
  <c r="P30" i="30"/>
  <c r="Q30" i="30"/>
  <c r="R30" i="30"/>
  <c r="S30" i="30"/>
  <c r="T30" i="30"/>
  <c r="U30" i="30"/>
  <c r="V30" i="30"/>
  <c r="W30" i="30"/>
  <c r="X30" i="30"/>
  <c r="Y30" i="30"/>
  <c r="Z30" i="30"/>
  <c r="AA30" i="30"/>
  <c r="AB30" i="30"/>
  <c r="AC30" i="30"/>
  <c r="AD30" i="30"/>
  <c r="AE30" i="30"/>
  <c r="AF30" i="30"/>
  <c r="D31" i="30"/>
  <c r="E31" i="30"/>
  <c r="F31" i="30"/>
  <c r="G31" i="30"/>
  <c r="H31" i="30"/>
  <c r="I31" i="30"/>
  <c r="J31" i="30"/>
  <c r="K31" i="30"/>
  <c r="L31" i="30"/>
  <c r="M31" i="30"/>
  <c r="N31" i="30"/>
  <c r="O31" i="30"/>
  <c r="P31" i="30"/>
  <c r="Q31" i="30"/>
  <c r="R31" i="30"/>
  <c r="S31" i="30"/>
  <c r="T31" i="30"/>
  <c r="U31" i="30"/>
  <c r="V31" i="30"/>
  <c r="W31" i="30"/>
  <c r="X31" i="30"/>
  <c r="Y31" i="30"/>
  <c r="Z31" i="30"/>
  <c r="AA31" i="30"/>
  <c r="AB31" i="30"/>
  <c r="AC31" i="30"/>
  <c r="AD31" i="30"/>
  <c r="AE31" i="30"/>
  <c r="AF31" i="30"/>
  <c r="D32" i="30"/>
  <c r="E32" i="30"/>
  <c r="F32" i="30"/>
  <c r="G32" i="30"/>
  <c r="H32" i="30"/>
  <c r="I32" i="30"/>
  <c r="J32" i="30"/>
  <c r="K32" i="30"/>
  <c r="L32" i="30"/>
  <c r="M32" i="30"/>
  <c r="N32" i="30"/>
  <c r="O32" i="30"/>
  <c r="P32" i="30"/>
  <c r="Q32" i="30"/>
  <c r="R32" i="30"/>
  <c r="S32" i="30"/>
  <c r="T32" i="30"/>
  <c r="U32" i="30"/>
  <c r="V32" i="30"/>
  <c r="W32" i="30"/>
  <c r="X32" i="30"/>
  <c r="Y32" i="30"/>
  <c r="Z32" i="30"/>
  <c r="AA32" i="30"/>
  <c r="AB32" i="30"/>
  <c r="AC32" i="30"/>
  <c r="AD32" i="30"/>
  <c r="AE32" i="30"/>
  <c r="AF32" i="30"/>
  <c r="D33" i="30"/>
  <c r="E33" i="30"/>
  <c r="F33" i="30"/>
  <c r="G33" i="30"/>
  <c r="H33" i="30"/>
  <c r="I33" i="30"/>
  <c r="J33" i="30"/>
  <c r="K33" i="30"/>
  <c r="L33" i="30"/>
  <c r="M33" i="30"/>
  <c r="N33" i="30"/>
  <c r="O33" i="30"/>
  <c r="P33" i="30"/>
  <c r="Q33" i="30"/>
  <c r="R33" i="30"/>
  <c r="S33" i="30"/>
  <c r="T33" i="30"/>
  <c r="U33" i="30"/>
  <c r="V33" i="30"/>
  <c r="W33" i="30"/>
  <c r="X33" i="30"/>
  <c r="Y33" i="30"/>
  <c r="Z33" i="30"/>
  <c r="AA33" i="30"/>
  <c r="AB33" i="30"/>
  <c r="AC33" i="30"/>
  <c r="AD33" i="30"/>
  <c r="AE33" i="30"/>
  <c r="AF33" i="30"/>
  <c r="D34" i="30"/>
  <c r="E34" i="30"/>
  <c r="F34" i="30"/>
  <c r="G34" i="30"/>
  <c r="H34" i="30"/>
  <c r="I34" i="30"/>
  <c r="J34" i="30"/>
  <c r="K34" i="30"/>
  <c r="L34" i="30"/>
  <c r="M34" i="30"/>
  <c r="N34" i="30"/>
  <c r="O34" i="30"/>
  <c r="P34" i="30"/>
  <c r="Q34" i="30"/>
  <c r="R34" i="30"/>
  <c r="S34" i="30"/>
  <c r="T34" i="30"/>
  <c r="U34" i="30"/>
  <c r="V34" i="30"/>
  <c r="W34" i="30"/>
  <c r="X34" i="30"/>
  <c r="Y34" i="30"/>
  <c r="Z34" i="30"/>
  <c r="AA34" i="30"/>
  <c r="AB34" i="30"/>
  <c r="AC34" i="30"/>
  <c r="AD34" i="30"/>
  <c r="AE34" i="30"/>
  <c r="AF34" i="30"/>
  <c r="D35" i="30"/>
  <c r="E35" i="30"/>
  <c r="F35" i="30"/>
  <c r="G35" i="30"/>
  <c r="H35" i="30"/>
  <c r="I35" i="30"/>
  <c r="J35" i="30"/>
  <c r="K35" i="30"/>
  <c r="L35" i="30"/>
  <c r="M35" i="30"/>
  <c r="N35" i="30"/>
  <c r="O35" i="30"/>
  <c r="P35" i="30"/>
  <c r="Q35" i="30"/>
  <c r="R35" i="30"/>
  <c r="S35" i="30"/>
  <c r="T35" i="30"/>
  <c r="U35" i="30"/>
  <c r="V35" i="30"/>
  <c r="W35" i="30"/>
  <c r="X35" i="30"/>
  <c r="Y35" i="30"/>
  <c r="Z35" i="30"/>
  <c r="AA35" i="30"/>
  <c r="AB35" i="30"/>
  <c r="AC35" i="30"/>
  <c r="AD35" i="30"/>
  <c r="AE35" i="30"/>
  <c r="AF35" i="30"/>
  <c r="D36" i="30"/>
  <c r="E36" i="30"/>
  <c r="F36" i="30"/>
  <c r="G36" i="30"/>
  <c r="H36" i="30"/>
  <c r="I36" i="30"/>
  <c r="J36" i="30"/>
  <c r="K36" i="30"/>
  <c r="L36" i="30"/>
  <c r="M36" i="30"/>
  <c r="N36" i="30"/>
  <c r="O36" i="30"/>
  <c r="P36" i="30"/>
  <c r="Q36" i="30"/>
  <c r="R36" i="30"/>
  <c r="S36" i="30"/>
  <c r="T36" i="30"/>
  <c r="U36" i="30"/>
  <c r="V36" i="30"/>
  <c r="W36" i="30"/>
  <c r="X36" i="30"/>
  <c r="Y36" i="30"/>
  <c r="Z36" i="30"/>
  <c r="AA36" i="30"/>
  <c r="AB36" i="30"/>
  <c r="AC36" i="30"/>
  <c r="AD36" i="30"/>
  <c r="AE36" i="30"/>
  <c r="AF36" i="30"/>
  <c r="D37" i="30"/>
  <c r="E37" i="30"/>
  <c r="F37" i="30"/>
  <c r="G37" i="30"/>
  <c r="H37" i="30"/>
  <c r="I37" i="30"/>
  <c r="J37" i="30"/>
  <c r="K37" i="30"/>
  <c r="L37" i="30"/>
  <c r="M37" i="30"/>
  <c r="N37" i="30"/>
  <c r="O37" i="30"/>
  <c r="P37" i="30"/>
  <c r="Q37" i="30"/>
  <c r="R37" i="30"/>
  <c r="S37" i="30"/>
  <c r="T37" i="30"/>
  <c r="U37" i="30"/>
  <c r="V37" i="30"/>
  <c r="W37" i="30"/>
  <c r="X37" i="30"/>
  <c r="Y37" i="30"/>
  <c r="Z37" i="30"/>
  <c r="AA37" i="30"/>
  <c r="AB37" i="30"/>
  <c r="AC37" i="30"/>
  <c r="AD37" i="30"/>
  <c r="AE37" i="30"/>
  <c r="AF37" i="30"/>
  <c r="D38" i="30"/>
  <c r="E38" i="30"/>
  <c r="F38" i="30"/>
  <c r="G38" i="30"/>
  <c r="H38" i="30"/>
  <c r="I38" i="30"/>
  <c r="J38" i="30"/>
  <c r="K38" i="30"/>
  <c r="L38" i="30"/>
  <c r="M38" i="30"/>
  <c r="N38" i="30"/>
  <c r="O38" i="30"/>
  <c r="P38" i="30"/>
  <c r="Q38" i="30"/>
  <c r="R38" i="30"/>
  <c r="S38" i="30"/>
  <c r="T38" i="30"/>
  <c r="U38" i="30"/>
  <c r="V38" i="30"/>
  <c r="W38" i="30"/>
  <c r="X38" i="30"/>
  <c r="Y38" i="30"/>
  <c r="Z38" i="30"/>
  <c r="AA38" i="30"/>
  <c r="AB38" i="30"/>
  <c r="AC38" i="30"/>
  <c r="AD38" i="30"/>
  <c r="AE38" i="30"/>
  <c r="AF38" i="30"/>
  <c r="D39" i="30"/>
  <c r="E39" i="30"/>
  <c r="F39" i="30"/>
  <c r="G39" i="30"/>
  <c r="H39" i="30"/>
  <c r="I39" i="30"/>
  <c r="J39" i="30"/>
  <c r="K39" i="30"/>
  <c r="L39" i="30"/>
  <c r="M39" i="30"/>
  <c r="N39" i="30"/>
  <c r="O39" i="30"/>
  <c r="P39" i="30"/>
  <c r="Q39" i="30"/>
  <c r="R39" i="30"/>
  <c r="S39" i="30"/>
  <c r="T39" i="30"/>
  <c r="U39" i="30"/>
  <c r="V39" i="30"/>
  <c r="W39" i="30"/>
  <c r="X39" i="30"/>
  <c r="Y39" i="30"/>
  <c r="Z39" i="30"/>
  <c r="AA39" i="30"/>
  <c r="AB39" i="30"/>
  <c r="AC39" i="30"/>
  <c r="AD39" i="30"/>
  <c r="AE39" i="30"/>
  <c r="AF39" i="30"/>
  <c r="D40" i="30"/>
  <c r="E40" i="30"/>
  <c r="F40" i="30"/>
  <c r="G40" i="30"/>
  <c r="H40" i="30"/>
  <c r="I40" i="30"/>
  <c r="J40" i="30"/>
  <c r="K40" i="30"/>
  <c r="L40" i="30"/>
  <c r="M40" i="30"/>
  <c r="N40" i="30"/>
  <c r="O40" i="30"/>
  <c r="P40" i="30"/>
  <c r="Q40" i="30"/>
  <c r="R40" i="30"/>
  <c r="S40" i="30"/>
  <c r="T40" i="30"/>
  <c r="U40" i="30"/>
  <c r="V40" i="30"/>
  <c r="W40" i="30"/>
  <c r="X40" i="30"/>
  <c r="Y40" i="30"/>
  <c r="Z40" i="30"/>
  <c r="AA40" i="30"/>
  <c r="AB40" i="30"/>
  <c r="AC40" i="30"/>
  <c r="AD40" i="30"/>
  <c r="AE40" i="30"/>
  <c r="AF40" i="30"/>
  <c r="D41" i="30"/>
  <c r="E41" i="30"/>
  <c r="F41" i="30"/>
  <c r="G41" i="30"/>
  <c r="H41" i="30"/>
  <c r="I41" i="30"/>
  <c r="J41" i="30"/>
  <c r="K41" i="30"/>
  <c r="L41" i="30"/>
  <c r="M41" i="30"/>
  <c r="N41" i="30"/>
  <c r="O41" i="30"/>
  <c r="P41" i="30"/>
  <c r="Q41" i="30"/>
  <c r="R41" i="30"/>
  <c r="S41" i="30"/>
  <c r="T41" i="30"/>
  <c r="U41" i="30"/>
  <c r="V41" i="30"/>
  <c r="W41" i="30"/>
  <c r="X41" i="30"/>
  <c r="Y41" i="30"/>
  <c r="Z41" i="30"/>
  <c r="AA41" i="30"/>
  <c r="AB41" i="30"/>
  <c r="AC41" i="30"/>
  <c r="AD41" i="30"/>
  <c r="AE41" i="30"/>
  <c r="AF41" i="30"/>
  <c r="D42" i="30"/>
  <c r="E42" i="30"/>
  <c r="F42" i="30"/>
  <c r="G42" i="30"/>
  <c r="H42" i="30"/>
  <c r="I42" i="30"/>
  <c r="J42" i="30"/>
  <c r="K42" i="30"/>
  <c r="L42" i="30"/>
  <c r="M42" i="30"/>
  <c r="N42" i="30"/>
  <c r="O42" i="30"/>
  <c r="P42" i="30"/>
  <c r="Q42" i="30"/>
  <c r="R42" i="30"/>
  <c r="S42" i="30"/>
  <c r="T42" i="30"/>
  <c r="U42" i="30"/>
  <c r="V42" i="30"/>
  <c r="W42" i="30"/>
  <c r="X42" i="30"/>
  <c r="Y42" i="30"/>
  <c r="Z42" i="30"/>
  <c r="AA42" i="30"/>
  <c r="AB42" i="30"/>
  <c r="AC42" i="30"/>
  <c r="AD42" i="30"/>
  <c r="AE42" i="30"/>
  <c r="AF42" i="30"/>
  <c r="D43" i="30"/>
  <c r="E43" i="30"/>
  <c r="F43" i="30"/>
  <c r="G43" i="30"/>
  <c r="H43" i="30"/>
  <c r="I43" i="30"/>
  <c r="J43" i="30"/>
  <c r="K43" i="30"/>
  <c r="L43" i="30"/>
  <c r="M43" i="30"/>
  <c r="N43" i="30"/>
  <c r="O43" i="30"/>
  <c r="P43" i="30"/>
  <c r="Q43" i="30"/>
  <c r="R43" i="30"/>
  <c r="S43" i="30"/>
  <c r="T43" i="30"/>
  <c r="U43" i="30"/>
  <c r="V43" i="30"/>
  <c r="W43" i="30"/>
  <c r="X43" i="30"/>
  <c r="Y43" i="30"/>
  <c r="Z43" i="30"/>
  <c r="AA43" i="30"/>
  <c r="AB43" i="30"/>
  <c r="AC43" i="30"/>
  <c r="AD43" i="30"/>
  <c r="AE43" i="30"/>
  <c r="AF43" i="30"/>
  <c r="D44" i="30"/>
  <c r="E44" i="30"/>
  <c r="F44" i="30"/>
  <c r="G44" i="30"/>
  <c r="H44" i="30"/>
  <c r="I44" i="30"/>
  <c r="J44" i="30"/>
  <c r="K44" i="30"/>
  <c r="L44" i="30"/>
  <c r="M44" i="30"/>
  <c r="N44" i="30"/>
  <c r="O44" i="30"/>
  <c r="P44" i="30"/>
  <c r="Q44" i="30"/>
  <c r="R44" i="30"/>
  <c r="S44" i="30"/>
  <c r="T44" i="30"/>
  <c r="U44" i="30"/>
  <c r="V44" i="30"/>
  <c r="W44" i="30"/>
  <c r="X44" i="30"/>
  <c r="Y44" i="30"/>
  <c r="Z44" i="30"/>
  <c r="AA44" i="30"/>
  <c r="AB44" i="30"/>
  <c r="AC44" i="30"/>
  <c r="AD44" i="30"/>
  <c r="AE44" i="30"/>
  <c r="AF44" i="30"/>
  <c r="C38" i="30"/>
  <c r="C39" i="30"/>
  <c r="C40" i="30"/>
  <c r="C41" i="30"/>
  <c r="C42" i="30"/>
  <c r="C43" i="30"/>
  <c r="C44" i="30"/>
  <c r="C36" i="30"/>
  <c r="C30" i="30"/>
  <c r="C31" i="30"/>
  <c r="C32" i="30"/>
  <c r="C33" i="30"/>
  <c r="C34" i="30"/>
  <c r="C35"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8" i="40"/>
  <c r="D147" i="40"/>
  <c r="D146" i="40"/>
  <c r="E126" i="40" l="1"/>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D137" i="40"/>
  <c r="D138" i="40"/>
  <c r="D139" i="40"/>
  <c r="D140" i="40"/>
  <c r="D141" i="40"/>
  <c r="D126" i="40"/>
  <c r="D124" i="40"/>
  <c r="C138" i="40"/>
  <c r="C139" i="40"/>
  <c r="C140" i="40"/>
  <c r="C141" i="40"/>
  <c r="C137" i="40"/>
  <c r="C127" i="40"/>
  <c r="C128" i="40"/>
  <c r="C129" i="40"/>
  <c r="C130" i="40"/>
  <c r="C131" i="40"/>
  <c r="C132" i="40"/>
  <c r="C133" i="40"/>
  <c r="C134" i="40"/>
  <c r="C135" i="40"/>
  <c r="C136"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D152" i="40" s="1"/>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AA7" i="40"/>
  <c r="AA10" i="40" s="1"/>
  <c r="AA63" i="40" s="1"/>
  <c r="K7" i="40"/>
  <c r="K10" i="40" s="1"/>
  <c r="K82" i="40" s="1"/>
  <c r="S7" i="40"/>
  <c r="S10" i="40" s="1"/>
  <c r="S83" i="40" s="1"/>
  <c r="V7" i="40"/>
  <c r="V10" i="40" s="1"/>
  <c r="V61" i="40" s="1"/>
  <c r="AD7" i="40"/>
  <c r="K87" i="40"/>
  <c r="K81"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S80" i="40"/>
  <c r="V67" i="40"/>
  <c r="V86"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Y10" i="40"/>
  <c r="O38" i="40"/>
  <c r="O35" i="40"/>
  <c r="O40" i="40"/>
  <c r="O36" i="40"/>
  <c r="O39" i="40"/>
  <c r="O37" i="40"/>
  <c r="O34" i="40"/>
  <c r="O41" i="40"/>
  <c r="G10" i="40"/>
  <c r="AA47" i="40"/>
  <c r="J43" i="40"/>
  <c r="J45" i="40"/>
  <c r="AD10" i="40"/>
  <c r="AD9" i="40"/>
  <c r="V45" i="40"/>
  <c r="V44" i="40"/>
  <c r="N44" i="40"/>
  <c r="N42" i="40"/>
  <c r="K44" i="40"/>
  <c r="K42" i="40"/>
  <c r="K45" i="40"/>
  <c r="K48" i="40"/>
  <c r="W10" i="40"/>
  <c r="O10" i="40"/>
  <c r="I7" i="40"/>
  <c r="I9" i="40" s="1"/>
  <c r="AF7" i="40"/>
  <c r="AF10" i="40" s="1"/>
  <c r="P7" i="40"/>
  <c r="P9" i="40" s="1"/>
  <c r="Y9" i="40"/>
  <c r="W9" i="40"/>
  <c r="AE7" i="40"/>
  <c r="AE9" i="40" s="1"/>
  <c r="Q7" i="40"/>
  <c r="Q9" i="40" s="1"/>
  <c r="V9" i="40"/>
  <c r="F7" i="40"/>
  <c r="F10" i="40" s="1"/>
  <c r="AC7" i="40"/>
  <c r="AC10" i="40" s="1"/>
  <c r="E7" i="40"/>
  <c r="E10" i="40" s="1"/>
  <c r="K9" i="40"/>
  <c r="N7" i="33"/>
  <c r="P33" i="33"/>
  <c r="B6" i="9" s="1"/>
  <c r="P32" i="33"/>
  <c r="P31" i="33"/>
  <c r="B3" i="9" s="1"/>
  <c r="V83" i="40" l="1"/>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S56" i="40"/>
  <c r="S58" i="40"/>
  <c r="S73"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Z76" i="40"/>
  <c r="Z5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T34" i="40"/>
  <c r="T38"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38"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6" i="40"/>
  <c r="S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U41"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O153" i="40" l="1"/>
  <c r="M41" i="40"/>
  <c r="O152" i="40"/>
  <c r="N4" i="2" s="1"/>
  <c r="U36" i="40"/>
  <c r="M39" i="40"/>
  <c r="Z41" i="40"/>
  <c r="Z74" i="40"/>
  <c r="M74" i="40"/>
  <c r="M73" i="40"/>
  <c r="U34" i="40"/>
  <c r="M34" i="40"/>
  <c r="Z39" i="40"/>
  <c r="G152" i="40"/>
  <c r="F4" i="2" s="1"/>
  <c r="Z58" i="40"/>
  <c r="M60" i="40"/>
  <c r="M76" i="40"/>
  <c r="U38" i="40"/>
  <c r="M36" i="40"/>
  <c r="AB38" i="40"/>
  <c r="Z37" i="40"/>
  <c r="Z73" i="40"/>
  <c r="O154" i="40"/>
  <c r="N5" i="2" s="1"/>
  <c r="M56" i="40"/>
  <c r="M153" i="40" s="1"/>
  <c r="U37" i="40"/>
  <c r="Z40" i="40"/>
  <c r="Z75" i="40"/>
  <c r="N153" i="40"/>
  <c r="M75" i="40"/>
  <c r="R153" i="40"/>
  <c r="AB39" i="40"/>
  <c r="U39" i="40"/>
  <c r="M40" i="40"/>
  <c r="AB36" i="40"/>
  <c r="Z36" i="40"/>
  <c r="T39" i="40"/>
  <c r="Z60" i="40"/>
  <c r="M79" i="40"/>
  <c r="W152" i="40"/>
  <c r="V4" i="2" s="1"/>
  <c r="N152" i="40"/>
  <c r="M4" i="2" s="1"/>
  <c r="AB41" i="40"/>
  <c r="Z35" i="40"/>
  <c r="T36" i="40"/>
  <c r="Z79" i="40"/>
  <c r="M58" i="40"/>
  <c r="M78" i="40"/>
  <c r="U35" i="40"/>
  <c r="M37" i="40"/>
  <c r="M35" i="40"/>
  <c r="Z34" i="40"/>
  <c r="Z152" i="40" s="1"/>
  <c r="Y4" i="2" s="1"/>
  <c r="T35" i="40"/>
  <c r="Z59" i="40"/>
  <c r="M59" i="40"/>
  <c r="E35" i="40"/>
  <c r="E40" i="40"/>
  <c r="E41" i="40"/>
  <c r="D73" i="40"/>
  <c r="D154" i="40" s="1"/>
  <c r="C5" i="2" s="1"/>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R152" i="40"/>
  <c r="Q4" i="2" s="1"/>
  <c r="J34" i="40"/>
  <c r="AA40" i="40"/>
  <c r="X36" i="40"/>
  <c r="AG152" i="40"/>
  <c r="AF4" i="2" s="1"/>
  <c r="V152" i="40"/>
  <c r="U4" i="2" s="1"/>
  <c r="T41" i="40"/>
  <c r="AC37" i="40"/>
  <c r="AD154" i="40"/>
  <c r="AC5" i="2" s="1"/>
  <c r="AA55" i="40"/>
  <c r="AA76" i="40"/>
  <c r="J57" i="40"/>
  <c r="J73" i="40"/>
  <c r="AA35" i="40"/>
  <c r="AC40" i="40"/>
  <c r="AA78" i="40"/>
  <c r="AA56" i="40"/>
  <c r="J59" i="40"/>
  <c r="J79" i="40"/>
  <c r="K154" i="40"/>
  <c r="J5" i="2" s="1"/>
  <c r="W154" i="40"/>
  <c r="V5" i="2" s="1"/>
  <c r="J35" i="40"/>
  <c r="J36" i="40"/>
  <c r="AA36" i="40"/>
  <c r="AC38" i="40"/>
  <c r="AD153" i="40"/>
  <c r="G154" i="40"/>
  <c r="F5" i="2" s="1"/>
  <c r="H154" i="40"/>
  <c r="G5" i="2" s="1"/>
  <c r="V154" i="40"/>
  <c r="U5" i="2" s="1"/>
  <c r="AA59" i="40"/>
  <c r="J54" i="40"/>
  <c r="J58" i="40"/>
  <c r="Y153" i="40"/>
  <c r="Y152" i="40"/>
  <c r="X4" i="2" s="1"/>
  <c r="K152" i="40"/>
  <c r="J4" i="2" s="1"/>
  <c r="J41" i="40"/>
  <c r="AA39" i="40"/>
  <c r="AC36" i="40"/>
  <c r="G153" i="40"/>
  <c r="N154" i="40"/>
  <c r="M5" i="2" s="1"/>
  <c r="AA58" i="40"/>
  <c r="J60" i="40"/>
  <c r="J56" i="40"/>
  <c r="AG154" i="40"/>
  <c r="AF5" i="2" s="1"/>
  <c r="J40" i="40"/>
  <c r="AC34" i="40"/>
  <c r="H153" i="40"/>
  <c r="AA74" i="40"/>
  <c r="J55" i="40"/>
  <c r="J78" i="40"/>
  <c r="K153" i="40"/>
  <c r="AG153" i="40"/>
  <c r="H152" i="40"/>
  <c r="G4" i="2" s="1"/>
  <c r="AA38" i="40"/>
  <c r="J37" i="40"/>
  <c r="AA34" i="40"/>
  <c r="AC41" i="40"/>
  <c r="V153" i="40"/>
  <c r="AA57" i="40"/>
  <c r="AA54" i="40"/>
  <c r="J75" i="40"/>
  <c r="Y154" i="40"/>
  <c r="X5" i="2" s="1"/>
  <c r="R154" i="40"/>
  <c r="Q5" i="2" s="1"/>
  <c r="AD152" i="40"/>
  <c r="AC4" i="2" s="1"/>
  <c r="J39" i="40"/>
  <c r="AA41" i="40"/>
  <c r="AA75" i="40"/>
  <c r="W153"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T152" i="40" s="1"/>
  <c r="S4" i="2" s="1"/>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AE154" i="40" l="1"/>
  <c r="AD5" i="2" s="1"/>
  <c r="E152" i="40"/>
  <c r="D4" i="2" s="1"/>
  <c r="M152" i="40"/>
  <c r="L4" i="2" s="1"/>
  <c r="U152" i="40"/>
  <c r="T4" i="2" s="1"/>
  <c r="L152" i="40"/>
  <c r="K4" i="2" s="1"/>
  <c r="L153" i="40"/>
  <c r="U153" i="40"/>
  <c r="T153" i="40"/>
  <c r="S154" i="40"/>
  <c r="R5" i="2" s="1"/>
  <c r="D153" i="40"/>
  <c r="C4" i="2"/>
  <c r="C147" i="40"/>
  <c r="C153" i="40" s="1"/>
  <c r="B2" i="2" s="1"/>
  <c r="I154" i="40"/>
  <c r="H5" i="2" s="1"/>
  <c r="I152" i="40"/>
  <c r="H4" i="2" s="1"/>
  <c r="P154" i="40"/>
  <c r="O5" i="2" s="1"/>
  <c r="AE153" i="40"/>
  <c r="M154" i="40"/>
  <c r="L5" i="2" s="1"/>
  <c r="Q152" i="40"/>
  <c r="P4" i="2" s="1"/>
  <c r="I153" i="40"/>
  <c r="AC152" i="40"/>
  <c r="AB4" i="2" s="1"/>
  <c r="Z154" i="40"/>
  <c r="Y5" i="2" s="1"/>
  <c r="Q153" i="40"/>
  <c r="J154" i="40"/>
  <c r="I5" i="2" s="1"/>
  <c r="AE152" i="40"/>
  <c r="AD4" i="2" s="1"/>
  <c r="S152" i="40"/>
  <c r="R4" i="2" s="1"/>
  <c r="P152" i="40"/>
  <c r="O4" i="2" s="1"/>
  <c r="Q154" i="40"/>
  <c r="P5" i="2" s="1"/>
  <c r="P153" i="40"/>
  <c r="AA154" i="40"/>
  <c r="Z5" i="2" s="1"/>
  <c r="C146" i="40"/>
  <c r="C148" i="40"/>
  <c r="C154" i="40" s="1"/>
  <c r="B5" i="2" s="1"/>
  <c r="T154" i="40"/>
  <c r="S5" i="2" s="1"/>
  <c r="L154" i="40"/>
  <c r="K5" i="2" s="1"/>
  <c r="E153" i="40"/>
  <c r="AF152" i="40"/>
  <c r="AE4" i="2" s="1"/>
  <c r="AC153" i="40"/>
  <c r="AF153" i="40"/>
  <c r="X152" i="40"/>
  <c r="W4" i="2" s="1"/>
  <c r="AA152" i="40"/>
  <c r="Z4" i="2" s="1"/>
  <c r="F152" i="40"/>
  <c r="E4" i="2" s="1"/>
  <c r="F153" i="40"/>
  <c r="E154" i="40"/>
  <c r="D5" i="2" s="1"/>
  <c r="AB152" i="40"/>
  <c r="AA4" i="2" s="1"/>
  <c r="S153" i="40"/>
  <c r="J153" i="40"/>
  <c r="J152" i="40"/>
  <c r="I4" i="2" s="1"/>
  <c r="X153" i="40"/>
  <c r="U154" i="40"/>
  <c r="T5" i="2" s="1"/>
  <c r="AB153" i="40"/>
  <c r="F154" i="40"/>
  <c r="E5" i="2" s="1"/>
  <c r="AB154" i="40"/>
  <c r="AA5" i="2" s="1"/>
  <c r="Z153" i="40"/>
  <c r="AC154" i="40"/>
  <c r="AB5" i="2" s="1"/>
  <c r="X154" i="40"/>
  <c r="W5" i="2" s="1"/>
  <c r="AF154" i="40"/>
  <c r="AE5" i="2" s="1"/>
  <c r="AA153" i="40"/>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5" i="13"/>
  <c r="B8" i="14"/>
  <c r="B2" i="14"/>
  <c r="B5" i="14"/>
  <c r="B2" i="13" l="1"/>
  <c r="P4" i="33"/>
  <c r="B8" i="10" s="1"/>
  <c r="P5" i="33"/>
  <c r="B6" i="10" s="1"/>
  <c r="P3" i="33"/>
  <c r="B3" i="10"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T6" i="9" l="1"/>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D6" i="10" s="1"/>
  <c r="E6" i="10" s="1"/>
  <c r="F6" i="10" s="1"/>
  <c r="G6" i="10" s="1"/>
  <c r="H6" i="10" s="1"/>
  <c r="I6" i="10" s="1"/>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D55" i="31"/>
  <c r="F56" i="31"/>
  <c r="AC56" i="31"/>
  <c r="Y55" i="31"/>
  <c r="AF56" i="31"/>
  <c r="P56" i="31"/>
  <c r="E55" i="31"/>
  <c r="P55" i="31"/>
  <c r="M56" i="31"/>
  <c r="D56" i="31"/>
  <c r="U56" i="31"/>
  <c r="O56" i="31"/>
  <c r="AD56" i="31"/>
  <c r="I55" i="31"/>
  <c r="X55" i="31"/>
  <c r="R55" i="31"/>
  <c r="Y56" i="31"/>
  <c r="W55" i="31"/>
  <c r="U55" i="31"/>
  <c r="B55" i="31"/>
  <c r="G55" i="31"/>
  <c r="AC55" i="31"/>
  <c r="J55" i="31"/>
  <c r="V55" i="31"/>
  <c r="Z55" i="31"/>
  <c r="F55" i="31"/>
  <c r="C55" i="31"/>
  <c r="Q55" i="31"/>
  <c r="AB55" i="31"/>
  <c r="O55" i="31"/>
  <c r="M55" i="31"/>
  <c r="E56" i="31"/>
  <c r="S55" i="31"/>
  <c r="K55" i="31"/>
  <c r="H55" i="31"/>
  <c r="N55" i="31"/>
  <c r="AF55" i="31"/>
  <c r="T55" i="31"/>
  <c r="L55" i="31"/>
  <c r="AA55" i="31"/>
  <c r="D55" i="31"/>
  <c r="N8" i="10" l="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Q8" i="14"/>
  <c r="Y8" i="10"/>
  <c r="N8" i="14"/>
  <c r="N8" i="13"/>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V8" i="14" l="1"/>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<sst xmlns="http://schemas.openxmlformats.org/spreadsheetml/2006/main" count="6614" uniqueCount="2461">
  <si>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</si>
  <si>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</si>
  <si>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</si>
  <si>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</si>
  <si>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</si>
  <si>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</si>
  <si>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</si>
  <si>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</si>
  <si>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</si>
  <si>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</si>
  <si>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</si>
  <si>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</si>
  <si>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</si>
  <si>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</si>
  <si>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</si>
  <si>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</si>
  <si>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</si>
  <si>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</si>
  <si>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</si>
  <si>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</si>
  <si>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</si>
  <si>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</si>
  <si>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</si>
  <si>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</si>
  <si>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</si>
  <si>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</si>
  <si>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</si>
  <si>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</si>
  <si>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</si>
  <si>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</si>
  <si>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</si>
  <si>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</si>
  <si>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</si>
  <si>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</si>
  <si>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</si>
  <si>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</si>
  <si>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</si>
  <si>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</si>
  <si>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</si>
  <si>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</si>
  <si>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</si>
  <si>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</si>
  <si>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</si>
  <si>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</si>
  <si>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</si>
  <si>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</si>
  <si>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</si>
  <si>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</si>
  <si>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</si>
  <si>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</si>
  <si>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</si>
  <si>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</si>
  <si>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</si>
  <si>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</si>
  <si>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</si>
  <si>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</si>
  <si>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</si>
  <si>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</si>
  <si>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</si>
  <si>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</si>
  <si>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</si>
  <si>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</si>
  <si>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</si>
  <si>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</si>
  <si>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</si>
  <si>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</si>
  <si>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</si>
  <si>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</si>
  <si>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</si>
  <si>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</si>
  <si>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</si>
  <si>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</si>
  <si>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</si>
  <si>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</si>
  <si>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</si>
  <si>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</si>
  <si>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</si>
  <si>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</si>
  <si>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</si>
  <si>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</si>
  <si>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</si>
  <si>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</si>
  <si>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</si>
  <si>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</si>
  <si>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</si>
  <si>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</si>
  <si>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</si>
  <si>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</si>
  <si>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</si>
  <si>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</si>
  <si>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</si>
  <si>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</si>
  <si>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</si>
  <si>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</si>
  <si>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</si>
  <si>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</si>
  <si>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</si>
  <si>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</si>
  <si>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</si>
  <si>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</si>
  <si>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</si>
  <si>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</si>
  <si>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</si>
  <si>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</si>
  <si>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</si>
  <si>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</si>
  <si>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</si>
  <si>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</si>
  <si>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</si>
  <si>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</si>
  <si>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</si>
  <si>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</si>
  <si>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</si>
  <si>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</si>
  <si>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</si>
  <si>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</si>
  <si>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</si>
  <si>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</si>
  <si>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</si>
  <si>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</si>
  <si>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</si>
  <si>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</si>
  <si>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</si>
  <si>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</si>
  <si>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</si>
  <si>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</si>
  <si>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</si>
  <si>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</si>
  <si>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</si>
  <si>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</si>
  <si>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</si>
  <si>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</si>
  <si>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</si>
  <si>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</si>
  <si>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</si>
  <si>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</si>
  <si>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</si>
  <si>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</si>
  <si>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</si>
  <si>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</si>
  <si>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</si>
  <si>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</si>
  <si>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</si>
  <si>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</si>
  <si>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</si>
  <si>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</si>
  <si>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</si>
  <si>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</si>
  <si>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</si>
  <si>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</si>
  <si>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</si>
  <si>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</si>
  <si>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</si>
  <si>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</si>
  <si>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</si>
  <si>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</si>
  <si>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</si>
  <si>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</si>
  <si>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</si>
  <si>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</si>
  <si>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</si>
  <si>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</si>
  <si>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</si>
  <si>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</si>
  <si>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</si>
  <si>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</si>
  <si>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</si>
  <si>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</si>
  <si>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</si>
  <si>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</si>
  <si>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</si>
  <si>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</si>
  <si>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</si>
  <si>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</si>
  <si>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</si>
  <si>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</si>
  <si>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</si>
  <si>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</si>
  <si>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</si>
  <si>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</si>
  <si>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</si>
  <si>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</si>
  <si>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</si>
  <si>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</si>
  <si>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</si>
  <si>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</si>
  <si>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</si>
  <si>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</si>
  <si>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</si>
  <si>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</si>
  <si>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</si>
  <si>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</si>
  <si>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</si>
  <si>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</si>
  <si>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</si>
  <si>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</si>
  <si>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</si>
  <si>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</si>
  <si>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</si>
  <si>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</si>
  <si>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</si>
  <si>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</si>
  <si>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</si>
  <si>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</si>
  <si>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</si>
  <si>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</si>
  <si>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</si>
  <si>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</si>
  <si>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</si>
  <si>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</si>
  <si>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</si>
  <si>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</si>
  <si>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</si>
  <si>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</si>
  <si>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</si>
  <si>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</si>
  <si>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</si>
  <si>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</si>
  <si>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</si>
  <si>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</si>
  <si>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</si>
  <si>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</si>
  <si>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</si>
  <si>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</si>
  <si>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</si>
  <si>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</si>
  <si>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</si>
  <si>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</si>
  <si>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</si>
  <si>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</si>
  <si>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</si>
  <si>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</si>
  <si>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</si>
  <si>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</si>
  <si>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</si>
  <si>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</si>
  <si>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</si>
  <si>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</si>
  <si>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</si>
  <si>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</si>
  <si>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</si>
  <si>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</si>
  <si>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</si>
  <si>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</si>
  <si>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</si>
  <si>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</si>
  <si>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</si>
  <si>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</si>
  <si>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</si>
  <si>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</si>
  <si>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</si>
  <si>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</si>
  <si>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</si>
  <si>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</si>
  <si>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</si>
  <si>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</si>
  <si>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</si>
  <si>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</si>
  <si>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</si>
  <si>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</si>
  <si>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</si>
  <si>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</si>
  <si>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</si>
  <si>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</si>
  <si>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</si>
  <si>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</si>
  <si>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</si>
  <si>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</si>
  <si>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</si>
  <si>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</si>
  <si>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</si>
  <si>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</si>
  <si>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</si>
  <si>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</si>
  <si>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</si>
  <si>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</si>
  <si>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</si>
  <si>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</si>
  <si>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</si>
  <si>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</si>
  <si>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</si>
  <si>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</si>
  <si>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</si>
  <si>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</si>
  <si>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</si>
  <si>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</si>
  <si>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</si>
  <si>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</si>
  <si>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</si>
  <si>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</si>
  <si>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</si>
  <si>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</si>
  <si>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</si>
  <si>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</si>
  <si>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</si>
  <si>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</si>
  <si>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</si>
  <si>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</si>
  <si>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</si>
  <si>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</si>
  <si>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</si>
  <si>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</si>
  <si>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</si>
  <si>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</si>
  <si>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</si>
  <si>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</si>
  <si>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</si>
  <si>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</si>
  <si>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</si>
  <si>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</si>
  <si>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</si>
  <si>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</si>
  <si>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</si>
  <si>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</si>
  <si>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</si>
  <si>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</si>
  <si>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</si>
  <si>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</si>
  <si>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</si>
  <si>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</si>
  <si>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</si>
  <si>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</si>
  <si>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</si>
  <si>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</si>
  <si>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</si>
  <si>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</si>
  <si>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</si>
  <si>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</si>
  <si>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</si>
  <si>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</si>
  <si>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</si>
  <si>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</si>
  <si>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</si>
  <si>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</si>
  <si>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</si>
  <si>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</si>
  <si>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</si>
  <si>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</si>
  <si>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</si>
  <si>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</si>
  <si>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</si>
  <si>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</si>
  <si>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</si>
  <si>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</si>
  <si>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</si>
  <si>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</si>
  <si>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</si>
  <si>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</si>
  <si>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</si>
  <si>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</si>
  <si>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</si>
  <si>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</si>
  <si>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</si>
  <si>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</si>
  <si>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</si>
  <si>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</si>
  <si>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</si>
  <si>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</si>
  <si>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</si>
  <si>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</si>
  <si>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</si>
  <si>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</si>
  <si>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</si>
  <si>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</si>
  <si>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</si>
  <si>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</si>
  <si>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</si>
  <si>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</si>
  <si>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</si>
  <si>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</si>
  <si>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</si>
  <si>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</si>
  <si>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</si>
  <si>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</si>
  <si>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</si>
  <si>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</si>
  <si>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</si>
  <si>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</si>
  <si>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</si>
  <si>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</si>
  <si>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</si>
  <si>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</si>
  <si>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</si>
  <si>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</si>
  <si>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</si>
  <si>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</si>
  <si>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</si>
  <si>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</si>
  <si>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</si>
  <si>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</si>
  <si>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</si>
  <si>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</si>
  <si>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</si>
  <si>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</si>
  <si>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</si>
  <si>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</si>
  <si>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</si>
  <si>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</si>
  <si>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</si>
  <si>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</si>
  <si>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</si>
  <si>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</si>
  <si>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</si>
  <si>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</si>
  <si>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</si>
  <si>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</si>
  <si>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</si>
  <si>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</si>
  <si>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</si>
  <si>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</si>
  <si>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</si>
  <si>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</si>
  <si>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</si>
  <si>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</si>
  <si>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</si>
  <si>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</si>
  <si>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</si>
  <si>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</si>
  <si>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</si>
  <si>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</si>
  <si>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</si>
  <si>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</si>
  <si>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</si>
  <si>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</si>
  <si>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</si>
  <si>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</si>
  <si>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</si>
  <si>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</si>
  <si>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</si>
  <si>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</si>
  <si>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</si>
  <si>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</si>
  <si>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</si>
  <si>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</si>
  <si>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</si>
  <si>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</si>
  <si>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</si>
  <si>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</si>
  <si>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</si>
  <si>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</si>
  <si>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</si>
  <si>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</si>
  <si>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</si>
  <si>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</si>
  <si>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</si>
  <si>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</si>
  <si>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</si>
  <si>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</si>
  <si>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</si>
  <si>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</si>
  <si>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</si>
  <si>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</si>
  <si>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</si>
  <si>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</si>
  <si>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</si>
  <si>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</si>
  <si>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</si>
  <si>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</si>
  <si>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</si>
  <si>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</si>
  <si>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</si>
  <si>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</si>
  <si>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</si>
  <si>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</si>
  <si>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</si>
  <si>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</si>
  <si>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</si>
  <si>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</si>
  <si>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</si>
  <si>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</si>
  <si>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</si>
  <si>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</si>
  <si>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</si>
  <si>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</si>
  <si>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</si>
  <si>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</si>
  <si>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</si>
  <si>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</si>
  <si>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</si>
  <si>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</si>
  <si>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</si>
  <si>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</si>
  <si>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</si>
  <si>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</si>
  <si>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</si>
  <si>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</si>
  <si>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</si>
  <si>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</si>
  <si>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</si>
  <si>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</si>
  <si>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</si>
  <si>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</si>
  <si>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</si>
  <si>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</si>
  <si>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</si>
  <si>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</si>
  <si>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</si>
  <si>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</si>
  <si>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</si>
  <si>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</si>
  <si>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</si>
  <si>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</si>
  <si>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</si>
  <si>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</si>
  <si>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</si>
  <si>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</si>
  <si>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</si>
  <si>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</si>
  <si>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</si>
  <si>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</si>
  <si>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</si>
  <si>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</si>
  <si>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</si>
  <si>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</si>
  <si>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</si>
  <si>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</si>
  <si>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</si>
  <si>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</si>
  <si>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</si>
  <si>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</si>
  <si>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</si>
  <si>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</si>
  <si>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</si>
  <si>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</si>
  <si>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</si>
  <si>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</si>
  <si>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</si>
  <si>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</si>
  <si>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</si>
  <si>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</si>
  <si>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</si>
  <si>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</si>
  <si>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</si>
  <si>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</si>
  <si>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</si>
  <si>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</si>
  <si>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</si>
  <si>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</si>
  <si>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</si>
  <si>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</si>
  <si>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</si>
  <si>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</si>
  <si>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</si>
  <si>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</si>
  <si>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</si>
  <si>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</si>
  <si>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</si>
  <si>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</si>
  <si>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</si>
  <si>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</si>
  <si>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</si>
  <si>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</si>
  <si>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</si>
  <si>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</si>
  <si>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</si>
  <si>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</si>
  <si>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</si>
  <si>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</si>
  <si>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</si>
  <si>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</si>
  <si>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</si>
  <si>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</si>
  <si>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</si>
  <si>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</si>
  <si>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</si>
  <si>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</si>
  <si>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</si>
  <si>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</si>
  <si>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</si>
  <si>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</si>
  <si>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</si>
  <si>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</si>
  <si>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</si>
  <si>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</si>
  <si>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</si>
  <si>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</si>
  <si>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</si>
  <si>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</si>
  <si>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</si>
  <si>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</si>
  <si>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</si>
  <si>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</si>
  <si>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</si>
  <si>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</si>
  <si>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</si>
  <si>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</si>
  <si>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</si>
  <si>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</si>
  <si>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</si>
  <si>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</si>
  <si>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</si>
  <si>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</si>
  <si>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</si>
  <si>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</si>
  <si>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</si>
  <si>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</si>
  <si>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</si>
  <si>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</si>
  <si>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</si>
  <si>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</si>
  <si>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</si>
  <si>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</si>
  <si>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</si>
  <si>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</si>
  <si>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</si>
  <si>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</si>
  <si>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</si>
  <si>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</si>
  <si>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</si>
  <si>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</si>
  <si>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</si>
  <si>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</si>
  <si>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</si>
  <si>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</si>
  <si>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</si>
  <si>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</si>
  <si>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</si>
  <si>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</si>
  <si>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</si>
  <si>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</si>
  <si>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</si>
  <si>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</si>
  <si>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</si>
  <si>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</si>
  <si>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</si>
  <si>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</si>
  <si>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</si>
  <si>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</si>
  <si>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</si>
  <si>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</si>
  <si>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</si>
  <si>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</si>
  <si>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</si>
  <si>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</si>
  <si>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</si>
  <si>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</si>
  <si>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</si>
  <si>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</si>
  <si>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</si>
  <si>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</si>
  <si>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</si>
  <si>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</si>
  <si>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</si>
  <si>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</si>
  <si>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</si>
  <si>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</si>
  <si>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</si>
  <si>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</si>
  <si>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</si>
  <si>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</si>
  <si>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</si>
  <si>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</si>
  <si>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</si>
  <si>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</si>
  <si>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</si>
  <si>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</si>
  <si>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</si>
  <si>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</si>
  <si>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</si>
  <si>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</si>
  <si>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</si>
  <si>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</si>
  <si>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</si>
  <si>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</si>
  <si>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</si>
  <si>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</si>
  <si>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</si>
  <si>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</si>
  <si>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</si>
  <si>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</si>
  <si>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</si>
  <si>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</si>
  <si>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</si>
  <si>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</si>
  <si>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</si>
  <si>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</si>
  <si>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</si>
  <si>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</si>
  <si>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</si>
  <si>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</si>
  <si>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</si>
  <si>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</si>
  <si>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</si>
  <si>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</si>
  <si>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</si>
  <si>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</si>
  <si>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</si>
  <si>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</si>
  <si>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</si>
  <si>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</si>
  <si>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</si>
  <si>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</si>
  <si>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</si>
  <si>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</si>
  <si>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</si>
  <si>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</si>
  <si>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</si>
  <si>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</si>
  <si>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</si>
  <si>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</si>
  <si>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</si>
  <si>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</si>
  <si>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</si>
  <si>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</si>
  <si>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</si>
  <si>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</si>
  <si>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</si>
  <si>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</si>
  <si>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</si>
  <si>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</si>
  <si>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</si>
  <si>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</si>
  <si>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</si>
  <si>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</si>
  <si>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</si>
  <si>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</si>
  <si>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</si>
  <si>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</si>
  <si>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</si>
  <si>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</si>
  <si>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</si>
  <si>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</si>
  <si>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</si>
  <si>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</si>
  <si>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</si>
  <si>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</si>
  <si>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</si>
  <si>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</si>
  <si>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</si>
  <si>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</si>
  <si>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</si>
  <si>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</si>
  <si>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</si>
  <si>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</si>
  <si>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</si>
  <si>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</si>
  <si>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</si>
  <si>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</si>
  <si>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</si>
  <si>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</si>
  <si>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</si>
  <si>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</si>
  <si>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</si>
  <si>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</si>
  <si>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</si>
  <si>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</si>
  <si>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</si>
  <si>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</si>
  <si>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</si>
  <si>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</si>
  <si>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</si>
  <si>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</si>
  <si>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</si>
  <si>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</si>
  <si>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</si>
  <si>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</si>
  <si>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</si>
  <si>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</si>
  <si>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</si>
  <si>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</si>
  <si>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</si>
  <si>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</si>
  <si>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</si>
  <si>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</si>
  <si>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</si>
  <si>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</si>
  <si>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</si>
  <si>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</si>
  <si>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</si>
  <si>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</si>
  <si>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</si>
  <si>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</si>
  <si>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</si>
  <si>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</si>
  <si>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</si>
  <si>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</si>
  <si>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</si>
  <si>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</si>
  <si>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</si>
  <si>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</si>
  <si>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</si>
  <si>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</si>
  <si>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</si>
  <si>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</si>
  <si>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</si>
  <si>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</si>
  <si>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</si>
  <si>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</si>
  <si>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</si>
  <si>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</si>
  <si>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</si>
  <si>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</si>
  <si>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</si>
  <si>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</si>
  <si>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</si>
  <si>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</si>
  <si>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</si>
  <si>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</si>
  <si>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</si>
  <si>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</si>
  <si>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</si>
  <si>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</si>
  <si>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</si>
  <si>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</si>
  <si>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</si>
  <si>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</si>
  <si>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</si>
  <si>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</si>
  <si>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</si>
  <si>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</si>
  <si>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</si>
  <si>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</si>
  <si>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</si>
  <si>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</si>
  <si>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</si>
  <si>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</si>
  <si>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</si>
  <si>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</si>
  <si>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</si>
  <si>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</si>
  <si>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</si>
  <si>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</si>
  <si>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</si>
  <si>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</si>
  <si>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</si>
  <si>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</si>
  <si>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</si>
  <si>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</si>
  <si>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</si>
  <si>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</si>
  <si>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</si>
  <si>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</si>
  <si>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</si>
  <si>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</si>
  <si>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</si>
  <si>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</si>
  <si>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</si>
  <si>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</si>
  <si>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</si>
  <si>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</si>
  <si>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</si>
  <si>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</si>
  <si>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</si>
  <si>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</si>
  <si>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</si>
  <si>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</si>
  <si>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</si>
  <si>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</si>
  <si>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</si>
  <si>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</si>
  <si>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</si>
  <si>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</si>
  <si>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</si>
  <si>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</si>
  <si>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</si>
  <si>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</si>
  <si>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</si>
  <si>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</si>
  <si>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</si>
  <si>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</si>
  <si>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</si>
  <si>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</si>
  <si>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</si>
  <si>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</si>
  <si>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</si>
  <si>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</si>
  <si>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</si>
  <si>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</si>
  <si>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</si>
  <si>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</si>
  <si>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</si>
  <si>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</si>
  <si>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</si>
  <si>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</si>
  <si>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</si>
  <si>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</si>
  <si>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</si>
  <si>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</si>
  <si>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</si>
  <si>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</si>
  <si>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</si>
  <si>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</si>
  <si>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</si>
  <si>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</si>
  <si>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</si>
  <si>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</si>
  <si>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</si>
  <si>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</si>
  <si>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</si>
  <si>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</si>
  <si>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</si>
  <si>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</si>
  <si>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</si>
  <si>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</si>
  <si>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</si>
  <si>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</si>
  <si>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</si>
  <si>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</si>
  <si>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</si>
  <si>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</si>
  <si>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</si>
  <si>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</si>
  <si>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</si>
  <si>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</si>
  <si>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</si>
  <si>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</si>
  <si>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</si>
  <si>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</si>
  <si>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</si>
  <si>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</si>
  <si>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</si>
  <si>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</si>
  <si>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</si>
  <si>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</si>
  <si>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</si>
  <si>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</si>
  <si>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</si>
  <si>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</si>
  <si>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</si>
  <si>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</si>
  <si>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</si>
  <si>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</si>
  <si>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</si>
  <si>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</si>
  <si>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</si>
  <si>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</si>
  <si>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</si>
  <si>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</si>
  <si>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</si>
  <si>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</si>
  <si>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</si>
  <si>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</si>
  <si>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</si>
  <si>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</si>
  <si>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</si>
  <si>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</si>
  <si>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</si>
  <si>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</si>
  <si>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</si>
  <si>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</si>
  <si>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</si>
  <si>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</si>
  <si>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</si>
  <si>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</si>
  <si>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</si>
  <si>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</si>
  <si>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</si>
  <si>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</si>
  <si>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</si>
  <si>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</si>
  <si>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</si>
  <si>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</si>
  <si>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</si>
  <si>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</si>
  <si>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</si>
  <si>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</si>
  <si>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</si>
  <si>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</si>
  <si>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</si>
  <si>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</si>
  <si>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</si>
  <si>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</si>
  <si>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</si>
  <si>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</si>
  <si>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</si>
  <si>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</si>
  <si>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</si>
  <si>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</si>
  <si>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</si>
  <si>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</si>
  <si>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</si>
  <si>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</si>
  <si>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</si>
  <si>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</si>
  <si>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</si>
  <si>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</si>
  <si>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</si>
  <si>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</si>
  <si>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</si>
  <si>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</si>
  <si>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</si>
  <si>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</si>
  <si>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</si>
  <si>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</si>
  <si>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</si>
  <si>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</si>
  <si>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</si>
  <si>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</si>
  <si>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</si>
  <si>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</si>
  <si>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</si>
  <si>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</si>
  <si>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</si>
  <si>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</si>
  <si>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</si>
  <si>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</si>
  <si>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</si>
  <si>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</si>
  <si>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</si>
  <si>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</si>
  <si>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</si>
  <si>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</si>
  <si>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</si>
  <si>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</si>
  <si>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</si>
  <si>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</si>
  <si>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</si>
  <si>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</si>
  <si>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</si>
  <si>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</si>
  <si>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</si>
  <si>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</si>
  <si>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</si>
  <si>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</si>
  <si>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</si>
  <si>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</si>
  <si>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</si>
  <si>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</si>
  <si>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</si>
  <si>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</si>
  <si>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</si>
  <si>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</si>
  <si>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</si>
  <si>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</si>
  <si>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</si>
  <si>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</si>
  <si>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</si>
  <si>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</si>
  <si>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</si>
  <si>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</si>
  <si>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</si>
  <si>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</si>
  <si>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</si>
  <si>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</si>
  <si>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</si>
  <si>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</si>
  <si>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</si>
  <si>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</si>
  <si>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</si>
  <si>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</si>
  <si>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</si>
  <si>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</si>
  <si>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</si>
  <si>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</si>
  <si>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</si>
  <si>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</si>
  <si>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</si>
  <si>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</si>
  <si>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</si>
  <si>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</si>
  <si>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</si>
  <si>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</si>
  <si>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</si>
  <si>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</si>
  <si>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</si>
  <si>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</si>
  <si>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</si>
  <si>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</si>
  <si>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</si>
  <si>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</si>
  <si>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</si>
  <si>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</si>
  <si>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</si>
  <si>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</si>
  <si>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</si>
  <si>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</si>
  <si>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</si>
  <si>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</si>
  <si>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</si>
  <si>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</si>
  <si>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</si>
  <si>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</si>
  <si>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</si>
  <si>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</si>
  <si>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</si>
  <si>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</si>
  <si>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</si>
  <si>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</si>
  <si>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</si>
  <si>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</si>
  <si>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</si>
  <si>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</si>
  <si>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</si>
  <si>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</si>
  <si>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</si>
  <si>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</si>
  <si>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</si>
  <si>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</si>
  <si>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</si>
  <si>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</si>
  <si>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</si>
  <si>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</si>
  <si>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</si>
  <si>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</si>
  <si>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</si>
  <si>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</si>
  <si>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</si>
  <si>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</si>
  <si>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</si>
  <si>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</si>
  <si>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</si>
  <si>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</si>
  <si>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</si>
  <si>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</si>
  <si>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</si>
  <si>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</si>
  <si>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</si>
  <si>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</si>
  <si>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</si>
  <si>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</si>
  <si>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</si>
  <si>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</si>
  <si>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</si>
  <si>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</si>
  <si>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</si>
  <si>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</si>
  <si>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</si>
  <si>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</si>
  <si>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</si>
  <si>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</si>
  <si>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</si>
  <si>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</si>
  <si>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</si>
  <si>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</si>
  <si>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</si>
  <si>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</si>
  <si>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</si>
  <si>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</si>
  <si>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</si>
  <si>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</si>
  <si>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</si>
  <si>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</si>
  <si>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</si>
  <si>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</si>
  <si>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</si>
  <si>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</si>
  <si>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</si>
  <si>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</si>
  <si>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</si>
  <si>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</si>
  <si>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</si>
  <si>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</si>
  <si>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</si>
  <si>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</si>
  <si>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</si>
  <si>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</si>
  <si>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</si>
  <si>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</si>
  <si>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</si>
  <si>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</si>
  <si>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</si>
  <si>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</si>
  <si>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</si>
  <si>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</si>
  <si>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</si>
  <si>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</si>
  <si>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</si>
  <si>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</si>
  <si>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</si>
  <si>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</si>
  <si>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</si>
  <si>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</si>
  <si>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</si>
  <si>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</si>
  <si>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</si>
  <si>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</si>
  <si>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</si>
  <si>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</si>
  <si>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</si>
  <si>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</si>
  <si>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</si>
  <si>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</si>
  <si>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</si>
  <si>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</si>
  <si>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</si>
  <si>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</si>
  <si>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</si>
  <si>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</si>
  <si>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</si>
  <si>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</si>
  <si>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</si>
  <si>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</si>
  <si>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</si>
  <si>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</si>
  <si>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</si>
  <si>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</si>
  <si>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</si>
  <si>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</si>
  <si>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</si>
  <si>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</si>
  <si>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</si>
  <si>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</si>
  <si>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</si>
  <si>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</si>
  <si>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</si>
  <si>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</si>
  <si>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</si>
  <si>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</si>
  <si>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</si>
  <si>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</si>
  <si>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</si>
  <si>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</si>
  <si>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</si>
  <si>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</si>
  <si>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</si>
  <si>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</si>
  <si>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</si>
  <si>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</si>
  <si>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</si>
  <si>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</si>
  <si>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</si>
  <si>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</si>
  <si>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</si>
  <si>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</si>
  <si>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</si>
  <si>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</si>
  <si>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</si>
  <si>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</si>
  <si>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</si>
  <si>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</si>
  <si>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</si>
  <si>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</si>
  <si>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</si>
  <si>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</si>
  <si>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</si>
  <si>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</si>
  <si>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</si>
  <si>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</si>
  <si>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</si>
  <si>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</si>
  <si>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</si>
  <si>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</si>
  <si>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</si>
  <si>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</si>
  <si>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</si>
  <si>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</si>
  <si>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</si>
  <si>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</si>
  <si>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</si>
  <si>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</si>
  <si>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</si>
  <si>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</si>
  <si>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</si>
  <si>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</si>
  <si>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</si>
  <si>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</si>
  <si>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</si>
  <si>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</si>
  <si>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</si>
  <si>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</si>
  <si>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</si>
  <si>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</si>
  <si>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</si>
  <si>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</si>
  <si>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</si>
  <si>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</si>
  <si>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</si>
  <si>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</si>
  <si>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</si>
  <si>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</si>
  <si>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</si>
  <si>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</si>
  <si>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</si>
  <si>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</si>
  <si>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</si>
  <si>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</si>
  <si>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</si>
  <si>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</si>
  <si>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</si>
  <si>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</si>
  <si>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</si>
  <si>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</si>
  <si>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</si>
  <si>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</si>
  <si>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</si>
  <si>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</si>
  <si>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</si>
  <si>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</si>
  <si>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</si>
  <si>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</si>
  <si>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</si>
  <si>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</si>
  <si>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</si>
  <si>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</si>
  <si>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</si>
  <si>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</si>
  <si>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</si>
  <si>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</si>
  <si>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</si>
  <si>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</si>
  <si>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</si>
  <si>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</si>
  <si>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</si>
  <si>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</si>
  <si>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</si>
  <si>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</si>
  <si>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</si>
  <si>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</si>
  <si>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</si>
  <si>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</si>
  <si>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</si>
  <si>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</si>
  <si>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</si>
  <si>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</si>
  <si>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</si>
  <si>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</si>
  <si>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</si>
  <si>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</si>
  <si>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</si>
  <si>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</si>
  <si>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</si>
  <si>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</si>
  <si>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</si>
  <si>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</si>
  <si>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</si>
  <si>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</si>
  <si>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</si>
  <si>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</si>
  <si>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</si>
  <si>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</si>
  <si>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</si>
  <si>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</si>
  <si>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</si>
  <si>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</si>
  <si>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</si>
  <si>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</si>
  <si>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</si>
  <si>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</si>
  <si>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</si>
  <si>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</si>
  <si>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</si>
  <si>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</si>
  <si>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</si>
  <si>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</si>
  <si>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</si>
  <si>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</si>
  <si>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</si>
  <si>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</si>
  <si>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</si>
  <si>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</si>
  <si>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</si>
  <si>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</si>
  <si>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</si>
  <si>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</si>
  <si>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</si>
  <si>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</si>
  <si>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</si>
  <si>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</si>
  <si>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</si>
  <si>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</si>
  <si>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</si>
  <si>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</si>
  <si>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</si>
  <si>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</si>
  <si>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</si>
  <si>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</si>
  <si>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</si>
  <si>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</si>
  <si>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</si>
  <si>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</si>
  <si>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</si>
  <si>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</si>
  <si>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</si>
  <si>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</si>
  <si>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</si>
  <si>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</si>
  <si>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</si>
  <si>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</si>
  <si>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</si>
  <si>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</si>
  <si>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</si>
  <si>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</si>
  <si>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</si>
  <si>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</si>
  <si>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</si>
  <si>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</si>
  <si>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</si>
  <si>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</si>
  <si>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</si>
  <si>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</si>
  <si>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</si>
  <si>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</si>
  <si>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</si>
  <si>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</si>
  <si>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</si>
  <si>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</si>
  <si>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</si>
  <si>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</si>
  <si>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</si>
  <si>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</si>
  <si>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</si>
  <si>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</si>
  <si>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</si>
  <si>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</si>
  <si>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</si>
  <si>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</si>
  <si>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</si>
  <si>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</si>
  <si>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</si>
  <si>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</si>
  <si>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</si>
  <si>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</si>
  <si>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</si>
  <si>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</si>
  <si>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</si>
  <si>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</si>
  <si>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</si>
  <si>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</si>
  <si>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</si>
  <si>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</si>
  <si>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</si>
  <si>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</si>
  <si>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</si>
  <si>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</si>
  <si>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</si>
  <si>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</si>
  <si>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</si>
  <si>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</si>
  <si>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</si>
  <si>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</si>
  <si>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</si>
  <si>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</si>
  <si>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</si>
  <si>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</si>
  <si>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</si>
  <si>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</si>
  <si>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</si>
  <si>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</si>
  <si>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</si>
  <si>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</si>
  <si>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</si>
  <si>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</si>
  <si>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</si>
  <si>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</si>
  <si>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</si>
  <si>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</si>
  <si>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</si>
  <si>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</si>
  <si>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</si>
  <si>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</si>
  <si>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</si>
  <si>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</si>
  <si>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</si>
  <si>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</si>
  <si>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</si>
  <si>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</si>
  <si>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</si>
  <si>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</si>
  <si>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</si>
  <si>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</si>
  <si>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</si>
  <si>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</si>
  <si>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</si>
  <si>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</si>
  <si>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</si>
  <si>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</si>
  <si>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</si>
  <si>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</si>
  <si>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</si>
  <si>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</si>
  <si>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</si>
  <si>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</si>
  <si>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</si>
  <si>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</si>
  <si>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</si>
  <si>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</si>
  <si>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</si>
  <si>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</si>
  <si>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</si>
  <si>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</si>
  <si>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</si>
  <si>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</si>
  <si>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</si>
  <si>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</si>
  <si>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</si>
  <si>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</si>
  <si>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</si>
  <si>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</si>
  <si>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</si>
  <si>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</si>
  <si>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</si>
  <si>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</si>
  <si>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</si>
  <si>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</si>
  <si>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</si>
  <si>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</si>
  <si>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</si>
  <si>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</si>
  <si>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</si>
  <si>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</si>
  <si>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</si>
  <si>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</si>
  <si>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</si>
  <si>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</si>
  <si>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</si>
  <si>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</si>
  <si>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</si>
  <si>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</si>
  <si>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</si>
  <si>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Capital cost of conventional diesel truck</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</si>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</sst>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 numFmtId="171" formatCode="#,##0.0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ont>
    <font>
      <sz val="10"/>
      <color indexed="8"/>
      <name val="Arial"/>
      <family val="2"/>
    </font>
    <font>
      <sz val="8"/>
      <name val="Arial"/>
      <family val="2"/>
    </font>
    <font>
      <b/>
      <sz val="9"/>
      <name val="Calibri"/>
    </font>
    <font>
      <sz val="9"/>
      <name val="Calibri"/>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16">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0" fontId="0" fillId="0" borderId="0" xfId="0" applyFill="1"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65" fontId="0" fillId="0" borderId="0" xfId="0" applyNumberFormat="1"/>
    <xf numFmtId="0" fontId="0" fillId="0" borderId="0" xfId="0" applyAlignment="1">
      <alignment horizontal="left"/>
    </xf>
    <xf numFmtId="0" fontId="8" fillId="0" borderId="0" xfId="0" applyFont="1"/>
    <xf numFmtId="1" fontId="0" fillId="0" borderId="0" xfId="0" applyNumberFormat="1" applyFill="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0" fillId="0" borderId="0" xfId="0" applyAlignment="1"/>
    <xf numFmtId="0" fontId="9" fillId="0" borderId="0" xfId="0" applyFont="1"/>
    <xf numFmtId="44" fontId="0" fillId="0" borderId="0" xfId="8" applyFont="1"/>
    <xf numFmtId="0" fontId="1" fillId="0" borderId="0" xfId="0" applyFont="1" applyFill="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Fill="1">
      <alignment wrapText="1"/>
    </xf>
    <xf numFmtId="0" fontId="3" fillId="0" borderId="4" xfId="5" applyAlignment="1"/>
    <xf numFmtId="0" fontId="3" fillId="0" borderId="4" xfId="5" applyFill="1"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170" fontId="0" fillId="0" borderId="3" xfId="4" applyNumberFormat="1" applyFont="1" applyAlignment="1">
      <alignment horizontal="right" wrapText="1"/>
    </xf>
    <xf numFmtId="169" fontId="3" fillId="0" borderId="2" xfId="3" applyNumberFormat="1" applyAlignment="1">
      <alignment horizontal="right" wrapText="1"/>
    </xf>
    <xf numFmtId="170" fontId="3" fillId="0" borderId="2" xfId="3" applyNumberFormat="1" applyAlignment="1">
      <alignment horizontal="right" wrapText="1"/>
    </xf>
    <xf numFmtId="0" fontId="16" fillId="0" borderId="1" xfId="2" applyFont="1">
      <alignment wrapText="1"/>
    </xf>
    <xf numFmtId="0" fontId="0" fillId="0" borderId="1" xfId="0" applyBorder="1"/>
    <xf numFmtId="0" fontId="0" fillId="0" borderId="1" xfId="0" applyBorder="1"/>
    <xf numFmtId="0" fontId="17" fillId="0" borderId="0" xfId="0" applyFont="1"/>
    <xf numFmtId="0" fontId="0" fillId="0" borderId="0" xfId="0"/>
    <xf numFmtId="4" fontId="0" fillId="0" borderId="3" xfId="4" applyNumberFormat="1" applyFont="1" applyAlignment="1">
      <alignment horizontal="right" wrapText="1"/>
    </xf>
    <xf numFmtId="4" fontId="3" fillId="0" borderId="2" xfId="3" applyNumberFormat="1" applyAlignment="1">
      <alignment horizontal="right" wrapText="1"/>
    </xf>
    <xf numFmtId="171"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lignment wrapText="1"/>
    </xf>
    <xf numFmtId="3" fontId="0" fillId="0" borderId="3" xfId="4" applyNumberFormat="1" applyFont="1" applyAlignment="1">
      <alignment horizontal="right" wrapText="1"/>
    </xf>
    <xf numFmtId="170" fontId="0" fillId="0" borderId="3" xfId="4" applyNumberFormat="1" applyFont="1" applyAlignment="1">
      <alignment horizontal="right" wrapText="1"/>
    </xf>
    <xf numFmtId="169" fontId="0" fillId="0" borderId="3" xfId="4" applyNumberFormat="1" applyFont="1" applyAlignment="1">
      <alignment horizontal="right" wrapText="1"/>
    </xf>
    <xf numFmtId="0" fontId="2" fillId="0" borderId="1" xfId="2">
      <alignment wrapText="1"/>
    </xf>
    <xf numFmtId="0" fontId="16" fillId="0" borderId="0" xfId="0" applyFont="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AU%20New%20Vehicle%20Pr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Table 44"/>
      <sheetName val="Table 49"/>
      <sheetName val="AEO 39"/>
      <sheetName val="Table_38"/>
      <sheetName val="AEO 42"/>
      <sheetName val="AEO 52"/>
      <sheetName val="NREL_ATB_2020"/>
      <sheetName val="NREL Calcs"/>
      <sheetName val="LDV Cost Calcs"/>
      <sheetName val="PHEV Price Calcs"/>
      <sheetName val="Start Year psgr LDV EV Price"/>
      <sheetName val="CARB ACT ISOR"/>
      <sheetName val="LDV Shares"/>
      <sheetName val="Freight HDVs"/>
      <sheetName val="Hydrogen Vehicle Calc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25">
          <cell r="A125">
            <v>0.93665959530026111</v>
          </cell>
        </row>
        <row r="126">
          <cell r="A126">
            <v>0.91400000000000003</v>
          </cell>
        </row>
        <row r="127">
          <cell r="A127">
            <v>0.89805481563188172</v>
          </cell>
        </row>
        <row r="128">
          <cell r="A128">
            <v>0.88711067149387013</v>
          </cell>
        </row>
      </sheetData>
      <sheetData sheetId="1"/>
      <sheetData sheetId="2"/>
      <sheetData sheetId="3">
        <row r="1">
          <cell r="E1">
            <v>2020</v>
          </cell>
          <cell r="F1">
            <v>2021</v>
          </cell>
          <cell r="G1">
            <v>2022</v>
          </cell>
          <cell r="H1">
            <v>2023</v>
          </cell>
          <cell r="I1">
            <v>2024</v>
          </cell>
          <cell r="J1">
            <v>2025</v>
          </cell>
          <cell r="K1">
            <v>2026</v>
          </cell>
          <cell r="L1">
            <v>2027</v>
          </cell>
          <cell r="M1">
            <v>2028</v>
          </cell>
          <cell r="N1">
            <v>2029</v>
          </cell>
          <cell r="O1">
            <v>2030</v>
          </cell>
          <cell r="P1">
            <v>2031</v>
          </cell>
          <cell r="Q1">
            <v>2032</v>
          </cell>
          <cell r="R1">
            <v>2033</v>
          </cell>
          <cell r="S1">
            <v>2034</v>
          </cell>
          <cell r="T1">
            <v>2035</v>
          </cell>
          <cell r="U1">
            <v>2036</v>
          </cell>
          <cell r="V1">
            <v>2037</v>
          </cell>
          <cell r="W1">
            <v>2038</v>
          </cell>
          <cell r="X1">
            <v>2039</v>
          </cell>
          <cell r="Y1">
            <v>2040</v>
          </cell>
          <cell r="Z1">
            <v>2041</v>
          </cell>
          <cell r="AA1">
            <v>2042</v>
          </cell>
          <cell r="AB1">
            <v>2043</v>
          </cell>
          <cell r="AC1">
            <v>2044</v>
          </cell>
          <cell r="AD1">
            <v>2045</v>
          </cell>
          <cell r="AE1">
            <v>2046</v>
          </cell>
          <cell r="AF1">
            <v>2047</v>
          </cell>
          <cell r="AG1">
            <v>2048</v>
          </cell>
          <cell r="AH1">
            <v>2049</v>
          </cell>
          <cell r="AI1">
            <v>2050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0"/>
  <sheetViews>
    <sheetView tabSelected="1" workbookViewId="0">
      <selection activeCell="B7" sqref="B7"/>
    </sheetView>
  </sheetViews>
  <sheetFormatPr defaultColWidth="8.81640625" defaultRowHeight="14.5" x14ac:dyDescent="0.35"/>
  <cols>
    <col min="1" max="1" width="8.81640625" customWidth="1"/>
    <col min="2" max="2" width="56.453125" customWidth="1"/>
    <col min="3" max="3" width="14.453125" customWidth="1"/>
    <col min="4" max="4" width="59" customWidth="1"/>
    <col min="6" max="6" width="44" customWidth="1"/>
  </cols>
  <sheetData>
    <row r="1" spans="1:6" x14ac:dyDescent="0.35">
      <c r="A1" s="1" t="s">
        <v>13</v>
      </c>
    </row>
    <row r="3" spans="1:6" x14ac:dyDescent="0.35">
      <c r="A3" s="1" t="s">
        <v>14</v>
      </c>
      <c r="B3" s="2" t="s">
        <v>238</v>
      </c>
      <c r="D3" s="2" t="s">
        <v>239</v>
      </c>
    </row>
    <row r="4" spans="1:6" x14ac:dyDescent="0.35">
      <c r="B4" s="5" t="s">
        <v>12</v>
      </c>
      <c r="D4" t="s">
        <v>241</v>
      </c>
    </row>
    <row r="5" spans="1:6" x14ac:dyDescent="0.35">
      <c r="B5" s="7" t="s">
        <v>2459</v>
      </c>
      <c r="D5" s="20">
        <v>2020</v>
      </c>
    </row>
    <row r="6" spans="1:6" x14ac:dyDescent="0.35">
      <c r="B6" s="5" t="s">
        <v>2460</v>
      </c>
      <c r="D6" t="s">
        <v>242</v>
      </c>
    </row>
    <row r="7" spans="1:6" x14ac:dyDescent="0.35">
      <c r="B7" s="5" t="s">
        <v>1145</v>
      </c>
      <c r="D7" s="12" t="s">
        <v>243</v>
      </c>
    </row>
    <row r="8" spans="1:6" x14ac:dyDescent="0.35">
      <c r="B8" s="5" t="s">
        <v>1496</v>
      </c>
    </row>
    <row r="9" spans="1:6" x14ac:dyDescent="0.35">
      <c r="B9" s="5"/>
      <c r="F9" s="5"/>
    </row>
    <row r="10" spans="1:6" x14ac:dyDescent="0.35">
      <c r="B10" s="2" t="s">
        <v>1219</v>
      </c>
      <c r="F10" s="5"/>
    </row>
    <row r="11" spans="1:6" x14ac:dyDescent="0.35">
      <c r="B11" s="5" t="s">
        <v>1220</v>
      </c>
      <c r="F11" s="5"/>
    </row>
    <row r="12" spans="1:6" x14ac:dyDescent="0.35">
      <c r="B12" s="7">
        <v>2019</v>
      </c>
      <c r="F12" s="5"/>
    </row>
    <row r="13" spans="1:6" x14ac:dyDescent="0.35">
      <c r="B13" s="5" t="s">
        <v>1221</v>
      </c>
      <c r="F13" s="5"/>
    </row>
    <row r="14" spans="1:6" x14ac:dyDescent="0.35">
      <c r="B14" s="36" t="s">
        <v>1165</v>
      </c>
      <c r="F14" s="5"/>
    </row>
    <row r="15" spans="1:6" x14ac:dyDescent="0.35">
      <c r="B15" s="5" t="s">
        <v>1222</v>
      </c>
      <c r="F15" s="5"/>
    </row>
    <row r="16" spans="1:6" x14ac:dyDescent="0.35">
      <c r="B16" s="5"/>
      <c r="F16" s="5"/>
    </row>
    <row r="17" spans="2:4" x14ac:dyDescent="0.35">
      <c r="B17" s="14" t="s">
        <v>91</v>
      </c>
      <c r="D17" s="2" t="s">
        <v>1233</v>
      </c>
    </row>
    <row r="18" spans="2:4" x14ac:dyDescent="0.35">
      <c r="B18" s="13" t="s">
        <v>241</v>
      </c>
      <c r="D18" t="s">
        <v>241</v>
      </c>
    </row>
    <row r="19" spans="2:4" x14ac:dyDescent="0.35">
      <c r="B19" s="15">
        <v>2020</v>
      </c>
      <c r="D19" s="20">
        <v>2020</v>
      </c>
    </row>
    <row r="20" spans="2:4" x14ac:dyDescent="0.35">
      <c r="B20" t="s">
        <v>1229</v>
      </c>
      <c r="D20" t="s">
        <v>1227</v>
      </c>
    </row>
    <row r="21" spans="2:4" x14ac:dyDescent="0.35">
      <c r="B21" s="12" t="s">
        <v>1230</v>
      </c>
      <c r="D21" s="36" t="s">
        <v>1148</v>
      </c>
    </row>
    <row r="22" spans="2:4" x14ac:dyDescent="0.35">
      <c r="B22" s="13" t="s">
        <v>1231</v>
      </c>
      <c r="D22" t="s">
        <v>1228</v>
      </c>
    </row>
    <row r="24" spans="2:4" x14ac:dyDescent="0.35">
      <c r="B24" s="2" t="s">
        <v>1223</v>
      </c>
      <c r="D24" s="2" t="s">
        <v>1226</v>
      </c>
    </row>
    <row r="25" spans="2:4" x14ac:dyDescent="0.35">
      <c r="B25" t="s">
        <v>244</v>
      </c>
      <c r="D25" t="s">
        <v>241</v>
      </c>
    </row>
    <row r="26" spans="2:4" x14ac:dyDescent="0.35">
      <c r="B26" s="20">
        <v>2021</v>
      </c>
      <c r="D26" s="20">
        <v>2020</v>
      </c>
    </row>
    <row r="27" spans="2:4" x14ac:dyDescent="0.35">
      <c r="B27" t="s">
        <v>1224</v>
      </c>
      <c r="D27" t="s">
        <v>1227</v>
      </c>
    </row>
    <row r="28" spans="2:4" x14ac:dyDescent="0.35">
      <c r="B28" s="12" t="s">
        <v>1500</v>
      </c>
      <c r="D28" s="36" t="s">
        <v>1148</v>
      </c>
    </row>
    <row r="29" spans="2:4" x14ac:dyDescent="0.35">
      <c r="B29" t="s">
        <v>1225</v>
      </c>
      <c r="D29" t="s">
        <v>1228</v>
      </c>
    </row>
    <row r="30" spans="2:4" x14ac:dyDescent="0.35">
      <c r="B30" s="13"/>
    </row>
    <row r="31" spans="2:4" x14ac:dyDescent="0.35">
      <c r="B31" s="14" t="s">
        <v>7</v>
      </c>
    </row>
    <row r="32" spans="2:4" x14ac:dyDescent="0.35">
      <c r="B32" s="13" t="s">
        <v>83</v>
      </c>
    </row>
    <row r="33" spans="2:4" x14ac:dyDescent="0.35">
      <c r="B33" s="15">
        <v>2012</v>
      </c>
    </row>
    <row r="34" spans="2:4" x14ac:dyDescent="0.35">
      <c r="B34" s="13" t="s">
        <v>84</v>
      </c>
    </row>
    <row r="35" spans="2:4" ht="29" x14ac:dyDescent="0.35">
      <c r="B35" s="13" t="s">
        <v>85</v>
      </c>
    </row>
    <row r="36" spans="2:4" x14ac:dyDescent="0.35">
      <c r="B36" s="13"/>
    </row>
    <row r="37" spans="2:4" x14ac:dyDescent="0.35">
      <c r="B37" s="14" t="s">
        <v>1158</v>
      </c>
      <c r="D37" s="14" t="s">
        <v>1153</v>
      </c>
    </row>
    <row r="38" spans="2:4" x14ac:dyDescent="0.35">
      <c r="B38" s="13" t="s">
        <v>1161</v>
      </c>
      <c r="D38" s="13" t="s">
        <v>1156</v>
      </c>
    </row>
    <row r="39" spans="2:4" x14ac:dyDescent="0.35">
      <c r="B39" s="15">
        <v>2019</v>
      </c>
      <c r="D39" s="15">
        <v>2012</v>
      </c>
    </row>
    <row r="40" spans="2:4" ht="29" x14ac:dyDescent="0.35">
      <c r="B40" s="13" t="s">
        <v>1162</v>
      </c>
      <c r="D40" s="13" t="s">
        <v>1157</v>
      </c>
    </row>
    <row r="41" spans="2:4" ht="43.5" x14ac:dyDescent="0.35">
      <c r="B41" s="13" t="s">
        <v>1159</v>
      </c>
      <c r="D41" s="13" t="s">
        <v>1155</v>
      </c>
    </row>
    <row r="42" spans="2:4" x14ac:dyDescent="0.35">
      <c r="B42" s="13" t="s">
        <v>1160</v>
      </c>
      <c r="D42" s="13" t="s">
        <v>1154</v>
      </c>
    </row>
    <row r="43" spans="2:4" x14ac:dyDescent="0.35">
      <c r="B43" s="13"/>
    </row>
    <row r="44" spans="2:4" x14ac:dyDescent="0.35">
      <c r="B44" s="2" t="s">
        <v>9</v>
      </c>
    </row>
    <row r="45" spans="2:4" x14ac:dyDescent="0.35">
      <c r="B45" s="6" t="s">
        <v>135</v>
      </c>
    </row>
    <row r="47" spans="2:4" x14ac:dyDescent="0.35">
      <c r="B47" s="14" t="s">
        <v>10</v>
      </c>
    </row>
    <row r="48" spans="2:4" x14ac:dyDescent="0.35">
      <c r="B48" s="13" t="s">
        <v>86</v>
      </c>
    </row>
    <row r="49" spans="1:3" x14ac:dyDescent="0.35">
      <c r="B49" s="15">
        <v>2016</v>
      </c>
    </row>
    <row r="50" spans="1:3" x14ac:dyDescent="0.35">
      <c r="B50" s="13" t="s">
        <v>87</v>
      </c>
    </row>
    <row r="51" spans="1:3" ht="29" x14ac:dyDescent="0.35">
      <c r="B51" s="28" t="s">
        <v>88</v>
      </c>
    </row>
    <row r="53" spans="1:3" x14ac:dyDescent="0.35">
      <c r="A53" s="1" t="s">
        <v>5</v>
      </c>
    </row>
    <row r="54" spans="1:3" x14ac:dyDescent="0.35">
      <c r="A54" s="1"/>
    </row>
    <row r="55" spans="1:3" s="32" customFormat="1" x14ac:dyDescent="0.35">
      <c r="A55" s="83" t="s">
        <v>1508</v>
      </c>
      <c r="B55" s="82"/>
      <c r="C55" s="82"/>
    </row>
    <row r="56" spans="1:3" x14ac:dyDescent="0.35">
      <c r="A56" s="85" t="s">
        <v>1512</v>
      </c>
      <c r="B56" s="85"/>
      <c r="C56" s="84"/>
    </row>
    <row r="57" spans="1:3" x14ac:dyDescent="0.35">
      <c r="A57" s="85" t="s">
        <v>1513</v>
      </c>
      <c r="B57" s="84"/>
      <c r="C57" s="84"/>
    </row>
    <row r="58" spans="1:3" x14ac:dyDescent="0.35">
      <c r="A58" s="86" t="s">
        <v>1509</v>
      </c>
      <c r="B58" s="87"/>
      <c r="C58" s="87"/>
    </row>
    <row r="59" spans="1:3" x14ac:dyDescent="0.35">
      <c r="A59" s="86" t="s">
        <v>1514</v>
      </c>
      <c r="B59" s="87"/>
      <c r="C59" s="87"/>
    </row>
    <row r="60" spans="1:3" x14ac:dyDescent="0.35">
      <c r="A60" s="85" t="s">
        <v>1515</v>
      </c>
      <c r="B60" s="85"/>
      <c r="C60" s="85"/>
    </row>
    <row r="61" spans="1:3" x14ac:dyDescent="0.35">
      <c r="A61" s="85" t="s">
        <v>1510</v>
      </c>
      <c r="B61" s="85"/>
      <c r="C61" s="85"/>
    </row>
    <row r="62" spans="1:3" x14ac:dyDescent="0.35">
      <c r="A62" s="85" t="s">
        <v>1511</v>
      </c>
      <c r="B62" s="85"/>
      <c r="C62" s="84"/>
    </row>
    <row r="63" spans="1:3" x14ac:dyDescent="0.35">
      <c r="A63" s="85"/>
      <c r="B63" s="85"/>
      <c r="C63" s="84"/>
    </row>
    <row r="64" spans="1:3" x14ac:dyDescent="0.35">
      <c r="A64" t="s">
        <v>15</v>
      </c>
    </row>
    <row r="65" spans="1:1" x14ac:dyDescent="0.35">
      <c r="A65" t="s">
        <v>16</v>
      </c>
    </row>
    <row r="66" spans="1:1" x14ac:dyDescent="0.35">
      <c r="A66" t="s">
        <v>17</v>
      </c>
    </row>
    <row r="68" spans="1:1" x14ac:dyDescent="0.35">
      <c r="A68" s="1" t="s">
        <v>222</v>
      </c>
    </row>
    <row r="69" spans="1:1" x14ac:dyDescent="0.35">
      <c r="A69" t="s">
        <v>190</v>
      </c>
    </row>
    <row r="70" spans="1:1" x14ac:dyDescent="0.35">
      <c r="A70" s="32" t="s">
        <v>1497</v>
      </c>
    </row>
    <row r="71" spans="1:1" x14ac:dyDescent="0.35">
      <c r="A71" t="s">
        <v>1498</v>
      </c>
    </row>
    <row r="72" spans="1:1" x14ac:dyDescent="0.35">
      <c r="A72" t="s">
        <v>154</v>
      </c>
    </row>
    <row r="73" spans="1:1" x14ac:dyDescent="0.35">
      <c r="A73" t="s">
        <v>155</v>
      </c>
    </row>
    <row r="75" spans="1:1" x14ac:dyDescent="0.35">
      <c r="A75" t="s">
        <v>35</v>
      </c>
    </row>
    <row r="76" spans="1:1" x14ac:dyDescent="0.35">
      <c r="A76" t="s">
        <v>36</v>
      </c>
    </row>
    <row r="77" spans="1:1" x14ac:dyDescent="0.35">
      <c r="A77" t="s">
        <v>197</v>
      </c>
    </row>
    <row r="78" spans="1:1" x14ac:dyDescent="0.35">
      <c r="A78" t="s">
        <v>198</v>
      </c>
    </row>
    <row r="80" spans="1:1" x14ac:dyDescent="0.35">
      <c r="A80" s="1" t="s">
        <v>224</v>
      </c>
    </row>
    <row r="81" spans="1:1" x14ac:dyDescent="0.35">
      <c r="A81" s="37" t="s">
        <v>1232</v>
      </c>
    </row>
    <row r="82" spans="1:1" x14ac:dyDescent="0.35">
      <c r="A82" s="37" t="s">
        <v>1240</v>
      </c>
    </row>
    <row r="83" spans="1:1" x14ac:dyDescent="0.35">
      <c r="A83" s="37" t="s">
        <v>1241</v>
      </c>
    </row>
    <row r="84" spans="1:1" x14ac:dyDescent="0.35">
      <c r="A84" s="37" t="s">
        <v>1242</v>
      </c>
    </row>
    <row r="85" spans="1:1" x14ac:dyDescent="0.35">
      <c r="A85" s="37"/>
    </row>
    <row r="86" spans="1:1" x14ac:dyDescent="0.35">
      <c r="A86" s="1" t="s">
        <v>6</v>
      </c>
    </row>
    <row r="87" spans="1:1" x14ac:dyDescent="0.35">
      <c r="A87" t="s">
        <v>1234</v>
      </c>
    </row>
    <row r="88" spans="1:1" x14ac:dyDescent="0.35">
      <c r="A88" t="s">
        <v>1235</v>
      </c>
    </row>
    <row r="89" spans="1:1" x14ac:dyDescent="0.35">
      <c r="A89" t="s">
        <v>1236</v>
      </c>
    </row>
    <row r="90" spans="1:1" x14ac:dyDescent="0.35">
      <c r="A90" t="s">
        <v>1243</v>
      </c>
    </row>
    <row r="91" spans="1:1" x14ac:dyDescent="0.35">
      <c r="A91" t="s">
        <v>1244</v>
      </c>
    </row>
    <row r="92" spans="1:1" x14ac:dyDescent="0.35">
      <c r="A92" t="s">
        <v>1245</v>
      </c>
    </row>
    <row r="94" spans="1:1" x14ac:dyDescent="0.35">
      <c r="A94" s="1" t="s">
        <v>7</v>
      </c>
    </row>
    <row r="95" spans="1:1" x14ac:dyDescent="0.35">
      <c r="A95" t="s">
        <v>81</v>
      </c>
    </row>
    <row r="96" spans="1:1" x14ac:dyDescent="0.35">
      <c r="A96" t="s">
        <v>82</v>
      </c>
    </row>
    <row r="97" spans="1:1" x14ac:dyDescent="0.35">
      <c r="A97" t="s">
        <v>90</v>
      </c>
    </row>
    <row r="98" spans="1:1" x14ac:dyDescent="0.35">
      <c r="A98" t="s">
        <v>232</v>
      </c>
    </row>
    <row r="99" spans="1:1" x14ac:dyDescent="0.35">
      <c r="A99" t="s">
        <v>233</v>
      </c>
    </row>
    <row r="101" spans="1:1" x14ac:dyDescent="0.35">
      <c r="A101" s="1" t="s">
        <v>8</v>
      </c>
    </row>
    <row r="102" spans="1:1" x14ac:dyDescent="0.35">
      <c r="A102" t="s">
        <v>89</v>
      </c>
    </row>
    <row r="103" spans="1:1" x14ac:dyDescent="0.35">
      <c r="A103" t="s">
        <v>1237</v>
      </c>
    </row>
    <row r="104" spans="1:1" x14ac:dyDescent="0.35">
      <c r="A104" t="s">
        <v>1238</v>
      </c>
    </row>
    <row r="105" spans="1:1" x14ac:dyDescent="0.35">
      <c r="A105" t="s">
        <v>1239</v>
      </c>
    </row>
    <row r="107" spans="1:1" x14ac:dyDescent="0.35">
      <c r="A107" s="1" t="s">
        <v>132</v>
      </c>
    </row>
    <row r="108" spans="1:1" x14ac:dyDescent="0.35">
      <c r="A108" t="s">
        <v>131</v>
      </c>
    </row>
    <row r="110" spans="1:1" x14ac:dyDescent="0.35">
      <c r="A110" s="1" t="s">
        <v>93</v>
      </c>
    </row>
    <row r="111" spans="1:1" x14ac:dyDescent="0.35">
      <c r="A111" t="s">
        <v>131</v>
      </c>
    </row>
    <row r="112" spans="1:1" x14ac:dyDescent="0.35">
      <c r="A112" s="16"/>
    </row>
    <row r="113" spans="1:2" x14ac:dyDescent="0.35">
      <c r="A113" s="1" t="s">
        <v>10</v>
      </c>
    </row>
    <row r="114" spans="1:2" x14ac:dyDescent="0.35">
      <c r="A114" s="16" t="s">
        <v>151</v>
      </c>
    </row>
    <row r="115" spans="1:2" x14ac:dyDescent="0.35">
      <c r="A115" s="16" t="s">
        <v>152</v>
      </c>
    </row>
    <row r="116" spans="1:2" x14ac:dyDescent="0.35">
      <c r="A116" s="16" t="s">
        <v>153</v>
      </c>
    </row>
    <row r="117" spans="1:2" x14ac:dyDescent="0.35">
      <c r="A117" s="16"/>
    </row>
    <row r="118" spans="1:2" x14ac:dyDescent="0.35">
      <c r="A118" s="1" t="s">
        <v>74</v>
      </c>
    </row>
    <row r="119" spans="1:2" x14ac:dyDescent="0.35">
      <c r="A119" t="s">
        <v>75</v>
      </c>
    </row>
    <row r="120" spans="1:2" x14ac:dyDescent="0.35">
      <c r="A120" t="s">
        <v>76</v>
      </c>
    </row>
    <row r="121" spans="1:2" x14ac:dyDescent="0.35">
      <c r="A121" t="s">
        <v>77</v>
      </c>
      <c r="B121" t="s">
        <v>79</v>
      </c>
    </row>
    <row r="122" spans="1:2" x14ac:dyDescent="0.35">
      <c r="A122" t="s">
        <v>78</v>
      </c>
      <c r="B122" t="s">
        <v>80</v>
      </c>
    </row>
    <row r="123" spans="1:2" x14ac:dyDescent="0.35">
      <c r="A123">
        <v>0.98699999999999999</v>
      </c>
      <c r="B123" t="s">
        <v>247</v>
      </c>
    </row>
    <row r="124" spans="1:2" x14ac:dyDescent="0.35">
      <c r="A124">
        <v>0.95299999999999996</v>
      </c>
      <c r="B124" t="s">
        <v>246</v>
      </c>
    </row>
    <row r="125" spans="1:2" x14ac:dyDescent="0.35">
      <c r="A125" s="19">
        <v>0.93665959530026111</v>
      </c>
      <c r="B125" t="s">
        <v>245</v>
      </c>
    </row>
    <row r="126" spans="1:2" x14ac:dyDescent="0.35">
      <c r="A126" s="19">
        <v>0.91400000000000003</v>
      </c>
      <c r="B126" t="s">
        <v>248</v>
      </c>
    </row>
    <row r="127" spans="1:2" x14ac:dyDescent="0.35">
      <c r="A127" s="19">
        <v>0.89805481563188172</v>
      </c>
      <c r="B127" t="s">
        <v>249</v>
      </c>
    </row>
    <row r="128" spans="1:2" x14ac:dyDescent="0.35">
      <c r="A128" s="19">
        <v>0.88711067149387013</v>
      </c>
      <c r="B128" t="s">
        <v>1146</v>
      </c>
    </row>
    <row r="129" spans="1:2" x14ac:dyDescent="0.35">
      <c r="A129" s="19">
        <v>0.84730412960844359</v>
      </c>
      <c r="B129" t="s">
        <v>2457</v>
      </c>
    </row>
    <row r="130" spans="1:2" x14ac:dyDescent="0.35">
      <c r="A130" t="s">
        <v>34</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1640625" defaultRowHeight="15" customHeight="1" x14ac:dyDescent="0.35"/>
  <cols>
    <col min="1" max="1" width="30.1796875" customWidth="1"/>
    <col min="2" max="2" width="27.453125"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ht="14.5" x14ac:dyDescent="0.35">
      <c r="A10" t="s">
        <v>362</v>
      </c>
    </row>
    <row r="11" spans="1:36" ht="14.5" x14ac:dyDescent="0.35">
      <c r="A11" t="s">
        <v>363</v>
      </c>
    </row>
    <row r="12" spans="1:36" ht="14.5" x14ac:dyDescent="0.35">
      <c r="A12" t="s">
        <v>364</v>
      </c>
    </row>
    <row r="13" spans="1:36" ht="14.5" x14ac:dyDescent="0.35">
      <c r="A13" t="s">
        <v>253</v>
      </c>
    </row>
    <row r="14" spans="1:36" ht="14.5" x14ac:dyDescent="0.3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t="14.5" hidden="1" x14ac:dyDescent="0.35">
      <c r="A15" t="s">
        <v>161</v>
      </c>
      <c r="C15" t="s">
        <v>480</v>
      </c>
    </row>
    <row r="16" spans="1:36" ht="14.5" hidden="1" x14ac:dyDescent="0.35">
      <c r="A16" t="s">
        <v>365</v>
      </c>
      <c r="C16" t="s">
        <v>481</v>
      </c>
    </row>
    <row r="17" spans="1:36" ht="14.5" hidden="1" x14ac:dyDescent="0.35">
      <c r="A17" t="s">
        <v>366</v>
      </c>
      <c r="C17" t="s">
        <v>482</v>
      </c>
    </row>
    <row r="18" spans="1:36" ht="14.5" hidden="1" x14ac:dyDescent="0.3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6">
        <v>5.0000000000000001E-3</v>
      </c>
    </row>
    <row r="19" spans="1:36" ht="14.5" hidden="1" x14ac:dyDescent="0.3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6">
        <v>4.0000000000000001E-3</v>
      </c>
    </row>
    <row r="20" spans="1:36" ht="14.5" hidden="1" x14ac:dyDescent="0.3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6">
        <v>3.0000000000000001E-3</v>
      </c>
    </row>
    <row r="21" spans="1:36" ht="14.5" hidden="1" x14ac:dyDescent="0.3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6">
        <v>2E-3</v>
      </c>
    </row>
    <row r="22" spans="1:36" ht="14.5" hidden="1" x14ac:dyDescent="0.3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6">
        <v>3.0000000000000001E-3</v>
      </c>
    </row>
    <row r="23" spans="1:36" ht="14.5" hidden="1" x14ac:dyDescent="0.3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6">
        <v>3.0000000000000001E-3</v>
      </c>
    </row>
    <row r="24" spans="1:36" ht="14.5" hidden="1" x14ac:dyDescent="0.3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6">
        <v>3.0000000000000001E-3</v>
      </c>
    </row>
    <row r="25" spans="1:36" ht="14.5" hidden="1" x14ac:dyDescent="0.3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6">
        <v>5.0000000000000001E-3</v>
      </c>
    </row>
    <row r="26" spans="1:36" ht="14.5" hidden="1" x14ac:dyDescent="0.3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6">
        <v>3.0000000000000001E-3</v>
      </c>
    </row>
    <row r="27" spans="1:36" ht="14.5" hidden="1" x14ac:dyDescent="0.3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6">
        <v>3.0000000000000001E-3</v>
      </c>
    </row>
    <row r="28" spans="1:36" ht="14.5" hidden="1" x14ac:dyDescent="0.35">
      <c r="A28" t="s">
        <v>289</v>
      </c>
      <c r="C28" t="s">
        <v>494</v>
      </c>
    </row>
    <row r="29" spans="1:36" ht="14.5" hidden="1" x14ac:dyDescent="0.3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6">
        <v>2E-3</v>
      </c>
    </row>
    <row r="30" spans="1:36" ht="14.5" hidden="1" x14ac:dyDescent="0.3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6">
        <v>2E-3</v>
      </c>
    </row>
    <row r="31" spans="1:36" ht="14.5" hidden="1" x14ac:dyDescent="0.3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6">
        <v>4.0000000000000001E-3</v>
      </c>
    </row>
    <row r="32" spans="1:36" ht="14.5" hidden="1" x14ac:dyDescent="0.3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6">
        <v>4.0000000000000001E-3</v>
      </c>
    </row>
    <row r="33" spans="1:36" ht="14.5" hidden="1" x14ac:dyDescent="0.3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6">
        <v>1E-3</v>
      </c>
    </row>
    <row r="34" spans="1:36" ht="14.5" hidden="1" x14ac:dyDescent="0.3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6">
        <v>2E-3</v>
      </c>
    </row>
    <row r="35" spans="1:36" ht="14.5" hidden="1" x14ac:dyDescent="0.3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6">
        <v>2E-3</v>
      </c>
    </row>
    <row r="36" spans="1:36" ht="14.5" hidden="1" x14ac:dyDescent="0.3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6">
        <v>3.0000000000000001E-3</v>
      </c>
    </row>
    <row r="37" spans="1:36" ht="14.5" hidden="1" x14ac:dyDescent="0.3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6">
        <v>2E-3</v>
      </c>
    </row>
    <row r="38" spans="1:36" ht="14.5" hidden="1" x14ac:dyDescent="0.3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6">
        <v>2E-3</v>
      </c>
    </row>
    <row r="39" spans="1:36" ht="14.5" hidden="1" x14ac:dyDescent="0.35">
      <c r="A39" t="s">
        <v>397</v>
      </c>
      <c r="C39" t="s">
        <v>505</v>
      </c>
    </row>
    <row r="40" spans="1:36" ht="14.5" hidden="1" x14ac:dyDescent="0.3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6">
        <v>0</v>
      </c>
    </row>
    <row r="41" spans="1:36" ht="14.5" hidden="1" x14ac:dyDescent="0.3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6">
        <v>0</v>
      </c>
    </row>
    <row r="42" spans="1:36" ht="14.5" hidden="1" x14ac:dyDescent="0.35">
      <c r="A42" t="s">
        <v>400</v>
      </c>
      <c r="C42" t="s">
        <v>509</v>
      </c>
    </row>
    <row r="43" spans="1:36" ht="14.5" hidden="1" x14ac:dyDescent="0.35">
      <c r="A43" t="s">
        <v>263</v>
      </c>
      <c r="C43" t="s">
        <v>510</v>
      </c>
    </row>
    <row r="44" spans="1:36" ht="14.5" hidden="1" x14ac:dyDescent="0.3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6">
        <v>7.0000000000000001E-3</v>
      </c>
    </row>
    <row r="45" spans="1:36" ht="14.5" hidden="1" x14ac:dyDescent="0.3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6">
        <v>0.01</v>
      </c>
    </row>
    <row r="46" spans="1:36" ht="14.5" hidden="1" x14ac:dyDescent="0.3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6">
        <v>7.0000000000000001E-3</v>
      </c>
    </row>
    <row r="47" spans="1:36" ht="14.5" hidden="1" x14ac:dyDescent="0.3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6">
        <v>7.0000000000000001E-3</v>
      </c>
    </row>
    <row r="48" spans="1:36" ht="14.5" hidden="1" x14ac:dyDescent="0.3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6">
        <v>0.01</v>
      </c>
    </row>
    <row r="49" spans="1:36" ht="14.5" hidden="1" x14ac:dyDescent="0.3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6">
        <v>1.2E-2</v>
      </c>
    </row>
    <row r="50" spans="1:36" ht="14.5" hidden="1" x14ac:dyDescent="0.3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6">
        <v>7.0000000000000001E-3</v>
      </c>
    </row>
    <row r="51" spans="1:36" ht="14.5" hidden="1" x14ac:dyDescent="0.3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6">
        <v>1.0999999999999999E-2</v>
      </c>
    </row>
    <row r="52" spans="1:36" ht="14.5" hidden="1" x14ac:dyDescent="0.3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6">
        <v>7.0000000000000001E-3</v>
      </c>
    </row>
    <row r="53" spans="1:36" ht="14.5" hidden="1" x14ac:dyDescent="0.35">
      <c r="A53" t="s">
        <v>294</v>
      </c>
      <c r="C53" t="s">
        <v>520</v>
      </c>
    </row>
    <row r="54" spans="1:36" ht="14.5" hidden="1" x14ac:dyDescent="0.3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6">
        <v>5.0000000000000001E-3</v>
      </c>
    </row>
    <row r="55" spans="1:36" ht="14.5" hidden="1" x14ac:dyDescent="0.3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6">
        <v>5.0000000000000001E-3</v>
      </c>
    </row>
    <row r="56" spans="1:36" ht="14.5" hidden="1" x14ac:dyDescent="0.3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6">
        <v>0.01</v>
      </c>
    </row>
    <row r="57" spans="1:36" ht="14.5" hidden="1" x14ac:dyDescent="0.3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6">
        <v>3.0000000000000001E-3</v>
      </c>
    </row>
    <row r="58" spans="1:36" ht="14.5" hidden="1" x14ac:dyDescent="0.3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6">
        <v>1.4E-2</v>
      </c>
    </row>
    <row r="59" spans="1:36" ht="14.5" hidden="1" x14ac:dyDescent="0.3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6">
        <v>7.0000000000000001E-3</v>
      </c>
    </row>
    <row r="60" spans="1:36" ht="14.5" hidden="1" x14ac:dyDescent="0.3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6">
        <v>1.2999999999999999E-2</v>
      </c>
    </row>
    <row r="61" spans="1:36" ht="14.5" hidden="1" x14ac:dyDescent="0.3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6">
        <v>1.0999999999999999E-2</v>
      </c>
    </row>
    <row r="62" spans="1:36" ht="14.5" hidden="1" x14ac:dyDescent="0.3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6">
        <v>1.0999999999999999E-2</v>
      </c>
    </row>
    <row r="63" spans="1:36" ht="14.5" hidden="1" x14ac:dyDescent="0.35">
      <c r="A63" t="s">
        <v>160</v>
      </c>
      <c r="C63" t="s">
        <v>530</v>
      </c>
    </row>
    <row r="64" spans="1:36" ht="14.5" hidden="1" x14ac:dyDescent="0.35">
      <c r="A64" t="s">
        <v>365</v>
      </c>
      <c r="C64" t="s">
        <v>531</v>
      </c>
    </row>
    <row r="65" spans="1:36" ht="14.5" hidden="1" x14ac:dyDescent="0.3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6">
        <v>5.0000000000000001E-3</v>
      </c>
    </row>
    <row r="66" spans="1:36" ht="14.5" hidden="1" x14ac:dyDescent="0.3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6">
        <v>5.0000000000000001E-3</v>
      </c>
    </row>
    <row r="67" spans="1:36" ht="14.5" hidden="1" x14ac:dyDescent="0.35">
      <c r="A67" t="s">
        <v>423</v>
      </c>
      <c r="C67" t="s">
        <v>534</v>
      </c>
    </row>
    <row r="68" spans="1:36" ht="14.5" hidden="1" x14ac:dyDescent="0.3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6">
        <v>8.0000000000000002E-3</v>
      </c>
    </row>
    <row r="69" spans="1:36" ht="14.5" hidden="1" x14ac:dyDescent="0.3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6">
        <v>7.0000000000000001E-3</v>
      </c>
    </row>
    <row r="70" spans="1:36" thickBot="1" x14ac:dyDescent="0.4">
      <c r="A70" s="39" t="s">
        <v>159</v>
      </c>
      <c r="C70" t="s">
        <v>537</v>
      </c>
    </row>
    <row r="71" spans="1:36" thickTop="1" x14ac:dyDescent="0.35">
      <c r="A71" s="41" t="s">
        <v>162</v>
      </c>
      <c r="C71" t="s">
        <v>538</v>
      </c>
    </row>
    <row r="72" spans="1:36" ht="14.5" x14ac:dyDescent="0.35">
      <c r="A72" t="s">
        <v>367</v>
      </c>
      <c r="B72" t="s">
        <v>426</v>
      </c>
      <c r="C72" t="s">
        <v>539</v>
      </c>
      <c r="D72" t="s">
        <v>540</v>
      </c>
      <c r="E72" s="48">
        <v>0.38119799999999998</v>
      </c>
      <c r="F72" s="48">
        <v>0.50863599999999998</v>
      </c>
      <c r="G72" s="48">
        <v>0.48288599999999998</v>
      </c>
      <c r="H72" s="48">
        <v>0.470885</v>
      </c>
      <c r="I72" s="48">
        <v>0.47548400000000002</v>
      </c>
      <c r="J72" s="48">
        <v>0.478406</v>
      </c>
      <c r="K72" s="48">
        <v>0.485958</v>
      </c>
      <c r="L72" s="48">
        <v>0.49329299999999998</v>
      </c>
      <c r="M72" s="48">
        <v>0.49388799999999999</v>
      </c>
      <c r="N72" s="48">
        <v>0.497172</v>
      </c>
      <c r="O72" s="48">
        <v>0.51247500000000001</v>
      </c>
      <c r="P72" s="48">
        <v>0.49870300000000001</v>
      </c>
      <c r="Q72" s="48">
        <v>0.50542299999999996</v>
      </c>
      <c r="R72" s="48">
        <v>0.50539100000000003</v>
      </c>
      <c r="S72" s="48">
        <v>0.50949599999999995</v>
      </c>
      <c r="T72" s="48">
        <v>0.50375400000000004</v>
      </c>
      <c r="U72" s="48">
        <v>0.50839699999999999</v>
      </c>
      <c r="V72" s="48">
        <v>0.51125500000000001</v>
      </c>
      <c r="W72" s="48">
        <v>0.51268000000000002</v>
      </c>
      <c r="X72" s="48">
        <v>0.51165799999999995</v>
      </c>
      <c r="Y72" s="48">
        <v>0.51473199999999997</v>
      </c>
      <c r="Z72" s="48">
        <v>0.51539900000000005</v>
      </c>
      <c r="AA72" s="48">
        <v>0.51532</v>
      </c>
      <c r="AB72" s="48">
        <v>0.51734800000000003</v>
      </c>
      <c r="AC72" s="48">
        <v>0.51866599999999996</v>
      </c>
      <c r="AD72" s="48">
        <v>0.52046599999999998</v>
      </c>
      <c r="AE72" s="48">
        <v>0.51905599999999996</v>
      </c>
      <c r="AF72" s="48">
        <v>0.52053300000000002</v>
      </c>
      <c r="AG72" s="48">
        <v>0.52028399999999997</v>
      </c>
      <c r="AH72" s="48">
        <v>0.52308900000000003</v>
      </c>
      <c r="AI72" s="48">
        <v>0.52311099999999999</v>
      </c>
      <c r="AJ72" s="49">
        <v>1.0999999999999999E-2</v>
      </c>
    </row>
    <row r="73" spans="1:36" ht="14.5" x14ac:dyDescent="0.35">
      <c r="A73" t="s">
        <v>369</v>
      </c>
      <c r="B73" t="s">
        <v>427</v>
      </c>
      <c r="C73" t="s">
        <v>541</v>
      </c>
      <c r="D73" t="s">
        <v>540</v>
      </c>
      <c r="E73" s="48">
        <v>3.763023</v>
      </c>
      <c r="F73" s="48">
        <v>5.13089</v>
      </c>
      <c r="G73" s="48">
        <v>4.7299870000000004</v>
      </c>
      <c r="H73" s="48">
        <v>4.5008650000000001</v>
      </c>
      <c r="I73" s="48">
        <v>4.4961580000000003</v>
      </c>
      <c r="J73" s="48">
        <v>4.5100850000000001</v>
      </c>
      <c r="K73" s="48">
        <v>4.5102529999999996</v>
      </c>
      <c r="L73" s="48">
        <v>4.5190020000000004</v>
      </c>
      <c r="M73" s="48">
        <v>4.497325</v>
      </c>
      <c r="N73" s="48">
        <v>4.4990779999999999</v>
      </c>
      <c r="O73" s="48">
        <v>4.5784549999999999</v>
      </c>
      <c r="P73" s="48">
        <v>4.4433259999999999</v>
      </c>
      <c r="Q73" s="48">
        <v>4.4816580000000004</v>
      </c>
      <c r="R73" s="48">
        <v>4.4626999999999999</v>
      </c>
      <c r="S73" s="48">
        <v>4.484102</v>
      </c>
      <c r="T73" s="48">
        <v>4.4064050000000003</v>
      </c>
      <c r="U73" s="48">
        <v>4.4344700000000001</v>
      </c>
      <c r="V73" s="48">
        <v>4.4469960000000004</v>
      </c>
      <c r="W73" s="48">
        <v>4.4434589999999998</v>
      </c>
      <c r="X73" s="48">
        <v>4.4192819999999999</v>
      </c>
      <c r="Y73" s="48">
        <v>4.4340510000000002</v>
      </c>
      <c r="Z73" s="48">
        <v>4.4273939999999996</v>
      </c>
      <c r="AA73" s="48">
        <v>4.4129880000000004</v>
      </c>
      <c r="AB73" s="48">
        <v>4.4198510000000004</v>
      </c>
      <c r="AC73" s="48">
        <v>4.421354</v>
      </c>
      <c r="AD73" s="48">
        <v>4.4275190000000002</v>
      </c>
      <c r="AE73" s="48">
        <v>4.4028660000000004</v>
      </c>
      <c r="AF73" s="48">
        <v>4.4067189999999998</v>
      </c>
      <c r="AG73" s="48">
        <v>4.3936609999999998</v>
      </c>
      <c r="AH73" s="48">
        <v>4.4110509999999996</v>
      </c>
      <c r="AI73" s="48">
        <v>4.4015519999999997</v>
      </c>
      <c r="AJ73" s="49">
        <v>5.0000000000000001E-3</v>
      </c>
    </row>
    <row r="74" spans="1:36" ht="14.5" x14ac:dyDescent="0.35">
      <c r="A74" t="s">
        <v>371</v>
      </c>
      <c r="B74" t="s">
        <v>428</v>
      </c>
      <c r="C74" t="s">
        <v>542</v>
      </c>
      <c r="D74" t="s">
        <v>540</v>
      </c>
      <c r="E74" s="48">
        <v>12.655756999999999</v>
      </c>
      <c r="F74" s="48">
        <v>15.749613</v>
      </c>
      <c r="G74" s="48">
        <v>15.053502999999999</v>
      </c>
      <c r="H74" s="48">
        <v>14.445978</v>
      </c>
      <c r="I74" s="48">
        <v>14.346140999999999</v>
      </c>
      <c r="J74" s="48">
        <v>14.282969</v>
      </c>
      <c r="K74" s="48">
        <v>14.332499</v>
      </c>
      <c r="L74" s="48">
        <v>14.386108</v>
      </c>
      <c r="M74" s="48">
        <v>14.298081</v>
      </c>
      <c r="N74" s="48">
        <v>14.292039000000001</v>
      </c>
      <c r="O74" s="48">
        <v>14.498136000000001</v>
      </c>
      <c r="P74" s="48">
        <v>14.128282</v>
      </c>
      <c r="Q74" s="48">
        <v>14.216086000000001</v>
      </c>
      <c r="R74" s="48">
        <v>14.156200999999999</v>
      </c>
      <c r="S74" s="48">
        <v>14.202545000000001</v>
      </c>
      <c r="T74" s="48">
        <v>14.00071</v>
      </c>
      <c r="U74" s="48">
        <v>14.058935</v>
      </c>
      <c r="V74" s="48">
        <v>14.077121</v>
      </c>
      <c r="W74" s="48">
        <v>14.066295999999999</v>
      </c>
      <c r="X74" s="48">
        <v>13.995536</v>
      </c>
      <c r="Y74" s="48">
        <v>14.026719</v>
      </c>
      <c r="Z74" s="48">
        <v>14.00182</v>
      </c>
      <c r="AA74" s="48">
        <v>13.961112999999999</v>
      </c>
      <c r="AB74" s="48">
        <v>13.968531</v>
      </c>
      <c r="AC74" s="48">
        <v>13.965405000000001</v>
      </c>
      <c r="AD74" s="48">
        <v>13.976241999999999</v>
      </c>
      <c r="AE74" s="48">
        <v>13.907899</v>
      </c>
      <c r="AF74" s="48">
        <v>13.909675999999999</v>
      </c>
      <c r="AG74" s="48">
        <v>13.874599999999999</v>
      </c>
      <c r="AH74" s="48">
        <v>13.911678</v>
      </c>
      <c r="AI74" s="48">
        <v>13.885448</v>
      </c>
      <c r="AJ74" s="49">
        <v>3.0000000000000001E-3</v>
      </c>
    </row>
    <row r="75" spans="1:36" ht="14.5" x14ac:dyDescent="0.35">
      <c r="A75" t="s">
        <v>373</v>
      </c>
      <c r="B75" t="s">
        <v>429</v>
      </c>
      <c r="C75" t="s">
        <v>543</v>
      </c>
      <c r="D75" t="s">
        <v>540</v>
      </c>
      <c r="E75" s="48">
        <v>40.561222000000001</v>
      </c>
      <c r="F75" s="48">
        <v>34.081916999999997</v>
      </c>
      <c r="G75" s="48">
        <v>34.664538999999998</v>
      </c>
      <c r="H75" s="48">
        <v>35.627372999999999</v>
      </c>
      <c r="I75" s="48">
        <v>35.422890000000002</v>
      </c>
      <c r="J75" s="48">
        <v>35.267204</v>
      </c>
      <c r="K75" s="48">
        <v>35.041392999999999</v>
      </c>
      <c r="L75" s="48">
        <v>34.654797000000002</v>
      </c>
      <c r="M75" s="48">
        <v>34.641334999999998</v>
      </c>
      <c r="N75" s="48">
        <v>34.484566000000001</v>
      </c>
      <c r="O75" s="48">
        <v>33.917769999999997</v>
      </c>
      <c r="P75" s="48">
        <v>34.550251000000003</v>
      </c>
      <c r="Q75" s="48">
        <v>34.228149000000002</v>
      </c>
      <c r="R75" s="48">
        <v>34.227718000000003</v>
      </c>
      <c r="S75" s="48">
        <v>33.993198</v>
      </c>
      <c r="T75" s="48">
        <v>34.309196</v>
      </c>
      <c r="U75" s="48">
        <v>34.077010999999999</v>
      </c>
      <c r="V75" s="48">
        <v>33.931702000000001</v>
      </c>
      <c r="W75" s="48">
        <v>33.867289999999997</v>
      </c>
      <c r="X75" s="48">
        <v>33.921779999999998</v>
      </c>
      <c r="Y75" s="48">
        <v>33.765354000000002</v>
      </c>
      <c r="Z75" s="48">
        <v>33.732104999999997</v>
      </c>
      <c r="AA75" s="48">
        <v>33.743603</v>
      </c>
      <c r="AB75" s="48">
        <v>33.643177000000001</v>
      </c>
      <c r="AC75" s="48">
        <v>33.579376000000003</v>
      </c>
      <c r="AD75" s="48">
        <v>33.480286</v>
      </c>
      <c r="AE75" s="48">
        <v>33.560485999999997</v>
      </c>
      <c r="AF75" s="48">
        <v>33.488441000000002</v>
      </c>
      <c r="AG75" s="48">
        <v>33.493465</v>
      </c>
      <c r="AH75" s="48">
        <v>33.349074999999999</v>
      </c>
      <c r="AI75" s="48">
        <v>33.331726000000003</v>
      </c>
      <c r="AJ75" s="49">
        <v>-7.0000000000000001E-3</v>
      </c>
    </row>
    <row r="76" spans="1:36" ht="14.5" x14ac:dyDescent="0.35">
      <c r="A76" t="s">
        <v>375</v>
      </c>
      <c r="B76" t="s">
        <v>430</v>
      </c>
      <c r="C76" t="s">
        <v>544</v>
      </c>
      <c r="D76" t="s">
        <v>540</v>
      </c>
      <c r="E76" s="48">
        <v>16.779509000000001</v>
      </c>
      <c r="F76" s="48">
        <v>11.653591</v>
      </c>
      <c r="G76" s="48">
        <v>12.495990000000001</v>
      </c>
      <c r="H76" s="48">
        <v>12.952127000000001</v>
      </c>
      <c r="I76" s="48">
        <v>12.79486</v>
      </c>
      <c r="J76" s="48">
        <v>12.720704</v>
      </c>
      <c r="K76" s="48">
        <v>12.505386</v>
      </c>
      <c r="L76" s="48">
        <v>12.261494000000001</v>
      </c>
      <c r="M76" s="48">
        <v>12.243095</v>
      </c>
      <c r="N76" s="48">
        <v>12.125607</v>
      </c>
      <c r="O76" s="48">
        <v>11.778345</v>
      </c>
      <c r="P76" s="48">
        <v>12.120578999999999</v>
      </c>
      <c r="Q76" s="48">
        <v>11.918768</v>
      </c>
      <c r="R76" s="48">
        <v>11.904552000000001</v>
      </c>
      <c r="S76" s="48">
        <v>11.765393</v>
      </c>
      <c r="T76" s="48">
        <v>11.943541</v>
      </c>
      <c r="U76" s="48">
        <v>11.795347</v>
      </c>
      <c r="V76" s="48">
        <v>11.700193000000001</v>
      </c>
      <c r="W76" s="48">
        <v>11.650690000000001</v>
      </c>
      <c r="X76" s="48">
        <v>11.67728</v>
      </c>
      <c r="Y76" s="48">
        <v>11.580914</v>
      </c>
      <c r="Z76" s="48">
        <v>11.554307</v>
      </c>
      <c r="AA76" s="48">
        <v>11.552464000000001</v>
      </c>
      <c r="AB76" s="48">
        <v>11.489737</v>
      </c>
      <c r="AC76" s="48">
        <v>11.444134</v>
      </c>
      <c r="AD76" s="48">
        <v>11.385206999999999</v>
      </c>
      <c r="AE76" s="48">
        <v>11.421873</v>
      </c>
      <c r="AF76" s="48">
        <v>11.374452</v>
      </c>
      <c r="AG76" s="48">
        <v>11.380476</v>
      </c>
      <c r="AH76" s="48">
        <v>11.291508</v>
      </c>
      <c r="AI76" s="48">
        <v>11.28698</v>
      </c>
      <c r="AJ76" s="49">
        <v>-1.2999999999999999E-2</v>
      </c>
    </row>
    <row r="77" spans="1:36" ht="14.5" x14ac:dyDescent="0.35">
      <c r="A77" t="s">
        <v>377</v>
      </c>
      <c r="B77" t="s">
        <v>431</v>
      </c>
      <c r="C77" t="s">
        <v>545</v>
      </c>
      <c r="D77" t="s">
        <v>540</v>
      </c>
      <c r="E77" s="48">
        <v>1.0023880000000001</v>
      </c>
      <c r="F77" s="48">
        <v>0.89892300000000003</v>
      </c>
      <c r="G77" s="48">
        <v>0.92616699999999996</v>
      </c>
      <c r="H77" s="48">
        <v>0.93547800000000003</v>
      </c>
      <c r="I77" s="48">
        <v>0.93484999999999996</v>
      </c>
      <c r="J77" s="48">
        <v>0.93932000000000004</v>
      </c>
      <c r="K77" s="48">
        <v>0.93601500000000004</v>
      </c>
      <c r="L77" s="48">
        <v>0.92828100000000002</v>
      </c>
      <c r="M77" s="48">
        <v>0.92837700000000001</v>
      </c>
      <c r="N77" s="48">
        <v>0.92685799999999996</v>
      </c>
      <c r="O77" s="48">
        <v>0.92224499999999998</v>
      </c>
      <c r="P77" s="48">
        <v>0.93003100000000005</v>
      </c>
      <c r="Q77" s="48">
        <v>0.92702600000000002</v>
      </c>
      <c r="R77" s="48">
        <v>0.92727099999999996</v>
      </c>
      <c r="S77" s="48">
        <v>0.92419700000000005</v>
      </c>
      <c r="T77" s="48">
        <v>0.92781800000000003</v>
      </c>
      <c r="U77" s="48">
        <v>0.92540900000000004</v>
      </c>
      <c r="V77" s="48">
        <v>0.92365200000000003</v>
      </c>
      <c r="W77" s="48">
        <v>0.92255799999999999</v>
      </c>
      <c r="X77" s="48">
        <v>0.92341799999999996</v>
      </c>
      <c r="Y77" s="48">
        <v>0.92164699999999999</v>
      </c>
      <c r="Z77" s="48">
        <v>0.921149</v>
      </c>
      <c r="AA77" s="48">
        <v>0.92120400000000002</v>
      </c>
      <c r="AB77" s="48">
        <v>0.92008900000000005</v>
      </c>
      <c r="AC77" s="48">
        <v>0.91912799999999995</v>
      </c>
      <c r="AD77" s="48">
        <v>0.918018</v>
      </c>
      <c r="AE77" s="48">
        <v>0.91869400000000001</v>
      </c>
      <c r="AF77" s="48">
        <v>0.91774800000000001</v>
      </c>
      <c r="AG77" s="48">
        <v>0.91809700000000005</v>
      </c>
      <c r="AH77" s="48">
        <v>0.91625000000000001</v>
      </c>
      <c r="AI77" s="48">
        <v>0.91554599999999997</v>
      </c>
      <c r="AJ77" s="49">
        <v>-3.0000000000000001E-3</v>
      </c>
    </row>
    <row r="78" spans="1:36" ht="14.5" x14ac:dyDescent="0.35">
      <c r="A78" t="s">
        <v>201</v>
      </c>
      <c r="B78" t="s">
        <v>432</v>
      </c>
      <c r="C78" t="s">
        <v>546</v>
      </c>
      <c r="D78" t="s">
        <v>540</v>
      </c>
      <c r="E78" s="48">
        <v>19.449375</v>
      </c>
      <c r="F78" s="48">
        <v>27.112916999999999</v>
      </c>
      <c r="G78" s="48">
        <v>26.442458999999999</v>
      </c>
      <c r="H78" s="48">
        <v>25.631868000000001</v>
      </c>
      <c r="I78" s="48">
        <v>25.984446999999999</v>
      </c>
      <c r="J78" s="48">
        <v>26.164835</v>
      </c>
      <c r="K78" s="48">
        <v>26.510155000000001</v>
      </c>
      <c r="L78" s="48">
        <v>27.027781999999998</v>
      </c>
      <c r="M78" s="48">
        <v>27.100425999999999</v>
      </c>
      <c r="N78" s="48">
        <v>27.334658000000001</v>
      </c>
      <c r="O78" s="48">
        <v>27.978045000000002</v>
      </c>
      <c r="P78" s="48">
        <v>27.364954000000001</v>
      </c>
      <c r="Q78" s="48">
        <v>27.755859000000001</v>
      </c>
      <c r="R78" s="48">
        <v>27.801006000000001</v>
      </c>
      <c r="S78" s="48">
        <v>28.089424000000001</v>
      </c>
      <c r="T78" s="48">
        <v>27.782689999999999</v>
      </c>
      <c r="U78" s="48">
        <v>28.068294999999999</v>
      </c>
      <c r="V78" s="48">
        <v>28.25498</v>
      </c>
      <c r="W78" s="48">
        <v>28.364388000000002</v>
      </c>
      <c r="X78" s="48">
        <v>28.330622000000002</v>
      </c>
      <c r="Y78" s="48">
        <v>28.527045999999999</v>
      </c>
      <c r="Z78" s="48">
        <v>28.588919000000001</v>
      </c>
      <c r="AA78" s="48">
        <v>28.606307999999999</v>
      </c>
      <c r="AB78" s="48">
        <v>28.733046000000002</v>
      </c>
      <c r="AC78" s="48">
        <v>28.832160999999999</v>
      </c>
      <c r="AD78" s="48">
        <v>28.960896000000002</v>
      </c>
      <c r="AE78" s="48">
        <v>28.897631000000001</v>
      </c>
      <c r="AF78" s="48">
        <v>28.996744</v>
      </c>
      <c r="AG78" s="48">
        <v>29.006443000000001</v>
      </c>
      <c r="AH78" s="48">
        <v>29.184146999999999</v>
      </c>
      <c r="AI78" s="48">
        <v>29.214037000000001</v>
      </c>
      <c r="AJ78" s="49">
        <v>1.4E-2</v>
      </c>
    </row>
    <row r="79" spans="1:36" ht="14.5" x14ac:dyDescent="0.35">
      <c r="A79" t="s">
        <v>202</v>
      </c>
      <c r="B79" t="s">
        <v>433</v>
      </c>
      <c r="C79" t="s">
        <v>547</v>
      </c>
      <c r="D79" t="s">
        <v>540</v>
      </c>
      <c r="E79" s="48">
        <v>5.4075179999999996</v>
      </c>
      <c r="F79" s="48">
        <v>4.8635279999999996</v>
      </c>
      <c r="G79" s="48">
        <v>5.2044649999999999</v>
      </c>
      <c r="H79" s="48">
        <v>5.4354060000000004</v>
      </c>
      <c r="I79" s="48">
        <v>5.5451940000000004</v>
      </c>
      <c r="J79" s="48">
        <v>5.6365059999999998</v>
      </c>
      <c r="K79" s="48">
        <v>5.6783400000000004</v>
      </c>
      <c r="L79" s="48">
        <v>5.7292639999999997</v>
      </c>
      <c r="M79" s="48">
        <v>5.797485</v>
      </c>
      <c r="N79" s="48">
        <v>5.8400299999999996</v>
      </c>
      <c r="O79" s="48">
        <v>5.8145530000000001</v>
      </c>
      <c r="P79" s="48">
        <v>5.9638540000000004</v>
      </c>
      <c r="Q79" s="48">
        <v>5.9670490000000003</v>
      </c>
      <c r="R79" s="48">
        <v>6.0151450000000004</v>
      </c>
      <c r="S79" s="48">
        <v>6.0316029999999996</v>
      </c>
      <c r="T79" s="48">
        <v>6.1259160000000001</v>
      </c>
      <c r="U79" s="48">
        <v>6.1321729999999999</v>
      </c>
      <c r="V79" s="48">
        <v>6.1541259999999998</v>
      </c>
      <c r="W79" s="48">
        <v>6.1726190000000001</v>
      </c>
      <c r="X79" s="48">
        <v>6.2204499999999996</v>
      </c>
      <c r="Y79" s="48">
        <v>6.2295780000000001</v>
      </c>
      <c r="Z79" s="48">
        <v>6.2589319999999997</v>
      </c>
      <c r="AA79" s="48">
        <v>6.2869700000000002</v>
      </c>
      <c r="AB79" s="48">
        <v>6.3082690000000001</v>
      </c>
      <c r="AC79" s="48">
        <v>6.3197840000000003</v>
      </c>
      <c r="AD79" s="48">
        <v>6.3313470000000001</v>
      </c>
      <c r="AE79" s="48">
        <v>6.3714769999999996</v>
      </c>
      <c r="AF79" s="48">
        <v>6.3856669999999998</v>
      </c>
      <c r="AG79" s="48">
        <v>6.4129930000000002</v>
      </c>
      <c r="AH79" s="48">
        <v>6.4132150000000001</v>
      </c>
      <c r="AI79" s="48">
        <v>6.44156</v>
      </c>
      <c r="AJ79" s="49">
        <v>6.0000000000000001E-3</v>
      </c>
    </row>
    <row r="80" spans="1:36" ht="14.5" x14ac:dyDescent="0.35">
      <c r="A80" s="41" t="s">
        <v>163</v>
      </c>
      <c r="C80" t="s">
        <v>548</v>
      </c>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row>
    <row r="81" spans="1:36" ht="14.5" x14ac:dyDescent="0.35">
      <c r="A81" t="s">
        <v>167</v>
      </c>
      <c r="B81" t="s">
        <v>434</v>
      </c>
      <c r="C81" t="s">
        <v>549</v>
      </c>
      <c r="D81" t="s">
        <v>540</v>
      </c>
      <c r="E81" s="48">
        <v>4.2103299999999999</v>
      </c>
      <c r="F81" s="48">
        <v>3.2916470000000002</v>
      </c>
      <c r="G81" s="48">
        <v>3.4469919999999998</v>
      </c>
      <c r="H81" s="48">
        <v>3.5666090000000001</v>
      </c>
      <c r="I81" s="48">
        <v>3.5521310000000001</v>
      </c>
      <c r="J81" s="48">
        <v>3.5461860000000001</v>
      </c>
      <c r="K81" s="48">
        <v>3.5138129999999999</v>
      </c>
      <c r="L81" s="48">
        <v>3.468966</v>
      </c>
      <c r="M81" s="48">
        <v>3.4711959999999999</v>
      </c>
      <c r="N81" s="48">
        <v>3.453802</v>
      </c>
      <c r="O81" s="48">
        <v>3.3960729999999999</v>
      </c>
      <c r="P81" s="48">
        <v>3.4688289999999999</v>
      </c>
      <c r="Q81" s="48">
        <v>3.4323980000000001</v>
      </c>
      <c r="R81" s="48">
        <v>3.4334199999999999</v>
      </c>
      <c r="S81" s="48">
        <v>3.410069</v>
      </c>
      <c r="T81" s="48">
        <v>3.454987</v>
      </c>
      <c r="U81" s="48">
        <v>3.425281</v>
      </c>
      <c r="V81" s="48">
        <v>3.4087670000000001</v>
      </c>
      <c r="W81" s="48">
        <v>3.4014820000000001</v>
      </c>
      <c r="X81" s="48">
        <v>3.4109690000000001</v>
      </c>
      <c r="Y81" s="48">
        <v>3.3926569999999998</v>
      </c>
      <c r="Z81" s="48">
        <v>3.3898969999999999</v>
      </c>
      <c r="AA81" s="48">
        <v>3.3923619999999999</v>
      </c>
      <c r="AB81" s="48">
        <v>3.3818679999999999</v>
      </c>
      <c r="AC81" s="48">
        <v>3.3741620000000001</v>
      </c>
      <c r="AD81" s="48">
        <v>3.3630879999999999</v>
      </c>
      <c r="AE81" s="48">
        <v>3.3746019999999999</v>
      </c>
      <c r="AF81" s="48">
        <v>3.3665970000000001</v>
      </c>
      <c r="AG81" s="48">
        <v>3.3692829999999998</v>
      </c>
      <c r="AH81" s="48">
        <v>3.351575</v>
      </c>
      <c r="AI81" s="48">
        <v>3.3520629999999998</v>
      </c>
      <c r="AJ81" s="49">
        <v>-8.0000000000000002E-3</v>
      </c>
    </row>
    <row r="82" spans="1:36" ht="14.5" x14ac:dyDescent="0.35">
      <c r="A82" t="s">
        <v>174</v>
      </c>
      <c r="B82" t="s">
        <v>435</v>
      </c>
      <c r="C82" t="s">
        <v>550</v>
      </c>
      <c r="D82" t="s">
        <v>540</v>
      </c>
      <c r="E82" s="48">
        <v>19.353148999999998</v>
      </c>
      <c r="F82" s="48">
        <v>20.653473000000002</v>
      </c>
      <c r="G82" s="48">
        <v>20.317778000000001</v>
      </c>
      <c r="H82" s="48">
        <v>20.393046999999999</v>
      </c>
      <c r="I82" s="48">
        <v>20.541886999999999</v>
      </c>
      <c r="J82" s="48">
        <v>20.622263</v>
      </c>
      <c r="K82" s="48">
        <v>20.700775</v>
      </c>
      <c r="L82" s="48">
        <v>20.790581</v>
      </c>
      <c r="M82" s="48">
        <v>20.836575</v>
      </c>
      <c r="N82" s="48">
        <v>20.895060999999998</v>
      </c>
      <c r="O82" s="48">
        <v>20.980824999999999</v>
      </c>
      <c r="P82" s="48">
        <v>20.998251</v>
      </c>
      <c r="Q82" s="48">
        <v>21.053888000000001</v>
      </c>
      <c r="R82" s="48">
        <v>21.088066000000001</v>
      </c>
      <c r="S82" s="48">
        <v>21.138838</v>
      </c>
      <c r="T82" s="48">
        <v>21.145273</v>
      </c>
      <c r="U82" s="48">
        <v>21.197731000000001</v>
      </c>
      <c r="V82" s="48">
        <v>21.23068</v>
      </c>
      <c r="W82" s="48">
        <v>21.252707000000001</v>
      </c>
      <c r="X82" s="48">
        <v>21.27298</v>
      </c>
      <c r="Y82" s="48">
        <v>21.302063</v>
      </c>
      <c r="Z82" s="48">
        <v>21.325185999999999</v>
      </c>
      <c r="AA82" s="48">
        <v>21.341681000000001</v>
      </c>
      <c r="AB82" s="48">
        <v>21.370097999999999</v>
      </c>
      <c r="AC82" s="48">
        <v>21.392714000000002</v>
      </c>
      <c r="AD82" s="48">
        <v>21.411987</v>
      </c>
      <c r="AE82" s="48">
        <v>21.425934000000002</v>
      </c>
      <c r="AF82" s="48">
        <v>21.448274999999999</v>
      </c>
      <c r="AG82" s="48">
        <v>21.456593000000002</v>
      </c>
      <c r="AH82" s="48">
        <v>21.481760000000001</v>
      </c>
      <c r="AI82" s="48">
        <v>21.498138000000001</v>
      </c>
      <c r="AJ82" s="49">
        <v>4.0000000000000001E-3</v>
      </c>
    </row>
    <row r="83" spans="1:36" ht="14.5" x14ac:dyDescent="0.35">
      <c r="A83" t="s">
        <v>175</v>
      </c>
      <c r="B83" t="s">
        <v>436</v>
      </c>
      <c r="C83" t="s">
        <v>551</v>
      </c>
      <c r="D83" t="s">
        <v>540</v>
      </c>
      <c r="E83" s="48">
        <v>2.9349660000000002</v>
      </c>
      <c r="F83" s="48">
        <v>4.1113109999999997</v>
      </c>
      <c r="G83" s="48">
        <v>3.9510710000000002</v>
      </c>
      <c r="H83" s="48">
        <v>3.7297410000000002</v>
      </c>
      <c r="I83" s="48">
        <v>3.7331099999999999</v>
      </c>
      <c r="J83" s="48">
        <v>3.6631879999999999</v>
      </c>
      <c r="K83" s="48">
        <v>3.767185</v>
      </c>
      <c r="L83" s="48">
        <v>3.825272</v>
      </c>
      <c r="M83" s="48">
        <v>3.8090290000000002</v>
      </c>
      <c r="N83" s="48">
        <v>3.8211379999999999</v>
      </c>
      <c r="O83" s="48">
        <v>3.898504</v>
      </c>
      <c r="P83" s="48">
        <v>3.7791239999999999</v>
      </c>
      <c r="Q83" s="48">
        <v>3.824471</v>
      </c>
      <c r="R83" s="48">
        <v>3.8182710000000002</v>
      </c>
      <c r="S83" s="48">
        <v>3.8667859999999998</v>
      </c>
      <c r="T83" s="48">
        <v>3.7964280000000001</v>
      </c>
      <c r="U83" s="48">
        <v>3.8260139999999998</v>
      </c>
      <c r="V83" s="48">
        <v>3.8434819999999998</v>
      </c>
      <c r="W83" s="48">
        <v>3.8468559999999998</v>
      </c>
      <c r="X83" s="48">
        <v>3.8258079999999999</v>
      </c>
      <c r="Y83" s="48">
        <v>3.8466529999999999</v>
      </c>
      <c r="Z83" s="48">
        <v>3.8441169999999998</v>
      </c>
      <c r="AA83" s="48">
        <v>3.833685</v>
      </c>
      <c r="AB83" s="48">
        <v>3.84422</v>
      </c>
      <c r="AC83" s="48">
        <v>3.8498489999999999</v>
      </c>
      <c r="AD83" s="48">
        <v>3.8611200000000001</v>
      </c>
      <c r="AE83" s="48">
        <v>3.8379880000000002</v>
      </c>
      <c r="AF83" s="48">
        <v>3.8451759999999999</v>
      </c>
      <c r="AG83" s="48">
        <v>3.8361800000000001</v>
      </c>
      <c r="AH83" s="48">
        <v>3.8581780000000001</v>
      </c>
      <c r="AI83" s="48">
        <v>3.8551540000000002</v>
      </c>
      <c r="AJ83" s="49">
        <v>8.9999999999999993E-3</v>
      </c>
    </row>
    <row r="84" spans="1:36" ht="14.5" x14ac:dyDescent="0.35">
      <c r="A84" t="s">
        <v>176</v>
      </c>
      <c r="B84" t="s">
        <v>437</v>
      </c>
      <c r="C84" t="s">
        <v>552</v>
      </c>
      <c r="D84" t="s">
        <v>540</v>
      </c>
      <c r="E84" s="48">
        <v>4.1268370000000001</v>
      </c>
      <c r="F84" s="48">
        <v>4.1738929999999996</v>
      </c>
      <c r="G84" s="48">
        <v>4.1346670000000003</v>
      </c>
      <c r="H84" s="48">
        <v>4.1135529999999996</v>
      </c>
      <c r="I84" s="48">
        <v>4.0969920000000002</v>
      </c>
      <c r="J84" s="48">
        <v>4.0572910000000002</v>
      </c>
      <c r="K84" s="48">
        <v>4.0748139999999999</v>
      </c>
      <c r="L84" s="48">
        <v>4.0621739999999997</v>
      </c>
      <c r="M84" s="48">
        <v>4.0508879999999996</v>
      </c>
      <c r="N84" s="48">
        <v>4.0408670000000004</v>
      </c>
      <c r="O84" s="48">
        <v>4.0333370000000004</v>
      </c>
      <c r="P84" s="48">
        <v>4.0251890000000001</v>
      </c>
      <c r="Q84" s="48">
        <v>4.0177639999999997</v>
      </c>
      <c r="R84" s="48">
        <v>4.0102080000000004</v>
      </c>
      <c r="S84" s="48">
        <v>4.0105250000000003</v>
      </c>
      <c r="T84" s="48">
        <v>4.0050850000000002</v>
      </c>
      <c r="U84" s="48">
        <v>3.9992969999999999</v>
      </c>
      <c r="V84" s="48">
        <v>3.9938349999999998</v>
      </c>
      <c r="W84" s="48">
        <v>3.9894500000000002</v>
      </c>
      <c r="X84" s="48">
        <v>3.9838269999999998</v>
      </c>
      <c r="Y84" s="48">
        <v>3.9792800000000002</v>
      </c>
      <c r="Z84" s="48">
        <v>3.9751820000000002</v>
      </c>
      <c r="AA84" s="48">
        <v>3.9707050000000002</v>
      </c>
      <c r="AB84" s="48">
        <v>3.9667599999999998</v>
      </c>
      <c r="AC84" s="48">
        <v>3.9628899999999998</v>
      </c>
      <c r="AD84" s="48">
        <v>3.958933</v>
      </c>
      <c r="AE84" s="48">
        <v>3.955314</v>
      </c>
      <c r="AF84" s="48">
        <v>3.9519329999999999</v>
      </c>
      <c r="AG84" s="48">
        <v>3.9482249999999999</v>
      </c>
      <c r="AH84" s="48">
        <v>3.9450729999999998</v>
      </c>
      <c r="AI84" s="48">
        <v>3.9426369999999999</v>
      </c>
      <c r="AJ84" s="49">
        <v>-2E-3</v>
      </c>
    </row>
    <row r="85" spans="1:36" ht="14.5" x14ac:dyDescent="0.35">
      <c r="A85" t="s">
        <v>177</v>
      </c>
      <c r="B85" t="s">
        <v>438</v>
      </c>
      <c r="C85" t="s">
        <v>553</v>
      </c>
      <c r="D85" t="s">
        <v>540</v>
      </c>
      <c r="E85" s="48">
        <v>4.9863569999999999</v>
      </c>
      <c r="F85" s="48">
        <v>4.4351209999999996</v>
      </c>
      <c r="G85" s="48">
        <v>4.4623020000000002</v>
      </c>
      <c r="H85" s="48">
        <v>4.447616</v>
      </c>
      <c r="I85" s="48">
        <v>4.3887039999999997</v>
      </c>
      <c r="J85" s="48">
        <v>4.3816870000000003</v>
      </c>
      <c r="K85" s="48">
        <v>4.30288</v>
      </c>
      <c r="L85" s="48">
        <v>4.2586830000000004</v>
      </c>
      <c r="M85" s="48">
        <v>4.2337249999999997</v>
      </c>
      <c r="N85" s="48">
        <v>4.2047220000000003</v>
      </c>
      <c r="O85" s="48">
        <v>4.1677710000000001</v>
      </c>
      <c r="P85" s="48">
        <v>4.1692650000000002</v>
      </c>
      <c r="Q85" s="48">
        <v>4.1399030000000003</v>
      </c>
      <c r="R85" s="48">
        <v>4.1226349999999998</v>
      </c>
      <c r="S85" s="48">
        <v>4.0946319999999998</v>
      </c>
      <c r="T85" s="48">
        <v>4.0939889999999997</v>
      </c>
      <c r="U85" s="48">
        <v>4.0703940000000003</v>
      </c>
      <c r="V85" s="48">
        <v>4.0522090000000004</v>
      </c>
      <c r="W85" s="48">
        <v>4.0372070000000004</v>
      </c>
      <c r="X85" s="48">
        <v>4.0280550000000002</v>
      </c>
      <c r="Y85" s="48">
        <v>4.0111549999999996</v>
      </c>
      <c r="Z85" s="48">
        <v>3.9992589999999999</v>
      </c>
      <c r="AA85" s="48">
        <v>3.9901049999999998</v>
      </c>
      <c r="AB85" s="48">
        <v>3.976229</v>
      </c>
      <c r="AC85" s="48">
        <v>3.9641320000000002</v>
      </c>
      <c r="AD85" s="48">
        <v>3.9521220000000001</v>
      </c>
      <c r="AE85" s="48">
        <v>3.9466039999999998</v>
      </c>
      <c r="AF85" s="48">
        <v>3.9351729999999998</v>
      </c>
      <c r="AG85" s="48">
        <v>3.9288249999999998</v>
      </c>
      <c r="AH85" s="48">
        <v>3.915124</v>
      </c>
      <c r="AI85" s="48">
        <v>3.906949</v>
      </c>
      <c r="AJ85" s="49">
        <v>-8.0000000000000002E-3</v>
      </c>
    </row>
    <row r="86" spans="1:36" ht="14.5" x14ac:dyDescent="0.35">
      <c r="A86" t="s">
        <v>178</v>
      </c>
      <c r="B86" t="s">
        <v>439</v>
      </c>
      <c r="C86" t="s">
        <v>554</v>
      </c>
      <c r="D86" t="s">
        <v>540</v>
      </c>
      <c r="E86" s="48">
        <v>4.8188930000000001</v>
      </c>
      <c r="F86" s="48">
        <v>4.7105069999999998</v>
      </c>
      <c r="G86" s="48">
        <v>4.7028800000000004</v>
      </c>
      <c r="H86" s="48">
        <v>4.6509999999999998</v>
      </c>
      <c r="I86" s="48">
        <v>4.6145379999999996</v>
      </c>
      <c r="J86" s="48">
        <v>4.5927680000000004</v>
      </c>
      <c r="K86" s="48">
        <v>4.566154</v>
      </c>
      <c r="L86" s="48">
        <v>4.5473869999999996</v>
      </c>
      <c r="M86" s="48">
        <v>4.5287249999999997</v>
      </c>
      <c r="N86" s="48">
        <v>4.5122499999999999</v>
      </c>
      <c r="O86" s="48">
        <v>4.5027629999999998</v>
      </c>
      <c r="P86" s="48">
        <v>4.4823500000000003</v>
      </c>
      <c r="Q86" s="48">
        <v>4.4722580000000001</v>
      </c>
      <c r="R86" s="48">
        <v>4.4594550000000002</v>
      </c>
      <c r="S86" s="48">
        <v>4.4479749999999996</v>
      </c>
      <c r="T86" s="48">
        <v>4.4339560000000002</v>
      </c>
      <c r="U86" s="48">
        <v>4.4250379999999998</v>
      </c>
      <c r="V86" s="48">
        <v>4.4169580000000002</v>
      </c>
      <c r="W86" s="48">
        <v>4.4072690000000003</v>
      </c>
      <c r="X86" s="48">
        <v>4.3979229999999996</v>
      </c>
      <c r="Y86" s="48">
        <v>4.3910729999999996</v>
      </c>
      <c r="Z86" s="48">
        <v>4.382638</v>
      </c>
      <c r="AA86" s="48">
        <v>4.3748329999999997</v>
      </c>
      <c r="AB86" s="48">
        <v>4.3680440000000003</v>
      </c>
      <c r="AC86" s="48">
        <v>4.3612219999999997</v>
      </c>
      <c r="AD86" s="48">
        <v>4.3556340000000002</v>
      </c>
      <c r="AE86" s="48">
        <v>4.3478060000000003</v>
      </c>
      <c r="AF86" s="48">
        <v>4.3417219999999999</v>
      </c>
      <c r="AG86" s="48">
        <v>4.3362610000000004</v>
      </c>
      <c r="AH86" s="48">
        <v>4.3313389999999998</v>
      </c>
      <c r="AI86" s="48">
        <v>4.3252079999999999</v>
      </c>
      <c r="AJ86" s="49">
        <v>-4.0000000000000001E-3</v>
      </c>
    </row>
    <row r="87" spans="1:36" ht="14.5" x14ac:dyDescent="0.35">
      <c r="A87" t="s">
        <v>201</v>
      </c>
      <c r="B87" t="s">
        <v>440</v>
      </c>
      <c r="C87" t="s">
        <v>555</v>
      </c>
      <c r="D87" t="s">
        <v>540</v>
      </c>
      <c r="E87" s="48">
        <v>23.133569999999999</v>
      </c>
      <c r="F87" s="48">
        <v>22.074541</v>
      </c>
      <c r="G87" s="48">
        <v>22.414223</v>
      </c>
      <c r="H87" s="48">
        <v>22.572132</v>
      </c>
      <c r="I87" s="48">
        <v>22.580020999999999</v>
      </c>
      <c r="J87" s="48">
        <v>22.623868999999999</v>
      </c>
      <c r="K87" s="48">
        <v>22.584047000000002</v>
      </c>
      <c r="L87" s="48">
        <v>22.573141</v>
      </c>
      <c r="M87" s="48">
        <v>22.599948999999999</v>
      </c>
      <c r="N87" s="48">
        <v>22.601044000000002</v>
      </c>
      <c r="O87" s="48">
        <v>22.559878999999999</v>
      </c>
      <c r="P87" s="48">
        <v>22.644041000000001</v>
      </c>
      <c r="Q87" s="48">
        <v>22.619686000000002</v>
      </c>
      <c r="R87" s="48">
        <v>22.629662</v>
      </c>
      <c r="S87" s="48">
        <v>22.600798000000001</v>
      </c>
      <c r="T87" s="48">
        <v>22.656196999999999</v>
      </c>
      <c r="U87" s="48">
        <v>22.636410000000001</v>
      </c>
      <c r="V87" s="48">
        <v>22.628038</v>
      </c>
      <c r="W87" s="48">
        <v>22.634644999999999</v>
      </c>
      <c r="X87" s="48">
        <v>22.652176000000001</v>
      </c>
      <c r="Y87" s="48">
        <v>22.642676999999999</v>
      </c>
      <c r="Z87" s="48">
        <v>22.647649999999999</v>
      </c>
      <c r="AA87" s="48">
        <v>22.659765</v>
      </c>
      <c r="AB87" s="48">
        <v>22.653227000000001</v>
      </c>
      <c r="AC87" s="48">
        <v>22.652031000000001</v>
      </c>
      <c r="AD87" s="48">
        <v>22.649114999999998</v>
      </c>
      <c r="AE87" s="48">
        <v>22.666709999999998</v>
      </c>
      <c r="AF87" s="48">
        <v>22.662942999999999</v>
      </c>
      <c r="AG87" s="48">
        <v>22.674892</v>
      </c>
      <c r="AH87" s="48">
        <v>22.661175</v>
      </c>
      <c r="AI87" s="48">
        <v>22.664550999999999</v>
      </c>
      <c r="AJ87" s="49">
        <v>-1E-3</v>
      </c>
    </row>
    <row r="88" spans="1:36" ht="14.5" x14ac:dyDescent="0.35">
      <c r="A88" t="s">
        <v>202</v>
      </c>
      <c r="B88" t="s">
        <v>441</v>
      </c>
      <c r="C88" t="s">
        <v>556</v>
      </c>
      <c r="D88" t="s">
        <v>540</v>
      </c>
      <c r="E88" s="48">
        <v>36.435901999999999</v>
      </c>
      <c r="F88" s="48">
        <v>36.549469000000002</v>
      </c>
      <c r="G88" s="48">
        <v>36.570121999999998</v>
      </c>
      <c r="H88" s="48">
        <v>36.526291000000001</v>
      </c>
      <c r="I88" s="48">
        <v>36.492634000000002</v>
      </c>
      <c r="J88" s="48">
        <v>36.512718</v>
      </c>
      <c r="K88" s="48">
        <v>36.490326000000003</v>
      </c>
      <c r="L88" s="48">
        <v>36.473782</v>
      </c>
      <c r="M88" s="48">
        <v>36.469901999999998</v>
      </c>
      <c r="N88" s="48">
        <v>36.471072999999997</v>
      </c>
      <c r="O88" s="48">
        <v>36.460911000000003</v>
      </c>
      <c r="P88" s="48">
        <v>36.433002000000002</v>
      </c>
      <c r="Q88" s="48">
        <v>36.439636</v>
      </c>
      <c r="R88" s="48">
        <v>36.438308999999997</v>
      </c>
      <c r="S88" s="48">
        <v>36.430377999999997</v>
      </c>
      <c r="T88" s="48">
        <v>36.414085</v>
      </c>
      <c r="U88" s="48">
        <v>36.419842000000003</v>
      </c>
      <c r="V88" s="48">
        <v>36.42606</v>
      </c>
      <c r="W88" s="48">
        <v>36.430382000000002</v>
      </c>
      <c r="X88" s="48">
        <v>36.428246000000001</v>
      </c>
      <c r="Y88" s="48">
        <v>36.434441</v>
      </c>
      <c r="Z88" s="48">
        <v>36.436089000000003</v>
      </c>
      <c r="AA88" s="48">
        <v>36.436886000000001</v>
      </c>
      <c r="AB88" s="48">
        <v>36.439532999999997</v>
      </c>
      <c r="AC88" s="48">
        <v>36.442982000000001</v>
      </c>
      <c r="AD88" s="48">
        <v>36.448031999999998</v>
      </c>
      <c r="AE88" s="48">
        <v>36.445079999999997</v>
      </c>
      <c r="AF88" s="48">
        <v>36.448180999999998</v>
      </c>
      <c r="AG88" s="48">
        <v>36.449725999999998</v>
      </c>
      <c r="AH88" s="48">
        <v>36.455840999999999</v>
      </c>
      <c r="AI88" s="48">
        <v>36.455269000000001</v>
      </c>
      <c r="AJ88" s="49">
        <v>0</v>
      </c>
    </row>
    <row r="89" spans="1:36" ht="14.5" x14ac:dyDescent="0.35">
      <c r="A89" s="41" t="s">
        <v>158</v>
      </c>
      <c r="C89" t="s">
        <v>557</v>
      </c>
    </row>
    <row r="90" spans="1:36" ht="14.5" x14ac:dyDescent="0.35">
      <c r="A90" s="41" t="s">
        <v>256</v>
      </c>
      <c r="C90" t="s">
        <v>558</v>
      </c>
    </row>
    <row r="91" spans="1:36" ht="14.5" x14ac:dyDescent="0.3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6">
        <v>-2E-3</v>
      </c>
    </row>
    <row r="92" spans="1:36" ht="14.5" x14ac:dyDescent="0.3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6">
        <v>1E-3</v>
      </c>
    </row>
    <row r="93" spans="1:36" ht="14.5" x14ac:dyDescent="0.3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6">
        <v>1E-3</v>
      </c>
    </row>
    <row r="94" spans="1:36" ht="14.5" x14ac:dyDescent="0.3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6">
        <v>2E-3</v>
      </c>
    </row>
    <row r="95" spans="1:36" ht="14.5" x14ac:dyDescent="0.3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6">
        <v>1E-3</v>
      </c>
    </row>
    <row r="96" spans="1:36" ht="14.5" x14ac:dyDescent="0.3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6">
        <v>2E-3</v>
      </c>
    </row>
    <row r="97" spans="1:36" ht="14.5" x14ac:dyDescent="0.3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6">
        <v>0</v>
      </c>
    </row>
    <row r="98" spans="1:36" ht="14.5" x14ac:dyDescent="0.3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6">
        <v>-1E-3</v>
      </c>
    </row>
    <row r="99" spans="1:36" ht="14.5" x14ac:dyDescent="0.3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6">
        <v>0</v>
      </c>
    </row>
    <row r="100" spans="1:36" ht="14.5" x14ac:dyDescent="0.35">
      <c r="A100" t="s">
        <v>289</v>
      </c>
      <c r="C100" t="s">
        <v>569</v>
      </c>
    </row>
    <row r="101" spans="1:36" ht="14.5" x14ac:dyDescent="0.3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6">
        <v>0</v>
      </c>
    </row>
    <row r="102" spans="1:36" ht="14.5" x14ac:dyDescent="0.3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6">
        <v>1E-3</v>
      </c>
    </row>
    <row r="103" spans="1:36" ht="14.5" x14ac:dyDescent="0.3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6">
        <v>0</v>
      </c>
    </row>
    <row r="104" spans="1:36" ht="14.5" x14ac:dyDescent="0.3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6">
        <v>1E-3</v>
      </c>
    </row>
    <row r="105" spans="1:36" ht="14.5" x14ac:dyDescent="0.3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6">
        <v>0</v>
      </c>
    </row>
    <row r="106" spans="1:36" ht="14.5" x14ac:dyDescent="0.3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6">
        <v>1E-3</v>
      </c>
    </row>
    <row r="107" spans="1:36" ht="14.5" x14ac:dyDescent="0.3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6">
        <v>2E-3</v>
      </c>
    </row>
    <row r="108" spans="1:36" ht="14.5" x14ac:dyDescent="0.3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6">
        <v>1E-3</v>
      </c>
    </row>
    <row r="109" spans="1:36" ht="14.5" x14ac:dyDescent="0.3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6">
        <v>1E-3</v>
      </c>
    </row>
    <row r="110" spans="1:36" ht="14.5" x14ac:dyDescent="0.35">
      <c r="A110" t="s">
        <v>157</v>
      </c>
      <c r="C110" t="s">
        <v>579</v>
      </c>
    </row>
    <row r="111" spans="1:36" ht="14.5" x14ac:dyDescent="0.35">
      <c r="A111" t="s">
        <v>256</v>
      </c>
      <c r="C111" t="s">
        <v>580</v>
      </c>
    </row>
    <row r="112" spans="1:36" ht="14.5" x14ac:dyDescent="0.3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6">
        <v>-1E-3</v>
      </c>
    </row>
    <row r="113" spans="1:36" ht="14.5" x14ac:dyDescent="0.3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6">
        <v>-1E-3</v>
      </c>
    </row>
    <row r="114" spans="1:36" ht="14.5" x14ac:dyDescent="0.3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6">
        <v>0</v>
      </c>
    </row>
    <row r="115" spans="1:36" ht="14.5" x14ac:dyDescent="0.3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6">
        <v>0</v>
      </c>
    </row>
    <row r="116" spans="1:36" ht="14.5" x14ac:dyDescent="0.3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6">
        <v>0</v>
      </c>
    </row>
    <row r="117" spans="1:36" ht="14.5" x14ac:dyDescent="0.3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6">
        <v>0</v>
      </c>
    </row>
    <row r="118" spans="1:36" ht="14.5" x14ac:dyDescent="0.3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6">
        <v>0</v>
      </c>
    </row>
    <row r="119" spans="1:36" ht="14.5" x14ac:dyDescent="0.3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6">
        <v>0</v>
      </c>
    </row>
    <row r="120" spans="1:36" ht="14.5" x14ac:dyDescent="0.3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6">
        <v>0</v>
      </c>
    </row>
    <row r="121" spans="1:36" ht="14.5" x14ac:dyDescent="0.35">
      <c r="A121" t="s">
        <v>289</v>
      </c>
      <c r="C121" t="s">
        <v>591</v>
      </c>
    </row>
    <row r="122" spans="1:36" ht="14.5" x14ac:dyDescent="0.3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6">
        <v>0</v>
      </c>
    </row>
    <row r="123" spans="1:36" ht="14.5" x14ac:dyDescent="0.3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6">
        <v>0</v>
      </c>
    </row>
    <row r="124" spans="1:36" ht="14.5" x14ac:dyDescent="0.3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6">
        <v>0</v>
      </c>
    </row>
    <row r="125" spans="1:36" ht="14.5" x14ac:dyDescent="0.3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6">
        <v>0</v>
      </c>
    </row>
    <row r="126" spans="1:36" ht="14.5" x14ac:dyDescent="0.3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6">
        <v>0</v>
      </c>
    </row>
    <row r="127" spans="1:36" ht="14.5" x14ac:dyDescent="0.3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6">
        <v>0</v>
      </c>
    </row>
    <row r="128" spans="1:36" ht="14.5" x14ac:dyDescent="0.3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6">
        <v>0</v>
      </c>
    </row>
    <row r="129" spans="1:36" ht="14.5" x14ac:dyDescent="0.3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6">
        <v>0</v>
      </c>
    </row>
    <row r="130" spans="1:36" ht="14.5" x14ac:dyDescent="0.3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6">
        <v>0</v>
      </c>
    </row>
    <row r="131" spans="1:36" ht="14.5" x14ac:dyDescent="0.35">
      <c r="A131" t="s">
        <v>156</v>
      </c>
      <c r="C131" t="s">
        <v>601</v>
      </c>
    </row>
    <row r="132" spans="1:36" ht="14.5" x14ac:dyDescent="0.3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6">
        <v>-1E-3</v>
      </c>
    </row>
    <row r="133" spans="1:36" ht="14.5" x14ac:dyDescent="0.3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6">
        <v>-2E-3</v>
      </c>
    </row>
  </sheetData>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1640625" defaultRowHeight="14.5" x14ac:dyDescent="0.35"/>
  <sheetData>
    <row r="1" spans="1:11" x14ac:dyDescent="0.35">
      <c r="A1" t="s">
        <v>1206</v>
      </c>
    </row>
    <row r="2" spans="1:11" x14ac:dyDescent="0.35">
      <c r="A2" t="s">
        <v>1207</v>
      </c>
    </row>
    <row r="3" spans="1:11" x14ac:dyDescent="0.35">
      <c r="A3" t="s">
        <v>1208</v>
      </c>
    </row>
    <row r="4" spans="1:11" x14ac:dyDescent="0.35">
      <c r="A4" t="s">
        <v>253</v>
      </c>
    </row>
    <row r="5" spans="1:11" x14ac:dyDescent="0.35">
      <c r="A5" t="s">
        <v>1185</v>
      </c>
      <c r="B5" t="s">
        <v>1209</v>
      </c>
      <c r="C5" t="s">
        <v>1210</v>
      </c>
      <c r="D5" t="s">
        <v>1211</v>
      </c>
      <c r="E5" t="s">
        <v>1212</v>
      </c>
      <c r="F5" t="s">
        <v>1213</v>
      </c>
      <c r="G5" t="s">
        <v>1214</v>
      </c>
      <c r="H5" t="s">
        <v>1215</v>
      </c>
      <c r="I5" t="s">
        <v>1216</v>
      </c>
      <c r="J5" t="s">
        <v>1217</v>
      </c>
      <c r="K5" t="s">
        <v>1218</v>
      </c>
    </row>
    <row r="6" spans="1:11" x14ac:dyDescent="0.3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3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3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3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3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3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3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3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3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3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3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3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3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3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3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3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3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3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3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3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3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3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3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3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3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3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3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3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3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3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3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35">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1640625" defaultRowHeight="14.5" x14ac:dyDescent="0.35"/>
  <sheetData>
    <row r="1" spans="1:21" x14ac:dyDescent="0.35">
      <c r="A1" t="s">
        <v>1182</v>
      </c>
    </row>
    <row r="2" spans="1:21" x14ac:dyDescent="0.35">
      <c r="A2" t="s">
        <v>1183</v>
      </c>
    </row>
    <row r="3" spans="1:21" x14ac:dyDescent="0.35">
      <c r="A3" t="s">
        <v>1184</v>
      </c>
    </row>
    <row r="4" spans="1:21" x14ac:dyDescent="0.35">
      <c r="A4" t="s">
        <v>253</v>
      </c>
    </row>
    <row r="5" spans="1:21" s="13" customFormat="1" ht="101.5" x14ac:dyDescent="0.35">
      <c r="A5" s="13" t="s">
        <v>1185</v>
      </c>
      <c r="B5" s="13" t="s">
        <v>1186</v>
      </c>
      <c r="C5" s="13" t="s">
        <v>1187</v>
      </c>
      <c r="D5" s="13" t="s">
        <v>1188</v>
      </c>
      <c r="E5" s="13" t="s">
        <v>1189</v>
      </c>
      <c r="F5" s="13" t="s">
        <v>1190</v>
      </c>
      <c r="G5" s="13" t="s">
        <v>1191</v>
      </c>
      <c r="H5" s="13" t="s">
        <v>1192</v>
      </c>
      <c r="I5" s="13" t="s">
        <v>1193</v>
      </c>
      <c r="J5" s="13" t="s">
        <v>1194</v>
      </c>
      <c r="K5" s="13" t="s">
        <v>1195</v>
      </c>
      <c r="L5" s="13" t="s">
        <v>1196</v>
      </c>
      <c r="M5" s="13" t="s">
        <v>1197</v>
      </c>
      <c r="N5" s="13" t="s">
        <v>1198</v>
      </c>
      <c r="O5" s="13" t="s">
        <v>1199</v>
      </c>
      <c r="P5" s="13" t="s">
        <v>1200</v>
      </c>
      <c r="Q5" s="13" t="s">
        <v>1201</v>
      </c>
      <c r="R5" s="13" t="s">
        <v>1202</v>
      </c>
      <c r="S5" s="13" t="s">
        <v>1203</v>
      </c>
      <c r="T5" s="13" t="s">
        <v>1204</v>
      </c>
      <c r="U5" s="13" t="s">
        <v>1205</v>
      </c>
    </row>
    <row r="6" spans="1:21" x14ac:dyDescent="0.3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3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3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3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3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3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3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3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3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3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3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3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3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3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3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3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3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3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3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3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3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3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3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3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3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3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3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3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3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3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3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35">
      <c r="A37">
        <v>2019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1640625" defaultRowHeight="15" customHeight="1" x14ac:dyDescent="0.35"/>
  <cols>
    <col min="1" max="1" width="27.453125"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ht="14.5" x14ac:dyDescent="0.35">
      <c r="A10" t="s">
        <v>604</v>
      </c>
    </row>
    <row r="11" spans="1:36" ht="14.5" x14ac:dyDescent="0.35">
      <c r="A11" t="s">
        <v>605</v>
      </c>
    </row>
    <row r="12" spans="1:36" ht="14.5" x14ac:dyDescent="0.35">
      <c r="A12" t="s">
        <v>606</v>
      </c>
    </row>
    <row r="13" spans="1:36" ht="14.5" x14ac:dyDescent="0.35">
      <c r="A13" t="s">
        <v>253</v>
      </c>
    </row>
    <row r="14" spans="1:36" ht="14.5" x14ac:dyDescent="0.3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43" customFormat="1" ht="12.5" thickBot="1" x14ac:dyDescent="0.35">
      <c r="A15" s="43" t="s">
        <v>33</v>
      </c>
      <c r="C15" s="43" t="s">
        <v>868</v>
      </c>
    </row>
    <row r="16" spans="1:36" thickTop="1" x14ac:dyDescent="0.35">
      <c r="A16" s="53"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6">
        <v>1E-3</v>
      </c>
    </row>
    <row r="17" spans="1:36" ht="14.5" x14ac:dyDescent="0.3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6">
        <v>2E-3</v>
      </c>
    </row>
    <row r="18" spans="1:36" ht="14.5" x14ac:dyDescent="0.3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6">
        <v>2E-3</v>
      </c>
    </row>
    <row r="19" spans="1:36" s="72" customFormat="1" ht="14.5" x14ac:dyDescent="0.35">
      <c r="A19" s="72" t="s">
        <v>171</v>
      </c>
      <c r="B19" s="72" t="s">
        <v>610</v>
      </c>
      <c r="C19" s="72" t="s">
        <v>873</v>
      </c>
      <c r="D19" s="72" t="s">
        <v>870</v>
      </c>
      <c r="E19" s="72">
        <v>29.038456</v>
      </c>
      <c r="F19" s="72">
        <v>29.150925000000001</v>
      </c>
      <c r="G19" s="72">
        <v>29.245640000000002</v>
      </c>
      <c r="H19" s="72">
        <v>29.363333000000001</v>
      </c>
      <c r="I19" s="72">
        <v>29.511334999999999</v>
      </c>
      <c r="J19" s="72">
        <v>29.694559000000002</v>
      </c>
      <c r="K19" s="72">
        <v>29.867540000000002</v>
      </c>
      <c r="L19" s="72">
        <v>29.936914000000002</v>
      </c>
      <c r="M19" s="72">
        <v>30.000259</v>
      </c>
      <c r="N19" s="72">
        <v>30.065360999999999</v>
      </c>
      <c r="O19" s="72">
        <v>30.118755</v>
      </c>
      <c r="P19" s="72">
        <v>30.186163000000001</v>
      </c>
      <c r="Q19" s="72">
        <v>30.247796999999998</v>
      </c>
      <c r="R19" s="72">
        <v>30.311433999999998</v>
      </c>
      <c r="S19" s="72">
        <v>30.352619000000001</v>
      </c>
      <c r="T19" s="72">
        <v>30.400967000000001</v>
      </c>
      <c r="U19" s="72">
        <v>30.444476999999999</v>
      </c>
      <c r="V19" s="72">
        <v>30.484396</v>
      </c>
      <c r="W19" s="72">
        <v>30.521858000000002</v>
      </c>
      <c r="X19" s="72">
        <v>30.563117999999999</v>
      </c>
      <c r="Y19" s="72">
        <v>30.601649999999999</v>
      </c>
      <c r="Z19" s="72">
        <v>30.639876999999998</v>
      </c>
      <c r="AA19" s="72">
        <v>30.678352</v>
      </c>
      <c r="AB19" s="72">
        <v>30.715896999999998</v>
      </c>
      <c r="AC19" s="72">
        <v>30.751591000000001</v>
      </c>
      <c r="AD19" s="72">
        <v>30.786407000000001</v>
      </c>
      <c r="AE19" s="72">
        <v>30.822668</v>
      </c>
      <c r="AF19" s="72">
        <v>30.857595</v>
      </c>
      <c r="AG19" s="72">
        <v>30.895161000000002</v>
      </c>
      <c r="AH19" s="72">
        <v>30.929234000000001</v>
      </c>
      <c r="AI19" s="72">
        <v>30.943995000000001</v>
      </c>
      <c r="AJ19" s="73">
        <v>2E-3</v>
      </c>
    </row>
    <row r="20" spans="1:36" ht="14.5" x14ac:dyDescent="0.3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6">
        <v>2E-3</v>
      </c>
    </row>
    <row r="21" spans="1:36" ht="14.5" x14ac:dyDescent="0.3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6">
        <v>1E-3</v>
      </c>
    </row>
    <row r="22" spans="1:36" ht="14.5" x14ac:dyDescent="0.3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6">
        <v>2E-3</v>
      </c>
    </row>
    <row r="23" spans="1:36" ht="14.5" x14ac:dyDescent="0.3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6">
        <v>2E-3</v>
      </c>
    </row>
    <row r="24" spans="1:36" ht="14.5" x14ac:dyDescent="0.3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6">
        <v>2E-3</v>
      </c>
    </row>
    <row r="25" spans="1:36" ht="14.5" x14ac:dyDescent="0.3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6">
        <v>2E-3</v>
      </c>
    </row>
    <row r="26" spans="1:36" ht="14.5" x14ac:dyDescent="0.3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6">
        <v>2E-3</v>
      </c>
    </row>
    <row r="27" spans="1:36" ht="14.5" x14ac:dyDescent="0.3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6">
        <v>2E-3</v>
      </c>
    </row>
    <row r="28" spans="1:36" ht="14.5" x14ac:dyDescent="0.3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6">
        <v>2E-3</v>
      </c>
    </row>
    <row r="29" spans="1:36" ht="14.5" x14ac:dyDescent="0.3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6">
        <v>1E-3</v>
      </c>
    </row>
    <row r="30" spans="1:36" ht="14.5" x14ac:dyDescent="0.3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6">
        <v>2E-3</v>
      </c>
    </row>
    <row r="31" spans="1:36" ht="14.5" x14ac:dyDescent="0.3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6">
        <v>2E-3</v>
      </c>
    </row>
    <row r="32" spans="1:36" s="43" customFormat="1" ht="12.5" thickBot="1" x14ac:dyDescent="0.35">
      <c r="A32" s="43" t="s">
        <v>32</v>
      </c>
      <c r="C32" s="43" t="s">
        <v>886</v>
      </c>
    </row>
    <row r="33" spans="1:36" thickTop="1" x14ac:dyDescent="0.3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4.5" x14ac:dyDescent="0.3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6">
        <v>1E-3</v>
      </c>
    </row>
    <row r="35" spans="1:36" ht="14.5" x14ac:dyDescent="0.3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6">
        <v>2E-3</v>
      </c>
    </row>
    <row r="36" spans="1:36" s="72" customFormat="1" ht="14.5" x14ac:dyDescent="0.35">
      <c r="A36" s="72" t="s">
        <v>171</v>
      </c>
      <c r="B36" s="72" t="s">
        <v>626</v>
      </c>
      <c r="C36" s="72" t="s">
        <v>890</v>
      </c>
      <c r="D36" s="72" t="s">
        <v>870</v>
      </c>
      <c r="E36" s="72">
        <v>33.054698999999999</v>
      </c>
      <c r="F36" s="72">
        <v>33.085921999999997</v>
      </c>
      <c r="G36" s="72">
        <v>33.149014000000001</v>
      </c>
      <c r="H36" s="72">
        <v>33.27375</v>
      </c>
      <c r="I36" s="72">
        <v>33.424011</v>
      </c>
      <c r="J36" s="72">
        <v>33.569018999999997</v>
      </c>
      <c r="K36" s="72">
        <v>33.710498999999999</v>
      </c>
      <c r="L36" s="72">
        <v>33.774653999999998</v>
      </c>
      <c r="M36" s="72">
        <v>33.84243</v>
      </c>
      <c r="N36" s="72">
        <v>33.907200000000003</v>
      </c>
      <c r="O36" s="72">
        <v>33.960521999999997</v>
      </c>
      <c r="P36" s="72">
        <v>34.027099999999997</v>
      </c>
      <c r="Q36" s="72">
        <v>34.088253000000002</v>
      </c>
      <c r="R36" s="72">
        <v>34.150635000000001</v>
      </c>
      <c r="S36" s="72">
        <v>34.190052000000001</v>
      </c>
      <c r="T36" s="72">
        <v>34.235458000000001</v>
      </c>
      <c r="U36" s="72">
        <v>34.276710999999999</v>
      </c>
      <c r="V36" s="72">
        <v>34.314663000000003</v>
      </c>
      <c r="W36" s="72">
        <v>34.351050999999998</v>
      </c>
      <c r="X36" s="72">
        <v>34.390793000000002</v>
      </c>
      <c r="Y36" s="72">
        <v>34.428089</v>
      </c>
      <c r="Z36" s="72">
        <v>34.465133999999999</v>
      </c>
      <c r="AA36" s="72">
        <v>34.503039999999999</v>
      </c>
      <c r="AB36" s="72">
        <v>34.539658000000003</v>
      </c>
      <c r="AC36" s="72">
        <v>34.574776</v>
      </c>
      <c r="AD36" s="72">
        <v>34.609336999999996</v>
      </c>
      <c r="AE36" s="72">
        <v>34.645423999999998</v>
      </c>
      <c r="AF36" s="72">
        <v>34.680003999999997</v>
      </c>
      <c r="AG36" s="72">
        <v>34.717261999999998</v>
      </c>
      <c r="AH36" s="72">
        <v>34.751224999999998</v>
      </c>
      <c r="AI36" s="72">
        <v>34.765689999999999</v>
      </c>
      <c r="AJ36" s="73">
        <v>2E-3</v>
      </c>
    </row>
    <row r="37" spans="1:36" ht="14.5" x14ac:dyDescent="0.3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6">
        <v>1E-3</v>
      </c>
    </row>
    <row r="38" spans="1:36" ht="14.5" x14ac:dyDescent="0.3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ht="14.5" x14ac:dyDescent="0.3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6">
        <v>2E-3</v>
      </c>
    </row>
    <row r="40" spans="1:36" ht="14.5" x14ac:dyDescent="0.3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6">
        <v>1E-3</v>
      </c>
    </row>
    <row r="41" spans="1:36" ht="14.5" x14ac:dyDescent="0.3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6">
        <v>1E-3</v>
      </c>
    </row>
    <row r="42" spans="1:36" ht="14.5" x14ac:dyDescent="0.3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6">
        <v>1E-3</v>
      </c>
    </row>
    <row r="43" spans="1:36" ht="14.5" x14ac:dyDescent="0.3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6">
        <v>1E-3</v>
      </c>
    </row>
    <row r="44" spans="1:36" ht="14.5" x14ac:dyDescent="0.3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6">
        <v>2E-3</v>
      </c>
    </row>
    <row r="45" spans="1:36" ht="14.5" x14ac:dyDescent="0.3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6">
        <v>1E-3</v>
      </c>
    </row>
    <row r="46" spans="1:36" ht="14.5" x14ac:dyDescent="0.3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6">
        <v>1E-3</v>
      </c>
    </row>
    <row r="47" spans="1:36" ht="14.5" x14ac:dyDescent="0.3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6">
        <v>1E-3</v>
      </c>
    </row>
    <row r="48" spans="1:36" ht="14.5" x14ac:dyDescent="0.3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6">
        <v>1E-3</v>
      </c>
    </row>
    <row r="49" spans="1:36" ht="14.5" x14ac:dyDescent="0.35">
      <c r="A49" t="s">
        <v>31</v>
      </c>
      <c r="C49" t="s">
        <v>903</v>
      </c>
    </row>
    <row r="50" spans="1:36" ht="14.5" x14ac:dyDescent="0.3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ht="14.5" x14ac:dyDescent="0.3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ht="14.5" x14ac:dyDescent="0.3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6">
        <v>0</v>
      </c>
    </row>
    <row r="53" spans="1:36" ht="14.5" x14ac:dyDescent="0.3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6">
        <v>-1E-3</v>
      </c>
    </row>
    <row r="54" spans="1:36" ht="14.5" x14ac:dyDescent="0.3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6">
        <v>-2E-3</v>
      </c>
    </row>
    <row r="55" spans="1:36" ht="14.5" x14ac:dyDescent="0.3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6">
        <v>-1E-3</v>
      </c>
    </row>
    <row r="56" spans="1:36" ht="14.5" x14ac:dyDescent="0.3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6">
        <v>0</v>
      </c>
    </row>
    <row r="57" spans="1:36" ht="14.5" x14ac:dyDescent="0.3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6">
        <v>-1E-3</v>
      </c>
    </row>
    <row r="58" spans="1:36" ht="14.5" x14ac:dyDescent="0.3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ht="14.5" x14ac:dyDescent="0.3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ht="14.5" x14ac:dyDescent="0.3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6">
        <v>-1E-3</v>
      </c>
    </row>
    <row r="61" spans="1:36" ht="14.5" x14ac:dyDescent="0.3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ht="14.5" x14ac:dyDescent="0.3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6">
        <v>-1E-3</v>
      </c>
    </row>
    <row r="63" spans="1:36" ht="14.5" x14ac:dyDescent="0.3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ht="14.5" x14ac:dyDescent="0.3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6">
        <v>0</v>
      </c>
    </row>
    <row r="65" spans="1:36" ht="14.5" x14ac:dyDescent="0.3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6">
        <v>0</v>
      </c>
    </row>
    <row r="66" spans="1:36" ht="14.5" x14ac:dyDescent="0.35">
      <c r="A66" t="s">
        <v>30</v>
      </c>
      <c r="C66" t="s">
        <v>920</v>
      </c>
    </row>
    <row r="67" spans="1:36" ht="14.5" x14ac:dyDescent="0.3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ht="14.5" x14ac:dyDescent="0.3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6">
        <v>-1E-3</v>
      </c>
    </row>
    <row r="69" spans="1:36" ht="14.5" x14ac:dyDescent="0.3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6">
        <v>-1E-3</v>
      </c>
    </row>
    <row r="70" spans="1:36" ht="14.5" x14ac:dyDescent="0.3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6">
        <v>-2E-3</v>
      </c>
    </row>
    <row r="71" spans="1:36" ht="14.5" x14ac:dyDescent="0.3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6">
        <v>-2E-3</v>
      </c>
    </row>
    <row r="72" spans="1:36" ht="14.5" x14ac:dyDescent="0.3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6">
        <v>-1E-3</v>
      </c>
    </row>
    <row r="73" spans="1:36" ht="14.5" x14ac:dyDescent="0.3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6">
        <v>-1E-3</v>
      </c>
    </row>
    <row r="74" spans="1:36" ht="14.5" x14ac:dyDescent="0.3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6">
        <v>-1E-3</v>
      </c>
    </row>
    <row r="75" spans="1:36" ht="14.5" x14ac:dyDescent="0.3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6">
        <v>-2E-3</v>
      </c>
    </row>
    <row r="76" spans="1:36" ht="14.5" x14ac:dyDescent="0.3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ht="14.5" x14ac:dyDescent="0.3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ht="14.5" x14ac:dyDescent="0.3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6">
        <v>0</v>
      </c>
    </row>
    <row r="79" spans="1:36" ht="14.5" x14ac:dyDescent="0.3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6">
        <v>-2E-3</v>
      </c>
    </row>
    <row r="80" spans="1:36" ht="14.5" x14ac:dyDescent="0.3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ht="14.5" x14ac:dyDescent="0.3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ht="14.5" x14ac:dyDescent="0.3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ht="14.5" x14ac:dyDescent="0.35">
      <c r="A83" t="s">
        <v>29</v>
      </c>
      <c r="C83" t="s">
        <v>937</v>
      </c>
    </row>
    <row r="84" spans="1:36" ht="14.5" x14ac:dyDescent="0.3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6">
        <v>1E-3</v>
      </c>
    </row>
    <row r="85" spans="1:36" ht="14.5" x14ac:dyDescent="0.3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6">
        <v>2E-3</v>
      </c>
    </row>
    <row r="86" spans="1:36" ht="14.5" x14ac:dyDescent="0.3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6">
        <v>2E-3</v>
      </c>
    </row>
    <row r="87" spans="1:36" ht="14.5" x14ac:dyDescent="0.3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6">
        <v>2E-3</v>
      </c>
    </row>
    <row r="88" spans="1:36" ht="14.5" x14ac:dyDescent="0.3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6">
        <v>2E-3</v>
      </c>
    </row>
    <row r="89" spans="1:36" ht="14.5" x14ac:dyDescent="0.3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6">
        <v>1E-3</v>
      </c>
    </row>
    <row r="90" spans="1:36" ht="14.5" x14ac:dyDescent="0.3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6">
        <v>2E-3</v>
      </c>
    </row>
    <row r="91" spans="1:36" ht="14.5" x14ac:dyDescent="0.3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6">
        <v>2E-3</v>
      </c>
    </row>
    <row r="92" spans="1:36" ht="14.5" x14ac:dyDescent="0.3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6">
        <v>2E-3</v>
      </c>
    </row>
    <row r="93" spans="1:36" ht="14.5" x14ac:dyDescent="0.3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6">
        <v>1E-3</v>
      </c>
    </row>
    <row r="94" spans="1:36" ht="14.5" x14ac:dyDescent="0.3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6">
        <v>2E-3</v>
      </c>
    </row>
    <row r="95" spans="1:36" ht="14.5" x14ac:dyDescent="0.3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6">
        <v>2E-3</v>
      </c>
    </row>
    <row r="96" spans="1:36" ht="14.5" x14ac:dyDescent="0.3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6">
        <v>2E-3</v>
      </c>
    </row>
    <row r="97" spans="1:36" ht="14.5" x14ac:dyDescent="0.3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6">
        <v>1E-3</v>
      </c>
    </row>
    <row r="98" spans="1:36" ht="14.5" x14ac:dyDescent="0.3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6">
        <v>2E-3</v>
      </c>
    </row>
    <row r="99" spans="1:36" ht="14.5" x14ac:dyDescent="0.3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6">
        <v>2E-3</v>
      </c>
    </row>
    <row r="100" spans="1:36" ht="14.5" x14ac:dyDescent="0.35">
      <c r="A100" t="s">
        <v>28</v>
      </c>
      <c r="C100" t="s">
        <v>954</v>
      </c>
    </row>
    <row r="101" spans="1:36" ht="14.5" x14ac:dyDescent="0.3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ht="14.5" x14ac:dyDescent="0.3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ht="14.5" x14ac:dyDescent="0.3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6">
        <v>2E-3</v>
      </c>
    </row>
    <row r="104" spans="1:36" ht="14.5" x14ac:dyDescent="0.3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ht="14.5" x14ac:dyDescent="0.3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6">
        <v>1E-3</v>
      </c>
    </row>
    <row r="106" spans="1:36" ht="14.5" x14ac:dyDescent="0.3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ht="14.5" x14ac:dyDescent="0.3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ht="14.5" x14ac:dyDescent="0.3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ht="14.5" x14ac:dyDescent="0.3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ht="14.5" x14ac:dyDescent="0.3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6">
        <v>1E-3</v>
      </c>
    </row>
    <row r="111" spans="1:36" ht="14.5" x14ac:dyDescent="0.3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ht="14.5" x14ac:dyDescent="0.3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6">
        <v>2E-3</v>
      </c>
    </row>
    <row r="113" spans="1:36" ht="14.5" x14ac:dyDescent="0.3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ht="14.5" x14ac:dyDescent="0.3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ht="14.5" x14ac:dyDescent="0.3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ht="14.5" x14ac:dyDescent="0.3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ht="14.5" x14ac:dyDescent="0.35">
      <c r="A117" t="s">
        <v>27</v>
      </c>
      <c r="C117" t="s">
        <v>971</v>
      </c>
    </row>
    <row r="118" spans="1:36" ht="14.5" x14ac:dyDescent="0.3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ht="14.5" x14ac:dyDescent="0.3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ht="14.5" x14ac:dyDescent="0.3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6">
        <v>2E-3</v>
      </c>
    </row>
    <row r="121" spans="1:36" ht="14.5" x14ac:dyDescent="0.3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ht="14.5" x14ac:dyDescent="0.3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6">
        <v>2E-3</v>
      </c>
    </row>
    <row r="123" spans="1:36" ht="14.5" x14ac:dyDescent="0.3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ht="14.5" x14ac:dyDescent="0.3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ht="14.5" x14ac:dyDescent="0.3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ht="14.5" x14ac:dyDescent="0.3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ht="14.5" x14ac:dyDescent="0.3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6">
        <v>1E-3</v>
      </c>
    </row>
    <row r="128" spans="1:36" ht="14.5" x14ac:dyDescent="0.3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ht="14.5" x14ac:dyDescent="0.3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6">
        <v>2E-3</v>
      </c>
    </row>
    <row r="130" spans="1:36" ht="14.5" x14ac:dyDescent="0.3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ht="14.5" x14ac:dyDescent="0.3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ht="14.5" x14ac:dyDescent="0.3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ht="14.5" x14ac:dyDescent="0.3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ht="14.5" x14ac:dyDescent="0.35">
      <c r="A134" t="s">
        <v>26</v>
      </c>
      <c r="C134" t="s">
        <v>988</v>
      </c>
    </row>
    <row r="135" spans="1:36" ht="14.5" x14ac:dyDescent="0.3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ht="14.5" x14ac:dyDescent="0.3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ht="14.5" x14ac:dyDescent="0.3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ht="14.5" x14ac:dyDescent="0.3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ht="14.5" x14ac:dyDescent="0.3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6">
        <v>2E-3</v>
      </c>
    </row>
    <row r="140" spans="1:36" ht="14.5" x14ac:dyDescent="0.3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ht="14.5" x14ac:dyDescent="0.3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ht="14.5" x14ac:dyDescent="0.3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ht="14.5" x14ac:dyDescent="0.3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ht="14.5" x14ac:dyDescent="0.3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6">
        <v>1E-3</v>
      </c>
    </row>
    <row r="145" spans="1:36" ht="14.5" x14ac:dyDescent="0.3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ht="14.5" x14ac:dyDescent="0.3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6">
        <v>2E-3</v>
      </c>
    </row>
    <row r="147" spans="1:36" ht="14.5" x14ac:dyDescent="0.3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ht="14.5" x14ac:dyDescent="0.3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ht="14.5" x14ac:dyDescent="0.3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ht="14.5" x14ac:dyDescent="0.3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ht="14.5" x14ac:dyDescent="0.35">
      <c r="A151" t="s">
        <v>25</v>
      </c>
      <c r="C151" t="s">
        <v>1005</v>
      </c>
    </row>
    <row r="152" spans="1:36" ht="14.5" x14ac:dyDescent="0.3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ht="14.5" x14ac:dyDescent="0.3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ht="14.5" x14ac:dyDescent="0.3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6">
        <v>2E-3</v>
      </c>
    </row>
    <row r="155" spans="1:36" ht="14.5" x14ac:dyDescent="0.3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6">
        <v>2E-3</v>
      </c>
    </row>
    <row r="156" spans="1:36" ht="14.5" x14ac:dyDescent="0.3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6">
        <v>2E-3</v>
      </c>
    </row>
    <row r="157" spans="1:36" ht="14.5" x14ac:dyDescent="0.3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ht="14.5" x14ac:dyDescent="0.3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ht="14.5" x14ac:dyDescent="0.3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ht="14.5" x14ac:dyDescent="0.3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ht="14.5" x14ac:dyDescent="0.3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6">
        <v>1E-3</v>
      </c>
    </row>
    <row r="162" spans="1:36" ht="14.5" x14ac:dyDescent="0.3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ht="14.5" x14ac:dyDescent="0.3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6">
        <v>2E-3</v>
      </c>
    </row>
    <row r="164" spans="1:36" ht="14.5" x14ac:dyDescent="0.3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ht="14.5" x14ac:dyDescent="0.3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ht="14.5" x14ac:dyDescent="0.3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ht="14.5" x14ac:dyDescent="0.3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ht="14.5" x14ac:dyDescent="0.35">
      <c r="A168" t="s">
        <v>24</v>
      </c>
      <c r="C168" t="s">
        <v>1022</v>
      </c>
    </row>
    <row r="169" spans="1:36" ht="14.5" x14ac:dyDescent="0.3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6">
        <v>-1E-3</v>
      </c>
    </row>
    <row r="170" spans="1:36" ht="14.5" x14ac:dyDescent="0.3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6">
        <v>-1E-3</v>
      </c>
    </row>
    <row r="171" spans="1:36" ht="14.5" x14ac:dyDescent="0.3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6">
        <v>-1E-3</v>
      </c>
    </row>
    <row r="172" spans="1:36" ht="14.5" x14ac:dyDescent="0.3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6">
        <v>-2E-3</v>
      </c>
    </row>
    <row r="173" spans="1:36" ht="14.5" x14ac:dyDescent="0.3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ht="14.5" x14ac:dyDescent="0.3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6">
        <v>-1E-3</v>
      </c>
    </row>
    <row r="175" spans="1:36" ht="14.5" x14ac:dyDescent="0.3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6">
        <v>-2E-3</v>
      </c>
    </row>
    <row r="176" spans="1:36" ht="14.5" x14ac:dyDescent="0.3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6">
        <v>-2E-3</v>
      </c>
    </row>
    <row r="177" spans="1:36" ht="14.5" x14ac:dyDescent="0.3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ht="14.5" x14ac:dyDescent="0.3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ht="14.5" x14ac:dyDescent="0.3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ht="14.5" x14ac:dyDescent="0.3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ht="14.5" x14ac:dyDescent="0.3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ht="14.5" x14ac:dyDescent="0.3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ht="14.5" x14ac:dyDescent="0.3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ht="14.5" x14ac:dyDescent="0.3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43" customFormat="1" ht="12.5" thickBot="1" x14ac:dyDescent="0.35">
      <c r="A185" s="43" t="s">
        <v>23</v>
      </c>
      <c r="C185" s="43" t="s">
        <v>1039</v>
      </c>
    </row>
    <row r="186" spans="1:36" thickTop="1" x14ac:dyDescent="0.3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ht="14.5" x14ac:dyDescent="0.3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6">
        <v>-2E-3</v>
      </c>
    </row>
    <row r="188" spans="1:36" ht="14.5" x14ac:dyDescent="0.3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6">
        <v>-3.0000000000000001E-3</v>
      </c>
    </row>
    <row r="189" spans="1:36" s="72" customFormat="1" ht="14.5" x14ac:dyDescent="0.35">
      <c r="A189" s="72" t="s">
        <v>171</v>
      </c>
      <c r="B189" s="72" t="s">
        <v>770</v>
      </c>
      <c r="C189" s="72" t="s">
        <v>1043</v>
      </c>
      <c r="D189" s="72" t="s">
        <v>870</v>
      </c>
      <c r="E189" s="72">
        <v>46.540622999999997</v>
      </c>
      <c r="F189" s="72">
        <v>46.112476000000001</v>
      </c>
      <c r="G189" s="72">
        <v>45.679169000000002</v>
      </c>
      <c r="H189" s="72">
        <v>45.311915999999997</v>
      </c>
      <c r="I189" s="72">
        <v>44.952292999999997</v>
      </c>
      <c r="J189" s="72">
        <v>44.642952000000001</v>
      </c>
      <c r="K189" s="72">
        <v>44.328499000000001</v>
      </c>
      <c r="L189" s="72">
        <v>43.998866999999997</v>
      </c>
      <c r="M189" s="72">
        <v>43.694282999999999</v>
      </c>
      <c r="N189" s="72">
        <v>43.434325999999999</v>
      </c>
      <c r="O189" s="72">
        <v>43.211894999999998</v>
      </c>
      <c r="P189" s="72">
        <v>43.016295999999997</v>
      </c>
      <c r="Q189" s="72">
        <v>42.844577999999998</v>
      </c>
      <c r="R189" s="72">
        <v>42.694881000000002</v>
      </c>
      <c r="S189" s="72">
        <v>42.543166999999997</v>
      </c>
      <c r="T189" s="72">
        <v>42.405014000000001</v>
      </c>
      <c r="U189" s="72">
        <v>42.283546000000001</v>
      </c>
      <c r="V189" s="72">
        <v>42.177795000000003</v>
      </c>
      <c r="W189" s="72">
        <v>42.087124000000003</v>
      </c>
      <c r="X189" s="72">
        <v>42.011246</v>
      </c>
      <c r="Y189" s="72">
        <v>41.949455</v>
      </c>
      <c r="Z189" s="72">
        <v>41.956833000000003</v>
      </c>
      <c r="AA189" s="72">
        <v>41.964680000000001</v>
      </c>
      <c r="AB189" s="72">
        <v>41.973193999999999</v>
      </c>
      <c r="AC189" s="72">
        <v>41.982177999999998</v>
      </c>
      <c r="AD189" s="72">
        <v>41.991508000000003</v>
      </c>
      <c r="AE189" s="72">
        <v>42.001148000000001</v>
      </c>
      <c r="AF189" s="72">
        <v>42.011226999999998</v>
      </c>
      <c r="AG189" s="72">
        <v>42.021675000000002</v>
      </c>
      <c r="AH189" s="72">
        <v>42.032307000000003</v>
      </c>
      <c r="AI189" s="72">
        <v>42.023009999999999</v>
      </c>
      <c r="AJ189" s="73">
        <v>-3.0000000000000001E-3</v>
      </c>
    </row>
    <row r="190" spans="1:36" ht="14.5" x14ac:dyDescent="0.3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6">
        <v>-4.0000000000000001E-3</v>
      </c>
    </row>
    <row r="191" spans="1:36" ht="14.5" x14ac:dyDescent="0.3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6">
        <v>-1E-3</v>
      </c>
    </row>
    <row r="192" spans="1:36" ht="14.5" x14ac:dyDescent="0.3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6">
        <v>-4.0000000000000001E-3</v>
      </c>
    </row>
    <row r="193" spans="1:36" ht="14.5" x14ac:dyDescent="0.3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6">
        <v>-4.0000000000000001E-3</v>
      </c>
    </row>
    <row r="194" spans="1:36" ht="14.5" x14ac:dyDescent="0.3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6">
        <v>-3.0000000000000001E-3</v>
      </c>
    </row>
    <row r="195" spans="1:36" ht="14.5" x14ac:dyDescent="0.3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ht="14.5" x14ac:dyDescent="0.3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ht="14.5" x14ac:dyDescent="0.3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ht="14.5" x14ac:dyDescent="0.3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6">
        <v>-3.0000000000000001E-3</v>
      </c>
    </row>
    <row r="199" spans="1:36" ht="14.5" x14ac:dyDescent="0.3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6">
        <v>-3.0000000000000001E-3</v>
      </c>
    </row>
    <row r="200" spans="1:36" ht="14.5" x14ac:dyDescent="0.3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6">
        <v>-3.0000000000000001E-3</v>
      </c>
    </row>
    <row r="201" spans="1:36" ht="14.5" x14ac:dyDescent="0.3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6">
        <v>-3.0000000000000001E-3</v>
      </c>
    </row>
    <row r="202" spans="1:36" ht="14.5" hidden="1" x14ac:dyDescent="0.35">
      <c r="A202" t="s">
        <v>200</v>
      </c>
      <c r="C202" t="s">
        <v>1056</v>
      </c>
    </row>
    <row r="203" spans="1:36" ht="14.5" hidden="1" x14ac:dyDescent="0.3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t="14.5" hidden="1" x14ac:dyDescent="0.3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6">
        <v>-4.0000000000000001E-3</v>
      </c>
    </row>
    <row r="205" spans="1:36" ht="14.5" hidden="1" x14ac:dyDescent="0.3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6">
        <v>-4.0000000000000001E-3</v>
      </c>
    </row>
    <row r="206" spans="1:36" ht="14.5" hidden="1" x14ac:dyDescent="0.3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6">
        <v>-5.0000000000000001E-3</v>
      </c>
    </row>
    <row r="207" spans="1:36" ht="14.5" hidden="1" x14ac:dyDescent="0.3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6">
        <v>-5.0000000000000001E-3</v>
      </c>
    </row>
    <row r="208" spans="1:36" ht="14.5" hidden="1" x14ac:dyDescent="0.3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6">
        <v>-2E-3</v>
      </c>
    </row>
    <row r="209" spans="1:36" ht="14.5" hidden="1" x14ac:dyDescent="0.3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6">
        <v>-5.0000000000000001E-3</v>
      </c>
    </row>
    <row r="210" spans="1:36" ht="14.5" hidden="1" x14ac:dyDescent="0.3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6">
        <v>-5.0000000000000001E-3</v>
      </c>
    </row>
    <row r="211" spans="1:36" ht="14.5" hidden="1" x14ac:dyDescent="0.3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t="14.5" hidden="1" x14ac:dyDescent="0.3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t="14.5" hidden="1" x14ac:dyDescent="0.3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t="14.5" hidden="1" x14ac:dyDescent="0.3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t="14.5" hidden="1" x14ac:dyDescent="0.3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6">
        <v>-4.0000000000000001E-3</v>
      </c>
    </row>
    <row r="216" spans="1:36" ht="14.5" hidden="1" x14ac:dyDescent="0.3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6">
        <v>-4.0000000000000001E-3</v>
      </c>
    </row>
    <row r="217" spans="1:36" ht="14.5" hidden="1" x14ac:dyDescent="0.3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6">
        <v>-5.0000000000000001E-3</v>
      </c>
    </row>
    <row r="218" spans="1:36" ht="14.5" hidden="1" x14ac:dyDescent="0.3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6">
        <v>-4.0000000000000001E-3</v>
      </c>
    </row>
    <row r="219" spans="1:36" ht="14.5" hidden="1" x14ac:dyDescent="0.35">
      <c r="A219" t="s">
        <v>22</v>
      </c>
      <c r="C219" t="s">
        <v>1073</v>
      </c>
    </row>
    <row r="220" spans="1:36" ht="14.5" hidden="1" x14ac:dyDescent="0.3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t="14.5" hidden="1" x14ac:dyDescent="0.3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t="14.5" hidden="1" x14ac:dyDescent="0.3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t="14.5" hidden="1" x14ac:dyDescent="0.3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t="14.5" hidden="1" x14ac:dyDescent="0.3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t="14.5" hidden="1" x14ac:dyDescent="0.3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t="14.5" hidden="1" x14ac:dyDescent="0.3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t="14.5" hidden="1" x14ac:dyDescent="0.3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t="14.5" hidden="1" x14ac:dyDescent="0.3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t="14.5" hidden="1" x14ac:dyDescent="0.3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t="14.5" hidden="1" x14ac:dyDescent="0.3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t="14.5" hidden="1" x14ac:dyDescent="0.3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t="14.5" hidden="1" x14ac:dyDescent="0.3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t="14.5" hidden="1" x14ac:dyDescent="0.3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t="14.5" hidden="1" x14ac:dyDescent="0.3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t="14.5" hidden="1" x14ac:dyDescent="0.3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t="14.5" hidden="1" x14ac:dyDescent="0.35">
      <c r="A236" t="s">
        <v>21</v>
      </c>
      <c r="C236" t="s">
        <v>1090</v>
      </c>
    </row>
    <row r="237" spans="1:36" ht="14.5" hidden="1" x14ac:dyDescent="0.3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t="14.5" hidden="1" x14ac:dyDescent="0.3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6">
        <v>1E-3</v>
      </c>
    </row>
    <row r="239" spans="1:36" ht="14.5" hidden="1" x14ac:dyDescent="0.3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6">
        <v>2E-3</v>
      </c>
    </row>
    <row r="240" spans="1:36" ht="14.5" hidden="1" x14ac:dyDescent="0.3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6">
        <v>1E-3</v>
      </c>
    </row>
    <row r="241" spans="1:36" ht="14.5" hidden="1" x14ac:dyDescent="0.3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6">
        <v>1E-3</v>
      </c>
    </row>
    <row r="242" spans="1:36" ht="14.5" hidden="1" x14ac:dyDescent="0.3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6">
        <v>1E-3</v>
      </c>
    </row>
    <row r="243" spans="1:36" ht="14.5" hidden="1" x14ac:dyDescent="0.3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6">
        <v>1E-3</v>
      </c>
    </row>
    <row r="244" spans="1:36" ht="14.5" hidden="1" x14ac:dyDescent="0.3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6">
        <v>1E-3</v>
      </c>
    </row>
    <row r="245" spans="1:36" ht="14.5" hidden="1" x14ac:dyDescent="0.3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6">
        <v>1E-3</v>
      </c>
    </row>
    <row r="246" spans="1:36" ht="14.5" hidden="1" x14ac:dyDescent="0.3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6">
        <v>1E-3</v>
      </c>
    </row>
    <row r="247" spans="1:36" ht="14.5" hidden="1" x14ac:dyDescent="0.3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6">
        <v>1E-3</v>
      </c>
    </row>
    <row r="248" spans="1:36" ht="14.5" hidden="1" x14ac:dyDescent="0.3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6">
        <v>1E-3</v>
      </c>
    </row>
    <row r="249" spans="1:36" ht="14.5" hidden="1" x14ac:dyDescent="0.3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6">
        <v>1E-3</v>
      </c>
    </row>
    <row r="250" spans="1:36" ht="14.5" hidden="1" x14ac:dyDescent="0.3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6">
        <v>0</v>
      </c>
    </row>
    <row r="251" spans="1:36" ht="14.5" hidden="1" x14ac:dyDescent="0.3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6">
        <v>1E-3</v>
      </c>
    </row>
    <row r="252" spans="1:36" ht="14.5" hidden="1" x14ac:dyDescent="0.3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6">
        <v>1E-3</v>
      </c>
    </row>
    <row r="253" spans="1:36" ht="14.5" hidden="1" x14ac:dyDescent="0.35">
      <c r="A253" t="s">
        <v>20</v>
      </c>
      <c r="C253" t="s">
        <v>1107</v>
      </c>
    </row>
    <row r="254" spans="1:36" ht="14.5" hidden="1" x14ac:dyDescent="0.3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t="14.5" hidden="1" x14ac:dyDescent="0.3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t="14.5" hidden="1" x14ac:dyDescent="0.3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t="14.5" hidden="1" x14ac:dyDescent="0.3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t="14.5" hidden="1" x14ac:dyDescent="0.3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t="14.5" hidden="1" x14ac:dyDescent="0.3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t="14.5" hidden="1" x14ac:dyDescent="0.3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t="14.5" hidden="1" x14ac:dyDescent="0.3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t="14.5" hidden="1" x14ac:dyDescent="0.3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t="14.5" hidden="1" x14ac:dyDescent="0.3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t="14.5" hidden="1" x14ac:dyDescent="0.3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t="14.5" hidden="1" x14ac:dyDescent="0.3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t="14.5" hidden="1" x14ac:dyDescent="0.3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t="14.5" hidden="1" x14ac:dyDescent="0.3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t="14.5" hidden="1" x14ac:dyDescent="0.3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t="14.5" hidden="1" x14ac:dyDescent="0.3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t="14.5" hidden="1" x14ac:dyDescent="0.35">
      <c r="A270" t="s">
        <v>19</v>
      </c>
      <c r="C270" t="s">
        <v>1124</v>
      </c>
    </row>
    <row r="271" spans="1:36" ht="14.5" hidden="1" x14ac:dyDescent="0.3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t="14.5" hidden="1" x14ac:dyDescent="0.3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6">
        <v>-1.2E-2</v>
      </c>
    </row>
    <row r="273" spans="1:36" ht="14.5" hidden="1" x14ac:dyDescent="0.3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6">
        <v>-1.4E-2</v>
      </c>
    </row>
    <row r="274" spans="1:36" ht="14.5" hidden="1" x14ac:dyDescent="0.3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6">
        <v>-1.4E-2</v>
      </c>
    </row>
    <row r="275" spans="1:36" ht="14.5" hidden="1" x14ac:dyDescent="0.3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6">
        <v>-1.4E-2</v>
      </c>
    </row>
    <row r="276" spans="1:36" ht="14.5" hidden="1" x14ac:dyDescent="0.3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t="14.5" hidden="1" x14ac:dyDescent="0.3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t="14.5" hidden="1" x14ac:dyDescent="0.3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t="14.5" hidden="1" x14ac:dyDescent="0.3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t="14.5" hidden="1" x14ac:dyDescent="0.3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t="14.5" hidden="1" x14ac:dyDescent="0.3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6">
        <v>-1.6E-2</v>
      </c>
    </row>
    <row r="282" spans="1:36" ht="14.5" hidden="1" x14ac:dyDescent="0.3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t="14.5" hidden="1" x14ac:dyDescent="0.3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t="14.5" hidden="1" x14ac:dyDescent="0.3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t="14.5" hidden="1" x14ac:dyDescent="0.3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6">
        <v>-1.4E-2</v>
      </c>
    </row>
    <row r="286" spans="1:36" ht="14.5" hidden="1" x14ac:dyDescent="0.3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t="14.5" hidden="1" x14ac:dyDescent="0.35">
      <c r="A287" t="s">
        <v>18</v>
      </c>
      <c r="C287" t="s">
        <v>1141</v>
      </c>
    </row>
    <row r="288" spans="1:36" ht="14.5" hidden="1" x14ac:dyDescent="0.3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6">
        <v>3.0000000000000001E-3</v>
      </c>
    </row>
    <row r="289" spans="1:36" ht="14.5" hidden="1" x14ac:dyDescent="0.3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6">
        <v>3.0000000000000001E-3</v>
      </c>
    </row>
    <row r="290" spans="1:36" ht="14.5" hidden="1" x14ac:dyDescent="0.3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6">
        <v>3.0000000000000001E-3</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4.5" x14ac:dyDescent="0.35"/>
  <cols>
    <col min="1" max="1" width="14.26953125" bestFit="1" customWidth="1"/>
    <col min="2" max="2" width="5" bestFit="1" customWidth="1"/>
    <col min="3" max="3" width="60.1796875" customWidth="1"/>
    <col min="4" max="4" width="15.1796875" bestFit="1" customWidth="1"/>
    <col min="5" max="5" width="9.26953125" bestFit="1" customWidth="1"/>
    <col min="6" max="6" width="9.453125" bestFit="1" customWidth="1"/>
    <col min="7" max="7" width="12" style="30" bestFit="1" customWidth="1"/>
    <col min="8" max="9" width="19.7265625" bestFit="1" customWidth="1"/>
    <col min="10" max="10" width="17.7265625" bestFit="1" customWidth="1"/>
    <col min="11" max="12" width="255.7265625" bestFit="1" customWidth="1"/>
  </cols>
  <sheetData>
    <row r="1" spans="1:12" s="1" customFormat="1" ht="43.5" x14ac:dyDescent="0.35">
      <c r="A1" s="1" t="s">
        <v>1414</v>
      </c>
      <c r="B1" s="1" t="s">
        <v>1185</v>
      </c>
      <c r="C1" s="1" t="s">
        <v>1415</v>
      </c>
      <c r="D1" s="1" t="s">
        <v>1416</v>
      </c>
      <c r="E1" s="1" t="s">
        <v>1417</v>
      </c>
      <c r="F1" s="1" t="s">
        <v>1418</v>
      </c>
      <c r="G1" s="68" t="s">
        <v>1419</v>
      </c>
      <c r="H1" s="1" t="s">
        <v>1420</v>
      </c>
      <c r="I1" s="1" t="s">
        <v>1421</v>
      </c>
      <c r="J1" s="1" t="s">
        <v>1422</v>
      </c>
      <c r="K1" s="1" t="s">
        <v>1423</v>
      </c>
      <c r="L1" s="1" t="s">
        <v>1424</v>
      </c>
    </row>
    <row r="2" spans="1:12" hidden="1" x14ac:dyDescent="0.35">
      <c r="A2" t="s">
        <v>1425</v>
      </c>
      <c r="B2">
        <v>2020</v>
      </c>
      <c r="C2" t="s">
        <v>1426</v>
      </c>
      <c r="D2" t="s">
        <v>1427</v>
      </c>
      <c r="E2" t="s">
        <v>1428</v>
      </c>
      <c r="F2" t="s">
        <v>373</v>
      </c>
      <c r="G2" s="30">
        <v>43060</v>
      </c>
      <c r="H2">
        <v>93.4</v>
      </c>
      <c r="I2" t="s">
        <v>1429</v>
      </c>
      <c r="J2">
        <v>93.4</v>
      </c>
      <c r="K2" t="s">
        <v>1430</v>
      </c>
      <c r="L2" t="s">
        <v>1431</v>
      </c>
    </row>
    <row r="3" spans="1:12" hidden="1" x14ac:dyDescent="0.35">
      <c r="A3" t="s">
        <v>1425</v>
      </c>
      <c r="B3">
        <v>2025</v>
      </c>
      <c r="C3" t="s">
        <v>1426</v>
      </c>
      <c r="D3" t="s">
        <v>1427</v>
      </c>
      <c r="E3" t="s">
        <v>1428</v>
      </c>
      <c r="F3" t="s">
        <v>373</v>
      </c>
      <c r="G3" s="30">
        <v>37030</v>
      </c>
      <c r="H3">
        <v>117</v>
      </c>
      <c r="I3" t="s">
        <v>1429</v>
      </c>
      <c r="J3">
        <v>117</v>
      </c>
      <c r="K3" t="s">
        <v>1432</v>
      </c>
      <c r="L3" t="s">
        <v>1431</v>
      </c>
    </row>
    <row r="4" spans="1:12" hidden="1" x14ac:dyDescent="0.35">
      <c r="A4" t="s">
        <v>1425</v>
      </c>
      <c r="B4">
        <v>2030</v>
      </c>
      <c r="C4" t="s">
        <v>1426</v>
      </c>
      <c r="D4" t="s">
        <v>1427</v>
      </c>
      <c r="E4" t="s">
        <v>1428</v>
      </c>
      <c r="F4" t="s">
        <v>373</v>
      </c>
      <c r="G4" s="30">
        <v>33980</v>
      </c>
      <c r="H4">
        <v>125</v>
      </c>
      <c r="I4" t="s">
        <v>1429</v>
      </c>
      <c r="J4">
        <v>125</v>
      </c>
      <c r="K4" t="s">
        <v>1433</v>
      </c>
      <c r="L4" t="s">
        <v>1431</v>
      </c>
    </row>
    <row r="5" spans="1:12" hidden="1" x14ac:dyDescent="0.35">
      <c r="A5" t="s">
        <v>1425</v>
      </c>
      <c r="B5">
        <v>2035</v>
      </c>
      <c r="C5" t="s">
        <v>1426</v>
      </c>
      <c r="D5" t="s">
        <v>1427</v>
      </c>
      <c r="E5" t="s">
        <v>1428</v>
      </c>
      <c r="F5" t="s">
        <v>373</v>
      </c>
      <c r="G5" s="30">
        <v>32350</v>
      </c>
      <c r="H5">
        <v>133</v>
      </c>
      <c r="I5" t="s">
        <v>1429</v>
      </c>
      <c r="J5">
        <v>133</v>
      </c>
      <c r="K5" t="s">
        <v>1434</v>
      </c>
      <c r="L5" t="s">
        <v>1431</v>
      </c>
    </row>
    <row r="6" spans="1:12" hidden="1" x14ac:dyDescent="0.35">
      <c r="A6" t="s">
        <v>1425</v>
      </c>
      <c r="B6">
        <v>2040</v>
      </c>
      <c r="C6" t="s">
        <v>1426</v>
      </c>
      <c r="D6" t="s">
        <v>1427</v>
      </c>
      <c r="E6" t="s">
        <v>1428</v>
      </c>
      <c r="F6" t="s">
        <v>373</v>
      </c>
      <c r="G6" s="30">
        <v>31380</v>
      </c>
      <c r="H6">
        <v>138</v>
      </c>
      <c r="I6" t="s">
        <v>1429</v>
      </c>
      <c r="J6">
        <v>138</v>
      </c>
      <c r="K6" t="s">
        <v>1435</v>
      </c>
      <c r="L6" t="s">
        <v>1431</v>
      </c>
    </row>
    <row r="7" spans="1:12" hidden="1" x14ac:dyDescent="0.35">
      <c r="A7" t="s">
        <v>1425</v>
      </c>
      <c r="B7">
        <v>2045</v>
      </c>
      <c r="C7" t="s">
        <v>1426</v>
      </c>
      <c r="D7" t="s">
        <v>1427</v>
      </c>
      <c r="E7" t="s">
        <v>1428</v>
      </c>
      <c r="F7" t="s">
        <v>373</v>
      </c>
      <c r="G7" s="30">
        <v>30420</v>
      </c>
      <c r="H7">
        <v>143</v>
      </c>
      <c r="I7" t="s">
        <v>1429</v>
      </c>
      <c r="J7">
        <v>143</v>
      </c>
      <c r="K7" t="s">
        <v>1435</v>
      </c>
      <c r="L7" t="s">
        <v>1431</v>
      </c>
    </row>
    <row r="8" spans="1:12" hidden="1" x14ac:dyDescent="0.35">
      <c r="A8" t="s">
        <v>1425</v>
      </c>
      <c r="B8">
        <v>2050</v>
      </c>
      <c r="C8" t="s">
        <v>1426</v>
      </c>
      <c r="D8" t="s">
        <v>1427</v>
      </c>
      <c r="E8" t="s">
        <v>1428</v>
      </c>
      <c r="F8" t="s">
        <v>373</v>
      </c>
      <c r="G8" s="30">
        <v>29450</v>
      </c>
      <c r="H8">
        <v>148</v>
      </c>
      <c r="I8" t="s">
        <v>1429</v>
      </c>
      <c r="J8">
        <v>148</v>
      </c>
      <c r="K8" t="s">
        <v>1436</v>
      </c>
      <c r="L8" t="s">
        <v>1431</v>
      </c>
    </row>
    <row r="9" spans="1:12" hidden="1" x14ac:dyDescent="0.35">
      <c r="A9" t="s">
        <v>1437</v>
      </c>
      <c r="B9">
        <v>2020</v>
      </c>
      <c r="C9" t="s">
        <v>1426</v>
      </c>
      <c r="D9" t="s">
        <v>1427</v>
      </c>
      <c r="E9" t="s">
        <v>1428</v>
      </c>
      <c r="F9" t="s">
        <v>373</v>
      </c>
      <c r="G9" s="30">
        <v>43060</v>
      </c>
      <c r="H9">
        <v>93.4</v>
      </c>
      <c r="I9" t="s">
        <v>1429</v>
      </c>
      <c r="J9">
        <v>93.4</v>
      </c>
      <c r="K9" t="s">
        <v>1438</v>
      </c>
      <c r="L9" t="s">
        <v>1439</v>
      </c>
    </row>
    <row r="10" spans="1:12" hidden="1" x14ac:dyDescent="0.35">
      <c r="A10" t="s">
        <v>1437</v>
      </c>
      <c r="B10">
        <v>2025</v>
      </c>
      <c r="C10" t="s">
        <v>1426</v>
      </c>
      <c r="D10" t="s">
        <v>1427</v>
      </c>
      <c r="E10" t="s">
        <v>1428</v>
      </c>
      <c r="F10" t="s">
        <v>373</v>
      </c>
      <c r="G10" s="30">
        <v>43060</v>
      </c>
      <c r="H10">
        <v>93.4</v>
      </c>
      <c r="I10" t="s">
        <v>1429</v>
      </c>
      <c r="J10">
        <v>93.4</v>
      </c>
      <c r="K10" t="s">
        <v>1438</v>
      </c>
      <c r="L10" t="s">
        <v>1439</v>
      </c>
    </row>
    <row r="11" spans="1:12" hidden="1" x14ac:dyDescent="0.35">
      <c r="A11" t="s">
        <v>1437</v>
      </c>
      <c r="B11">
        <v>2030</v>
      </c>
      <c r="C11" t="s">
        <v>1426</v>
      </c>
      <c r="D11" t="s">
        <v>1427</v>
      </c>
      <c r="E11" t="s">
        <v>1428</v>
      </c>
      <c r="F11" t="s">
        <v>373</v>
      </c>
      <c r="G11" s="30">
        <v>43060</v>
      </c>
      <c r="H11">
        <v>93.4</v>
      </c>
      <c r="I11" t="s">
        <v>1429</v>
      </c>
      <c r="J11">
        <v>93.4</v>
      </c>
      <c r="K11" t="s">
        <v>1438</v>
      </c>
      <c r="L11" t="s">
        <v>1439</v>
      </c>
    </row>
    <row r="12" spans="1:12" hidden="1" x14ac:dyDescent="0.35">
      <c r="A12" t="s">
        <v>1437</v>
      </c>
      <c r="B12">
        <v>2035</v>
      </c>
      <c r="C12" t="s">
        <v>1426</v>
      </c>
      <c r="D12" t="s">
        <v>1427</v>
      </c>
      <c r="E12" t="s">
        <v>1428</v>
      </c>
      <c r="F12" t="s">
        <v>373</v>
      </c>
      <c r="G12" s="30">
        <v>43060</v>
      </c>
      <c r="H12">
        <v>93.4</v>
      </c>
      <c r="I12" t="s">
        <v>1429</v>
      </c>
      <c r="J12">
        <v>93.4</v>
      </c>
      <c r="K12" t="s">
        <v>1438</v>
      </c>
      <c r="L12" t="s">
        <v>1439</v>
      </c>
    </row>
    <row r="13" spans="1:12" hidden="1" x14ac:dyDescent="0.35">
      <c r="A13" t="s">
        <v>1437</v>
      </c>
      <c r="B13">
        <v>2040</v>
      </c>
      <c r="C13" t="s">
        <v>1426</v>
      </c>
      <c r="D13" t="s">
        <v>1427</v>
      </c>
      <c r="E13" t="s">
        <v>1428</v>
      </c>
      <c r="F13" t="s">
        <v>373</v>
      </c>
      <c r="G13" s="30">
        <v>43060</v>
      </c>
      <c r="H13">
        <v>93.4</v>
      </c>
      <c r="I13" t="s">
        <v>1429</v>
      </c>
      <c r="J13">
        <v>93.4</v>
      </c>
      <c r="K13" t="s">
        <v>1438</v>
      </c>
      <c r="L13" t="s">
        <v>1439</v>
      </c>
    </row>
    <row r="14" spans="1:12" hidden="1" x14ac:dyDescent="0.35">
      <c r="A14" t="s">
        <v>1437</v>
      </c>
      <c r="B14">
        <v>2045</v>
      </c>
      <c r="C14" t="s">
        <v>1426</v>
      </c>
      <c r="D14" t="s">
        <v>1427</v>
      </c>
      <c r="E14" t="s">
        <v>1428</v>
      </c>
      <c r="F14" t="s">
        <v>373</v>
      </c>
      <c r="G14" s="30">
        <v>43060</v>
      </c>
      <c r="H14">
        <v>93.4</v>
      </c>
      <c r="I14" t="s">
        <v>1429</v>
      </c>
      <c r="J14">
        <v>93.4</v>
      </c>
      <c r="K14" t="s">
        <v>1438</v>
      </c>
      <c r="L14" t="s">
        <v>1439</v>
      </c>
    </row>
    <row r="15" spans="1:12" hidden="1" x14ac:dyDescent="0.35">
      <c r="A15" t="s">
        <v>1437</v>
      </c>
      <c r="B15">
        <v>2050</v>
      </c>
      <c r="C15" t="s">
        <v>1426</v>
      </c>
      <c r="D15" t="s">
        <v>1427</v>
      </c>
      <c r="E15" t="s">
        <v>1428</v>
      </c>
      <c r="F15" t="s">
        <v>373</v>
      </c>
      <c r="G15" s="30">
        <v>43060</v>
      </c>
      <c r="H15">
        <v>93.4</v>
      </c>
      <c r="I15" t="s">
        <v>1429</v>
      </c>
      <c r="J15">
        <v>93.4</v>
      </c>
      <c r="K15" t="s">
        <v>1438</v>
      </c>
      <c r="L15" t="s">
        <v>1439</v>
      </c>
    </row>
    <row r="16" spans="1:12" hidden="1" x14ac:dyDescent="0.35">
      <c r="A16" t="s">
        <v>1440</v>
      </c>
      <c r="B16">
        <v>2020</v>
      </c>
      <c r="C16" t="s">
        <v>1426</v>
      </c>
      <c r="D16" t="s">
        <v>1427</v>
      </c>
      <c r="E16" t="s">
        <v>1428</v>
      </c>
      <c r="F16" t="s">
        <v>373</v>
      </c>
      <c r="G16" s="30">
        <v>43060</v>
      </c>
      <c r="H16">
        <v>93.4</v>
      </c>
      <c r="I16" t="s">
        <v>1429</v>
      </c>
      <c r="J16">
        <v>93.4</v>
      </c>
      <c r="K16" t="s">
        <v>1438</v>
      </c>
      <c r="L16" t="s">
        <v>1431</v>
      </c>
    </row>
    <row r="17" spans="1:12" hidden="1" x14ac:dyDescent="0.35">
      <c r="A17" t="s">
        <v>1440</v>
      </c>
      <c r="B17">
        <v>2025</v>
      </c>
      <c r="C17" t="s">
        <v>1426</v>
      </c>
      <c r="D17" t="s">
        <v>1427</v>
      </c>
      <c r="E17" t="s">
        <v>1428</v>
      </c>
      <c r="F17" t="s">
        <v>373</v>
      </c>
      <c r="G17" s="30">
        <v>39510</v>
      </c>
      <c r="H17">
        <v>104</v>
      </c>
      <c r="I17" t="s">
        <v>1429</v>
      </c>
      <c r="J17">
        <v>104</v>
      </c>
      <c r="K17" t="s">
        <v>1441</v>
      </c>
      <c r="L17" t="s">
        <v>1431</v>
      </c>
    </row>
    <row r="18" spans="1:12" hidden="1" x14ac:dyDescent="0.35">
      <c r="A18" t="s">
        <v>1440</v>
      </c>
      <c r="B18">
        <v>2030</v>
      </c>
      <c r="C18" t="s">
        <v>1426</v>
      </c>
      <c r="D18" t="s">
        <v>1427</v>
      </c>
      <c r="E18" t="s">
        <v>1428</v>
      </c>
      <c r="F18" t="s">
        <v>373</v>
      </c>
      <c r="G18" s="30">
        <v>35800</v>
      </c>
      <c r="H18">
        <v>109</v>
      </c>
      <c r="I18" t="s">
        <v>1429</v>
      </c>
      <c r="J18">
        <v>109</v>
      </c>
      <c r="K18" t="s">
        <v>1442</v>
      </c>
      <c r="L18" t="s">
        <v>1431</v>
      </c>
    </row>
    <row r="19" spans="1:12" hidden="1" x14ac:dyDescent="0.35">
      <c r="A19" t="s">
        <v>1440</v>
      </c>
      <c r="B19">
        <v>2035</v>
      </c>
      <c r="C19" t="s">
        <v>1426</v>
      </c>
      <c r="D19" t="s">
        <v>1427</v>
      </c>
      <c r="E19" t="s">
        <v>1428</v>
      </c>
      <c r="F19" t="s">
        <v>373</v>
      </c>
      <c r="G19" s="30">
        <v>34800</v>
      </c>
      <c r="H19">
        <v>112</v>
      </c>
      <c r="I19" t="s">
        <v>1429</v>
      </c>
      <c r="J19">
        <v>112</v>
      </c>
      <c r="K19" t="s">
        <v>1443</v>
      </c>
      <c r="L19" t="s">
        <v>1431</v>
      </c>
    </row>
    <row r="20" spans="1:12" hidden="1" x14ac:dyDescent="0.35">
      <c r="A20" t="s">
        <v>1440</v>
      </c>
      <c r="B20">
        <v>2040</v>
      </c>
      <c r="C20" t="s">
        <v>1426</v>
      </c>
      <c r="D20" t="s">
        <v>1427</v>
      </c>
      <c r="E20" t="s">
        <v>1428</v>
      </c>
      <c r="F20" t="s">
        <v>373</v>
      </c>
      <c r="G20" s="30">
        <v>33560</v>
      </c>
      <c r="H20">
        <v>117</v>
      </c>
      <c r="I20" t="s">
        <v>1429</v>
      </c>
      <c r="J20">
        <v>117</v>
      </c>
      <c r="K20" t="s">
        <v>1435</v>
      </c>
      <c r="L20" t="s">
        <v>1431</v>
      </c>
    </row>
    <row r="21" spans="1:12" hidden="1" x14ac:dyDescent="0.35">
      <c r="A21" t="s">
        <v>1440</v>
      </c>
      <c r="B21">
        <v>2045</v>
      </c>
      <c r="C21" t="s">
        <v>1426</v>
      </c>
      <c r="D21" t="s">
        <v>1427</v>
      </c>
      <c r="E21" t="s">
        <v>1428</v>
      </c>
      <c r="F21" t="s">
        <v>373</v>
      </c>
      <c r="G21" s="30">
        <v>32310</v>
      </c>
      <c r="H21">
        <v>121</v>
      </c>
      <c r="I21" t="s">
        <v>1429</v>
      </c>
      <c r="J21">
        <v>121</v>
      </c>
      <c r="K21" t="s">
        <v>1435</v>
      </c>
      <c r="L21" t="s">
        <v>1431</v>
      </c>
    </row>
    <row r="22" spans="1:12" hidden="1" x14ac:dyDescent="0.35">
      <c r="A22" t="s">
        <v>1440</v>
      </c>
      <c r="B22">
        <v>2050</v>
      </c>
      <c r="C22" t="s">
        <v>1426</v>
      </c>
      <c r="D22" t="s">
        <v>1427</v>
      </c>
      <c r="E22" t="s">
        <v>1428</v>
      </c>
      <c r="F22" t="s">
        <v>373</v>
      </c>
      <c r="G22" s="30">
        <v>31060</v>
      </c>
      <c r="H22">
        <v>126</v>
      </c>
      <c r="I22" t="s">
        <v>1429</v>
      </c>
      <c r="J22">
        <v>126</v>
      </c>
      <c r="K22" t="s">
        <v>1444</v>
      </c>
      <c r="L22" t="s">
        <v>1431</v>
      </c>
    </row>
    <row r="23" spans="1:12" hidden="1" x14ac:dyDescent="0.35">
      <c r="A23" t="s">
        <v>1425</v>
      </c>
      <c r="B23">
        <v>2020</v>
      </c>
      <c r="C23" t="s">
        <v>1445</v>
      </c>
      <c r="D23" t="s">
        <v>1427</v>
      </c>
      <c r="E23" t="s">
        <v>1428</v>
      </c>
      <c r="F23" t="s">
        <v>373</v>
      </c>
      <c r="G23" s="30">
        <v>55650</v>
      </c>
      <c r="H23">
        <v>86.9</v>
      </c>
      <c r="I23" t="s">
        <v>1429</v>
      </c>
      <c r="J23">
        <v>86.9</v>
      </c>
      <c r="K23" t="s">
        <v>1430</v>
      </c>
      <c r="L23" t="s">
        <v>1431</v>
      </c>
    </row>
    <row r="24" spans="1:12" hidden="1" x14ac:dyDescent="0.35">
      <c r="A24" t="s">
        <v>1425</v>
      </c>
      <c r="B24">
        <v>2025</v>
      </c>
      <c r="C24" t="s">
        <v>1445</v>
      </c>
      <c r="D24" t="s">
        <v>1427</v>
      </c>
      <c r="E24" t="s">
        <v>1428</v>
      </c>
      <c r="F24" t="s">
        <v>373</v>
      </c>
      <c r="G24" s="30">
        <v>44680</v>
      </c>
      <c r="H24">
        <v>110</v>
      </c>
      <c r="I24" t="s">
        <v>1429</v>
      </c>
      <c r="J24">
        <v>110</v>
      </c>
      <c r="K24" t="s">
        <v>1432</v>
      </c>
      <c r="L24" t="s">
        <v>1431</v>
      </c>
    </row>
    <row r="25" spans="1:12" hidden="1" x14ac:dyDescent="0.35">
      <c r="A25" t="s">
        <v>1425</v>
      </c>
      <c r="B25">
        <v>2030</v>
      </c>
      <c r="C25" t="s">
        <v>1445</v>
      </c>
      <c r="D25" t="s">
        <v>1427</v>
      </c>
      <c r="E25" t="s">
        <v>1428</v>
      </c>
      <c r="F25" t="s">
        <v>373</v>
      </c>
      <c r="G25" s="30">
        <v>39050</v>
      </c>
      <c r="H25">
        <v>120</v>
      </c>
      <c r="I25" t="s">
        <v>1429</v>
      </c>
      <c r="J25">
        <v>120</v>
      </c>
      <c r="K25" t="s">
        <v>1433</v>
      </c>
      <c r="L25" t="s">
        <v>1431</v>
      </c>
    </row>
    <row r="26" spans="1:12" hidden="1" x14ac:dyDescent="0.35">
      <c r="A26" t="s">
        <v>1425</v>
      </c>
      <c r="B26">
        <v>2035</v>
      </c>
      <c r="C26" t="s">
        <v>1445</v>
      </c>
      <c r="D26" t="s">
        <v>1427</v>
      </c>
      <c r="E26" t="s">
        <v>1428</v>
      </c>
      <c r="F26" t="s">
        <v>373</v>
      </c>
      <c r="G26" s="30">
        <v>36510</v>
      </c>
      <c r="H26">
        <v>124</v>
      </c>
      <c r="I26" t="s">
        <v>1429</v>
      </c>
      <c r="J26">
        <v>124</v>
      </c>
      <c r="K26" t="s">
        <v>1434</v>
      </c>
      <c r="L26" t="s">
        <v>1431</v>
      </c>
    </row>
    <row r="27" spans="1:12" hidden="1" x14ac:dyDescent="0.35">
      <c r="A27" t="s">
        <v>1425</v>
      </c>
      <c r="B27">
        <v>2040</v>
      </c>
      <c r="C27" t="s">
        <v>1445</v>
      </c>
      <c r="D27" t="s">
        <v>1427</v>
      </c>
      <c r="E27" t="s">
        <v>1428</v>
      </c>
      <c r="F27" t="s">
        <v>373</v>
      </c>
      <c r="G27" s="30">
        <v>35170</v>
      </c>
      <c r="H27">
        <v>128</v>
      </c>
      <c r="I27" t="s">
        <v>1429</v>
      </c>
      <c r="J27">
        <v>128</v>
      </c>
      <c r="K27" t="s">
        <v>1435</v>
      </c>
      <c r="L27" t="s">
        <v>1431</v>
      </c>
    </row>
    <row r="28" spans="1:12" hidden="1" x14ac:dyDescent="0.35">
      <c r="A28" t="s">
        <v>1425</v>
      </c>
      <c r="B28">
        <v>2045</v>
      </c>
      <c r="C28" t="s">
        <v>1445</v>
      </c>
      <c r="D28" t="s">
        <v>1427</v>
      </c>
      <c r="E28" t="s">
        <v>1428</v>
      </c>
      <c r="F28" t="s">
        <v>373</v>
      </c>
      <c r="G28" s="30">
        <v>33830</v>
      </c>
      <c r="H28">
        <v>133</v>
      </c>
      <c r="I28" t="s">
        <v>1429</v>
      </c>
      <c r="J28">
        <v>133</v>
      </c>
      <c r="K28" t="s">
        <v>1435</v>
      </c>
      <c r="L28" t="s">
        <v>1431</v>
      </c>
    </row>
    <row r="29" spans="1:12" hidden="1" x14ac:dyDescent="0.35">
      <c r="A29" t="s">
        <v>1425</v>
      </c>
      <c r="B29">
        <v>2050</v>
      </c>
      <c r="C29" t="s">
        <v>1445</v>
      </c>
      <c r="D29" t="s">
        <v>1427</v>
      </c>
      <c r="E29" t="s">
        <v>1428</v>
      </c>
      <c r="F29" t="s">
        <v>373</v>
      </c>
      <c r="G29" s="30">
        <v>32480</v>
      </c>
      <c r="H29">
        <v>138</v>
      </c>
      <c r="I29" t="s">
        <v>1429</v>
      </c>
      <c r="J29">
        <v>138</v>
      </c>
      <c r="K29" t="s">
        <v>1436</v>
      </c>
      <c r="L29" t="s">
        <v>1431</v>
      </c>
    </row>
    <row r="30" spans="1:12" hidden="1" x14ac:dyDescent="0.35">
      <c r="A30" t="s">
        <v>1437</v>
      </c>
      <c r="B30">
        <v>2020</v>
      </c>
      <c r="C30" t="s">
        <v>1445</v>
      </c>
      <c r="D30" t="s">
        <v>1427</v>
      </c>
      <c r="E30" t="s">
        <v>1428</v>
      </c>
      <c r="F30" t="s">
        <v>373</v>
      </c>
      <c r="G30" s="30">
        <v>55650</v>
      </c>
      <c r="H30">
        <v>86.9</v>
      </c>
      <c r="I30" t="s">
        <v>1429</v>
      </c>
      <c r="J30">
        <v>86.9</v>
      </c>
      <c r="K30" t="s">
        <v>1438</v>
      </c>
      <c r="L30" t="s">
        <v>1439</v>
      </c>
    </row>
    <row r="31" spans="1:12" hidden="1" x14ac:dyDescent="0.35">
      <c r="A31" t="s">
        <v>1437</v>
      </c>
      <c r="B31">
        <v>2025</v>
      </c>
      <c r="C31" t="s">
        <v>1445</v>
      </c>
      <c r="D31" t="s">
        <v>1427</v>
      </c>
      <c r="E31" t="s">
        <v>1428</v>
      </c>
      <c r="F31" t="s">
        <v>373</v>
      </c>
      <c r="G31" s="30">
        <v>55650</v>
      </c>
      <c r="H31">
        <v>86.9</v>
      </c>
      <c r="I31" t="s">
        <v>1429</v>
      </c>
      <c r="J31">
        <v>86.9</v>
      </c>
      <c r="K31" t="s">
        <v>1438</v>
      </c>
      <c r="L31" t="s">
        <v>1439</v>
      </c>
    </row>
    <row r="32" spans="1:12" hidden="1" x14ac:dyDescent="0.35">
      <c r="A32" t="s">
        <v>1437</v>
      </c>
      <c r="B32">
        <v>2030</v>
      </c>
      <c r="C32" t="s">
        <v>1445</v>
      </c>
      <c r="D32" t="s">
        <v>1427</v>
      </c>
      <c r="E32" t="s">
        <v>1428</v>
      </c>
      <c r="F32" t="s">
        <v>373</v>
      </c>
      <c r="G32" s="30">
        <v>55650</v>
      </c>
      <c r="H32">
        <v>86.9</v>
      </c>
      <c r="I32" t="s">
        <v>1429</v>
      </c>
      <c r="J32">
        <v>86.9</v>
      </c>
      <c r="K32" t="s">
        <v>1438</v>
      </c>
      <c r="L32" t="s">
        <v>1439</v>
      </c>
    </row>
    <row r="33" spans="1:12" hidden="1" x14ac:dyDescent="0.35">
      <c r="A33" t="s">
        <v>1437</v>
      </c>
      <c r="B33">
        <v>2035</v>
      </c>
      <c r="C33" t="s">
        <v>1445</v>
      </c>
      <c r="D33" t="s">
        <v>1427</v>
      </c>
      <c r="E33" t="s">
        <v>1428</v>
      </c>
      <c r="F33" t="s">
        <v>373</v>
      </c>
      <c r="G33" s="30">
        <v>55650</v>
      </c>
      <c r="H33">
        <v>86.9</v>
      </c>
      <c r="I33" t="s">
        <v>1429</v>
      </c>
      <c r="J33">
        <v>86.9</v>
      </c>
      <c r="K33" t="s">
        <v>1438</v>
      </c>
      <c r="L33" t="s">
        <v>1439</v>
      </c>
    </row>
    <row r="34" spans="1:12" hidden="1" x14ac:dyDescent="0.35">
      <c r="A34" t="s">
        <v>1437</v>
      </c>
      <c r="B34">
        <v>2040</v>
      </c>
      <c r="C34" t="s">
        <v>1445</v>
      </c>
      <c r="D34" t="s">
        <v>1427</v>
      </c>
      <c r="E34" t="s">
        <v>1428</v>
      </c>
      <c r="F34" t="s">
        <v>373</v>
      </c>
      <c r="G34" s="30">
        <v>55650</v>
      </c>
      <c r="H34">
        <v>86.9</v>
      </c>
      <c r="I34" t="s">
        <v>1429</v>
      </c>
      <c r="J34">
        <v>86.9</v>
      </c>
      <c r="K34" t="s">
        <v>1438</v>
      </c>
      <c r="L34" t="s">
        <v>1439</v>
      </c>
    </row>
    <row r="35" spans="1:12" hidden="1" x14ac:dyDescent="0.35">
      <c r="A35" t="s">
        <v>1437</v>
      </c>
      <c r="B35">
        <v>2045</v>
      </c>
      <c r="C35" t="s">
        <v>1445</v>
      </c>
      <c r="D35" t="s">
        <v>1427</v>
      </c>
      <c r="E35" t="s">
        <v>1428</v>
      </c>
      <c r="F35" t="s">
        <v>373</v>
      </c>
      <c r="G35" s="30">
        <v>55650</v>
      </c>
      <c r="H35">
        <v>86.9</v>
      </c>
      <c r="I35" t="s">
        <v>1429</v>
      </c>
      <c r="J35">
        <v>86.9</v>
      </c>
      <c r="K35" t="s">
        <v>1438</v>
      </c>
      <c r="L35" t="s">
        <v>1439</v>
      </c>
    </row>
    <row r="36" spans="1:12" hidden="1" x14ac:dyDescent="0.35">
      <c r="A36" t="s">
        <v>1437</v>
      </c>
      <c r="B36">
        <v>2050</v>
      </c>
      <c r="C36" t="s">
        <v>1445</v>
      </c>
      <c r="D36" t="s">
        <v>1427</v>
      </c>
      <c r="E36" t="s">
        <v>1428</v>
      </c>
      <c r="F36" t="s">
        <v>373</v>
      </c>
      <c r="G36" s="30">
        <v>55650</v>
      </c>
      <c r="H36">
        <v>86.9</v>
      </c>
      <c r="I36" t="s">
        <v>1429</v>
      </c>
      <c r="J36">
        <v>86.9</v>
      </c>
      <c r="K36" t="s">
        <v>1438</v>
      </c>
      <c r="L36" t="s">
        <v>1439</v>
      </c>
    </row>
    <row r="37" spans="1:12" hidden="1" x14ac:dyDescent="0.35">
      <c r="A37" t="s">
        <v>1440</v>
      </c>
      <c r="B37">
        <v>2020</v>
      </c>
      <c r="C37" t="s">
        <v>1445</v>
      </c>
      <c r="D37" t="s">
        <v>1427</v>
      </c>
      <c r="E37" t="s">
        <v>1428</v>
      </c>
      <c r="F37" t="s">
        <v>373</v>
      </c>
      <c r="G37" s="30">
        <v>55650</v>
      </c>
      <c r="H37">
        <v>86.9</v>
      </c>
      <c r="I37" t="s">
        <v>1429</v>
      </c>
      <c r="J37">
        <v>86.9</v>
      </c>
      <c r="K37" t="s">
        <v>1438</v>
      </c>
      <c r="L37" t="s">
        <v>1431</v>
      </c>
    </row>
    <row r="38" spans="1:12" hidden="1" x14ac:dyDescent="0.35">
      <c r="A38" t="s">
        <v>1440</v>
      </c>
      <c r="B38">
        <v>2025</v>
      </c>
      <c r="C38" t="s">
        <v>1445</v>
      </c>
      <c r="D38" t="s">
        <v>1427</v>
      </c>
      <c r="E38" t="s">
        <v>1428</v>
      </c>
      <c r="F38" t="s">
        <v>373</v>
      </c>
      <c r="G38" s="30">
        <v>48860</v>
      </c>
      <c r="H38">
        <v>97.1</v>
      </c>
      <c r="I38" t="s">
        <v>1429</v>
      </c>
      <c r="J38">
        <v>97.1</v>
      </c>
      <c r="K38" t="s">
        <v>1441</v>
      </c>
      <c r="L38" t="s">
        <v>1431</v>
      </c>
    </row>
    <row r="39" spans="1:12" hidden="1" x14ac:dyDescent="0.35">
      <c r="A39" t="s">
        <v>1440</v>
      </c>
      <c r="B39">
        <v>2030</v>
      </c>
      <c r="C39" t="s">
        <v>1445</v>
      </c>
      <c r="D39" t="s">
        <v>1427</v>
      </c>
      <c r="E39" t="s">
        <v>1428</v>
      </c>
      <c r="F39" t="s">
        <v>373</v>
      </c>
      <c r="G39" s="30">
        <v>42830</v>
      </c>
      <c r="H39">
        <v>103</v>
      </c>
      <c r="I39" t="s">
        <v>1429</v>
      </c>
      <c r="J39">
        <v>103</v>
      </c>
      <c r="K39" t="s">
        <v>1442</v>
      </c>
      <c r="L39" t="s">
        <v>1431</v>
      </c>
    </row>
    <row r="40" spans="1:12" hidden="1" x14ac:dyDescent="0.35">
      <c r="A40" t="s">
        <v>1440</v>
      </c>
      <c r="B40">
        <v>2035</v>
      </c>
      <c r="C40" t="s">
        <v>1445</v>
      </c>
      <c r="D40" t="s">
        <v>1427</v>
      </c>
      <c r="E40" t="s">
        <v>1428</v>
      </c>
      <c r="F40" t="s">
        <v>373</v>
      </c>
      <c r="G40" s="30">
        <v>41780</v>
      </c>
      <c r="H40">
        <v>103</v>
      </c>
      <c r="I40" t="s">
        <v>1429</v>
      </c>
      <c r="J40">
        <v>103</v>
      </c>
      <c r="K40" t="s">
        <v>1443</v>
      </c>
      <c r="L40" t="s">
        <v>1431</v>
      </c>
    </row>
    <row r="41" spans="1:12" hidden="1" x14ac:dyDescent="0.35">
      <c r="A41" t="s">
        <v>1440</v>
      </c>
      <c r="B41">
        <v>2040</v>
      </c>
      <c r="C41" t="s">
        <v>1445</v>
      </c>
      <c r="D41" t="s">
        <v>1427</v>
      </c>
      <c r="E41" t="s">
        <v>1428</v>
      </c>
      <c r="F41" t="s">
        <v>373</v>
      </c>
      <c r="G41" s="30">
        <v>40040</v>
      </c>
      <c r="H41">
        <v>107</v>
      </c>
      <c r="I41" t="s">
        <v>1429</v>
      </c>
      <c r="J41">
        <v>107</v>
      </c>
      <c r="K41" t="s">
        <v>1435</v>
      </c>
      <c r="L41" t="s">
        <v>1431</v>
      </c>
    </row>
    <row r="42" spans="1:12" hidden="1" x14ac:dyDescent="0.35">
      <c r="A42" t="s">
        <v>1440</v>
      </c>
      <c r="B42">
        <v>2045</v>
      </c>
      <c r="C42" t="s">
        <v>1445</v>
      </c>
      <c r="D42" t="s">
        <v>1427</v>
      </c>
      <c r="E42" t="s">
        <v>1428</v>
      </c>
      <c r="F42" t="s">
        <v>373</v>
      </c>
      <c r="G42" s="30">
        <v>38300</v>
      </c>
      <c r="H42">
        <v>111</v>
      </c>
      <c r="I42" t="s">
        <v>1429</v>
      </c>
      <c r="J42">
        <v>111</v>
      </c>
      <c r="K42" t="s">
        <v>1435</v>
      </c>
      <c r="L42" t="s">
        <v>1431</v>
      </c>
    </row>
    <row r="43" spans="1:12" hidden="1" x14ac:dyDescent="0.35">
      <c r="A43" t="s">
        <v>1440</v>
      </c>
      <c r="B43">
        <v>2050</v>
      </c>
      <c r="C43" t="s">
        <v>1445</v>
      </c>
      <c r="D43" t="s">
        <v>1427</v>
      </c>
      <c r="E43" t="s">
        <v>1428</v>
      </c>
      <c r="F43" t="s">
        <v>373</v>
      </c>
      <c r="G43" s="30">
        <v>36560</v>
      </c>
      <c r="H43">
        <v>115</v>
      </c>
      <c r="I43" t="s">
        <v>1429</v>
      </c>
      <c r="J43">
        <v>115</v>
      </c>
      <c r="K43" t="s">
        <v>1444</v>
      </c>
      <c r="L43" t="s">
        <v>1431</v>
      </c>
    </row>
    <row r="44" spans="1:12" hidden="1" x14ac:dyDescent="0.35">
      <c r="A44" t="s">
        <v>1425</v>
      </c>
      <c r="B44">
        <v>2020</v>
      </c>
      <c r="C44" t="s">
        <v>1446</v>
      </c>
      <c r="D44" t="s">
        <v>1427</v>
      </c>
      <c r="E44" t="s">
        <v>1428</v>
      </c>
      <c r="F44" t="s">
        <v>373</v>
      </c>
      <c r="G44" s="30">
        <v>74860</v>
      </c>
      <c r="H44">
        <v>75.2</v>
      </c>
      <c r="I44" t="s">
        <v>1429</v>
      </c>
      <c r="J44">
        <v>75.2</v>
      </c>
      <c r="K44" t="s">
        <v>1430</v>
      </c>
      <c r="L44" t="s">
        <v>1431</v>
      </c>
    </row>
    <row r="45" spans="1:12" hidden="1" x14ac:dyDescent="0.35">
      <c r="A45" t="s">
        <v>1425</v>
      </c>
      <c r="B45">
        <v>2025</v>
      </c>
      <c r="C45" t="s">
        <v>1446</v>
      </c>
      <c r="D45" t="s">
        <v>1427</v>
      </c>
      <c r="E45" t="s">
        <v>1428</v>
      </c>
      <c r="F45" t="s">
        <v>373</v>
      </c>
      <c r="G45" s="30">
        <v>54980</v>
      </c>
      <c r="H45">
        <v>99.4</v>
      </c>
      <c r="I45" t="s">
        <v>1429</v>
      </c>
      <c r="J45">
        <v>99.4</v>
      </c>
      <c r="K45" t="s">
        <v>1432</v>
      </c>
      <c r="L45" t="s">
        <v>1431</v>
      </c>
    </row>
    <row r="46" spans="1:12" hidden="1" x14ac:dyDescent="0.35">
      <c r="A46" t="s">
        <v>1425</v>
      </c>
      <c r="B46">
        <v>2030</v>
      </c>
      <c r="C46" t="s">
        <v>1446</v>
      </c>
      <c r="D46" t="s">
        <v>1427</v>
      </c>
      <c r="E46" t="s">
        <v>1428</v>
      </c>
      <c r="F46" t="s">
        <v>373</v>
      </c>
      <c r="G46" s="30">
        <v>46030</v>
      </c>
      <c r="H46">
        <v>109</v>
      </c>
      <c r="I46" t="s">
        <v>1429</v>
      </c>
      <c r="J46">
        <v>109</v>
      </c>
      <c r="K46" t="s">
        <v>1433</v>
      </c>
      <c r="L46" t="s">
        <v>1431</v>
      </c>
    </row>
    <row r="47" spans="1:12" hidden="1" x14ac:dyDescent="0.35">
      <c r="A47" t="s">
        <v>1425</v>
      </c>
      <c r="B47">
        <v>2035</v>
      </c>
      <c r="C47" t="s">
        <v>1446</v>
      </c>
      <c r="D47" t="s">
        <v>1427</v>
      </c>
      <c r="E47" t="s">
        <v>1428</v>
      </c>
      <c r="F47" t="s">
        <v>373</v>
      </c>
      <c r="G47" s="30">
        <v>40380</v>
      </c>
      <c r="H47">
        <v>120</v>
      </c>
      <c r="I47" t="s">
        <v>1429</v>
      </c>
      <c r="J47">
        <v>120</v>
      </c>
      <c r="K47" t="s">
        <v>1434</v>
      </c>
      <c r="L47" t="s">
        <v>1431</v>
      </c>
    </row>
    <row r="48" spans="1:12" hidden="1" x14ac:dyDescent="0.35">
      <c r="A48" t="s">
        <v>1425</v>
      </c>
      <c r="B48">
        <v>2040</v>
      </c>
      <c r="C48" t="s">
        <v>1446</v>
      </c>
      <c r="D48" t="s">
        <v>1427</v>
      </c>
      <c r="E48" t="s">
        <v>1428</v>
      </c>
      <c r="F48" t="s">
        <v>373</v>
      </c>
      <c r="G48" s="30">
        <v>38690</v>
      </c>
      <c r="H48">
        <v>124</v>
      </c>
      <c r="I48" t="s">
        <v>1429</v>
      </c>
      <c r="J48">
        <v>124</v>
      </c>
      <c r="K48" t="s">
        <v>1435</v>
      </c>
      <c r="L48" t="s">
        <v>1431</v>
      </c>
    </row>
    <row r="49" spans="1:12" hidden="1" x14ac:dyDescent="0.35">
      <c r="A49" t="s">
        <v>1425</v>
      </c>
      <c r="B49">
        <v>2045</v>
      </c>
      <c r="C49" t="s">
        <v>1446</v>
      </c>
      <c r="D49" t="s">
        <v>1427</v>
      </c>
      <c r="E49" t="s">
        <v>1428</v>
      </c>
      <c r="F49" t="s">
        <v>373</v>
      </c>
      <c r="G49" s="30">
        <v>37000</v>
      </c>
      <c r="H49">
        <v>129</v>
      </c>
      <c r="I49" t="s">
        <v>1429</v>
      </c>
      <c r="J49">
        <v>129</v>
      </c>
      <c r="K49" t="s">
        <v>1435</v>
      </c>
      <c r="L49" t="s">
        <v>1431</v>
      </c>
    </row>
    <row r="50" spans="1:12" hidden="1" x14ac:dyDescent="0.35">
      <c r="A50" t="s">
        <v>1425</v>
      </c>
      <c r="B50">
        <v>2050</v>
      </c>
      <c r="C50" t="s">
        <v>1446</v>
      </c>
      <c r="D50" t="s">
        <v>1427</v>
      </c>
      <c r="E50" t="s">
        <v>1428</v>
      </c>
      <c r="F50" t="s">
        <v>373</v>
      </c>
      <c r="G50" s="30">
        <v>35310</v>
      </c>
      <c r="H50">
        <v>134</v>
      </c>
      <c r="I50" t="s">
        <v>1429</v>
      </c>
      <c r="J50">
        <v>134</v>
      </c>
      <c r="K50" t="s">
        <v>1436</v>
      </c>
      <c r="L50" t="s">
        <v>1431</v>
      </c>
    </row>
    <row r="51" spans="1:12" hidden="1" x14ac:dyDescent="0.35">
      <c r="A51" t="s">
        <v>1437</v>
      </c>
      <c r="B51">
        <v>2020</v>
      </c>
      <c r="C51" t="s">
        <v>1446</v>
      </c>
      <c r="D51" t="s">
        <v>1427</v>
      </c>
      <c r="E51" t="s">
        <v>1428</v>
      </c>
      <c r="F51" t="s">
        <v>373</v>
      </c>
      <c r="G51" s="30">
        <v>74860</v>
      </c>
      <c r="H51">
        <v>75.2</v>
      </c>
      <c r="I51" t="s">
        <v>1429</v>
      </c>
      <c r="J51">
        <v>75.2</v>
      </c>
      <c r="K51" t="s">
        <v>1438</v>
      </c>
      <c r="L51" t="s">
        <v>1439</v>
      </c>
    </row>
    <row r="52" spans="1:12" hidden="1" x14ac:dyDescent="0.35">
      <c r="A52" t="s">
        <v>1437</v>
      </c>
      <c r="B52">
        <v>2025</v>
      </c>
      <c r="C52" t="s">
        <v>1446</v>
      </c>
      <c r="D52" t="s">
        <v>1427</v>
      </c>
      <c r="E52" t="s">
        <v>1428</v>
      </c>
      <c r="F52" t="s">
        <v>373</v>
      </c>
      <c r="G52" s="30">
        <v>74860</v>
      </c>
      <c r="H52">
        <v>75.2</v>
      </c>
      <c r="I52" t="s">
        <v>1429</v>
      </c>
      <c r="J52">
        <v>75.2</v>
      </c>
      <c r="K52" t="s">
        <v>1438</v>
      </c>
      <c r="L52" t="s">
        <v>1439</v>
      </c>
    </row>
    <row r="53" spans="1:12" hidden="1" x14ac:dyDescent="0.35">
      <c r="A53" t="s">
        <v>1437</v>
      </c>
      <c r="B53">
        <v>2030</v>
      </c>
      <c r="C53" t="s">
        <v>1446</v>
      </c>
      <c r="D53" t="s">
        <v>1427</v>
      </c>
      <c r="E53" t="s">
        <v>1428</v>
      </c>
      <c r="F53" t="s">
        <v>373</v>
      </c>
      <c r="G53" s="30">
        <v>74860</v>
      </c>
      <c r="H53">
        <v>75.2</v>
      </c>
      <c r="I53" t="s">
        <v>1429</v>
      </c>
      <c r="J53">
        <v>75.2</v>
      </c>
      <c r="K53" t="s">
        <v>1438</v>
      </c>
      <c r="L53" t="s">
        <v>1439</v>
      </c>
    </row>
    <row r="54" spans="1:12" hidden="1" x14ac:dyDescent="0.35">
      <c r="A54" t="s">
        <v>1437</v>
      </c>
      <c r="B54">
        <v>2035</v>
      </c>
      <c r="C54" t="s">
        <v>1446</v>
      </c>
      <c r="D54" t="s">
        <v>1427</v>
      </c>
      <c r="E54" t="s">
        <v>1428</v>
      </c>
      <c r="F54" t="s">
        <v>373</v>
      </c>
      <c r="G54" s="30">
        <v>74860</v>
      </c>
      <c r="H54">
        <v>75.2</v>
      </c>
      <c r="I54" t="s">
        <v>1429</v>
      </c>
      <c r="J54">
        <v>75.2</v>
      </c>
      <c r="K54" t="s">
        <v>1438</v>
      </c>
      <c r="L54" t="s">
        <v>1439</v>
      </c>
    </row>
    <row r="55" spans="1:12" hidden="1" x14ac:dyDescent="0.35">
      <c r="A55" t="s">
        <v>1437</v>
      </c>
      <c r="B55">
        <v>2040</v>
      </c>
      <c r="C55" t="s">
        <v>1446</v>
      </c>
      <c r="D55" t="s">
        <v>1427</v>
      </c>
      <c r="E55" t="s">
        <v>1428</v>
      </c>
      <c r="F55" t="s">
        <v>373</v>
      </c>
      <c r="G55" s="30">
        <v>74860</v>
      </c>
      <c r="H55">
        <v>75.2</v>
      </c>
      <c r="I55" t="s">
        <v>1429</v>
      </c>
      <c r="J55">
        <v>75.2</v>
      </c>
      <c r="K55" t="s">
        <v>1438</v>
      </c>
      <c r="L55" t="s">
        <v>1439</v>
      </c>
    </row>
    <row r="56" spans="1:12" hidden="1" x14ac:dyDescent="0.35">
      <c r="A56" t="s">
        <v>1437</v>
      </c>
      <c r="B56">
        <v>2045</v>
      </c>
      <c r="C56" t="s">
        <v>1446</v>
      </c>
      <c r="D56" t="s">
        <v>1427</v>
      </c>
      <c r="E56" t="s">
        <v>1428</v>
      </c>
      <c r="F56" t="s">
        <v>373</v>
      </c>
      <c r="G56" s="30">
        <v>74860</v>
      </c>
      <c r="H56">
        <v>75.2</v>
      </c>
      <c r="I56" t="s">
        <v>1429</v>
      </c>
      <c r="J56">
        <v>75.2</v>
      </c>
      <c r="K56" t="s">
        <v>1438</v>
      </c>
      <c r="L56" t="s">
        <v>1439</v>
      </c>
    </row>
    <row r="57" spans="1:12" hidden="1" x14ac:dyDescent="0.35">
      <c r="A57" t="s">
        <v>1437</v>
      </c>
      <c r="B57">
        <v>2050</v>
      </c>
      <c r="C57" t="s">
        <v>1446</v>
      </c>
      <c r="D57" t="s">
        <v>1427</v>
      </c>
      <c r="E57" t="s">
        <v>1428</v>
      </c>
      <c r="F57" t="s">
        <v>373</v>
      </c>
      <c r="G57" s="30">
        <v>74860</v>
      </c>
      <c r="H57">
        <v>75.2</v>
      </c>
      <c r="I57" t="s">
        <v>1429</v>
      </c>
      <c r="J57">
        <v>75.2</v>
      </c>
      <c r="K57" t="s">
        <v>1438</v>
      </c>
      <c r="L57" t="s">
        <v>1439</v>
      </c>
    </row>
    <row r="58" spans="1:12" hidden="1" x14ac:dyDescent="0.35">
      <c r="A58" t="s">
        <v>1440</v>
      </c>
      <c r="B58">
        <v>2020</v>
      </c>
      <c r="C58" t="s">
        <v>1446</v>
      </c>
      <c r="D58" t="s">
        <v>1427</v>
      </c>
      <c r="E58" t="s">
        <v>1428</v>
      </c>
      <c r="F58" t="s">
        <v>373</v>
      </c>
      <c r="G58" s="30">
        <v>74860</v>
      </c>
      <c r="H58">
        <v>75.2</v>
      </c>
      <c r="I58" t="s">
        <v>1429</v>
      </c>
      <c r="J58">
        <v>75.2</v>
      </c>
      <c r="K58" t="s">
        <v>1438</v>
      </c>
      <c r="L58" t="s">
        <v>1431</v>
      </c>
    </row>
    <row r="59" spans="1:12" hidden="1" x14ac:dyDescent="0.35">
      <c r="A59" t="s">
        <v>1440</v>
      </c>
      <c r="B59">
        <v>2025</v>
      </c>
      <c r="C59" t="s">
        <v>1446</v>
      </c>
      <c r="D59" t="s">
        <v>1427</v>
      </c>
      <c r="E59" t="s">
        <v>1428</v>
      </c>
      <c r="F59" t="s">
        <v>373</v>
      </c>
      <c r="G59" s="30">
        <v>63150</v>
      </c>
      <c r="H59">
        <v>84.5</v>
      </c>
      <c r="I59" t="s">
        <v>1429</v>
      </c>
      <c r="J59">
        <v>84.5</v>
      </c>
      <c r="K59" t="s">
        <v>1441</v>
      </c>
      <c r="L59" t="s">
        <v>1431</v>
      </c>
    </row>
    <row r="60" spans="1:12" hidden="1" x14ac:dyDescent="0.35">
      <c r="A60" t="s">
        <v>1440</v>
      </c>
      <c r="B60">
        <v>2030</v>
      </c>
      <c r="C60" t="s">
        <v>1446</v>
      </c>
      <c r="D60" t="s">
        <v>1427</v>
      </c>
      <c r="E60" t="s">
        <v>1428</v>
      </c>
      <c r="F60" t="s">
        <v>373</v>
      </c>
      <c r="G60" s="30">
        <v>52340</v>
      </c>
      <c r="H60">
        <v>92.6</v>
      </c>
      <c r="I60" t="s">
        <v>1429</v>
      </c>
      <c r="J60">
        <v>92.6</v>
      </c>
      <c r="K60" t="s">
        <v>1442</v>
      </c>
      <c r="L60" t="s">
        <v>1431</v>
      </c>
    </row>
    <row r="61" spans="1:12" hidden="1" x14ac:dyDescent="0.35">
      <c r="A61" t="s">
        <v>1440</v>
      </c>
      <c r="B61">
        <v>2035</v>
      </c>
      <c r="C61" t="s">
        <v>1446</v>
      </c>
      <c r="D61" t="s">
        <v>1427</v>
      </c>
      <c r="E61" t="s">
        <v>1428</v>
      </c>
      <c r="F61" t="s">
        <v>373</v>
      </c>
      <c r="G61" s="30">
        <v>49530</v>
      </c>
      <c r="H61">
        <v>98.3</v>
      </c>
      <c r="I61" t="s">
        <v>1429</v>
      </c>
      <c r="J61">
        <v>98.3</v>
      </c>
      <c r="K61" t="s">
        <v>1443</v>
      </c>
      <c r="L61" t="s">
        <v>1431</v>
      </c>
    </row>
    <row r="62" spans="1:12" hidden="1" x14ac:dyDescent="0.35">
      <c r="A62" t="s">
        <v>1440</v>
      </c>
      <c r="B62">
        <v>2040</v>
      </c>
      <c r="C62" t="s">
        <v>1446</v>
      </c>
      <c r="D62" t="s">
        <v>1427</v>
      </c>
      <c r="E62" t="s">
        <v>1428</v>
      </c>
      <c r="F62" t="s">
        <v>373</v>
      </c>
      <c r="G62" s="30">
        <v>47080</v>
      </c>
      <c r="H62">
        <v>102</v>
      </c>
      <c r="I62" t="s">
        <v>1429</v>
      </c>
      <c r="J62">
        <v>102</v>
      </c>
      <c r="K62" t="s">
        <v>1435</v>
      </c>
      <c r="L62" t="s">
        <v>1431</v>
      </c>
    </row>
    <row r="63" spans="1:12" hidden="1" x14ac:dyDescent="0.35">
      <c r="A63" t="s">
        <v>1440</v>
      </c>
      <c r="B63">
        <v>2045</v>
      </c>
      <c r="C63" t="s">
        <v>1446</v>
      </c>
      <c r="D63" t="s">
        <v>1427</v>
      </c>
      <c r="E63" t="s">
        <v>1428</v>
      </c>
      <c r="F63" t="s">
        <v>373</v>
      </c>
      <c r="G63" s="30">
        <v>44630</v>
      </c>
      <c r="H63">
        <v>107</v>
      </c>
      <c r="I63" t="s">
        <v>1429</v>
      </c>
      <c r="J63">
        <v>107</v>
      </c>
      <c r="K63" t="s">
        <v>1435</v>
      </c>
      <c r="L63" t="s">
        <v>1431</v>
      </c>
    </row>
    <row r="64" spans="1:12" hidden="1" x14ac:dyDescent="0.35">
      <c r="A64" t="s">
        <v>1440</v>
      </c>
      <c r="B64">
        <v>2050</v>
      </c>
      <c r="C64" t="s">
        <v>1446</v>
      </c>
      <c r="D64" t="s">
        <v>1427</v>
      </c>
      <c r="E64" t="s">
        <v>1428</v>
      </c>
      <c r="F64" t="s">
        <v>373</v>
      </c>
      <c r="G64" s="30">
        <v>42170</v>
      </c>
      <c r="H64">
        <v>111</v>
      </c>
      <c r="I64" t="s">
        <v>1429</v>
      </c>
      <c r="J64">
        <v>111</v>
      </c>
      <c r="K64" t="s">
        <v>1444</v>
      </c>
      <c r="L64" t="s">
        <v>1431</v>
      </c>
    </row>
    <row r="65" spans="1:12" hidden="1" x14ac:dyDescent="0.35">
      <c r="A65" t="s">
        <v>1425</v>
      </c>
      <c r="B65">
        <v>2020</v>
      </c>
      <c r="C65" t="s">
        <v>1447</v>
      </c>
      <c r="D65" t="s">
        <v>1448</v>
      </c>
      <c r="E65" t="s">
        <v>1428</v>
      </c>
      <c r="F65" t="s">
        <v>373</v>
      </c>
      <c r="G65" s="30">
        <v>29030</v>
      </c>
      <c r="H65">
        <v>25.6</v>
      </c>
      <c r="I65" t="s">
        <v>1429</v>
      </c>
      <c r="J65">
        <v>25.6</v>
      </c>
      <c r="K65" t="s">
        <v>1449</v>
      </c>
      <c r="L65" t="s">
        <v>1431</v>
      </c>
    </row>
    <row r="66" spans="1:12" hidden="1" x14ac:dyDescent="0.35">
      <c r="A66" t="s">
        <v>1425</v>
      </c>
      <c r="B66">
        <v>2025</v>
      </c>
      <c r="C66" t="s">
        <v>1447</v>
      </c>
      <c r="D66" t="s">
        <v>1448</v>
      </c>
      <c r="E66" t="s">
        <v>1428</v>
      </c>
      <c r="F66" t="s">
        <v>373</v>
      </c>
      <c r="G66" s="30">
        <v>29610</v>
      </c>
      <c r="H66">
        <v>36.799999999999997</v>
      </c>
      <c r="I66" t="s">
        <v>1429</v>
      </c>
      <c r="J66">
        <v>36.799999999999997</v>
      </c>
      <c r="K66" t="s">
        <v>1450</v>
      </c>
      <c r="L66" t="s">
        <v>1431</v>
      </c>
    </row>
    <row r="67" spans="1:12" hidden="1" x14ac:dyDescent="0.35">
      <c r="A67" t="s">
        <v>1425</v>
      </c>
      <c r="B67">
        <v>2030</v>
      </c>
      <c r="C67" t="s">
        <v>1447</v>
      </c>
      <c r="D67" t="s">
        <v>1448</v>
      </c>
      <c r="E67" t="s">
        <v>1428</v>
      </c>
      <c r="F67" t="s">
        <v>373</v>
      </c>
      <c r="G67" s="30">
        <v>31100</v>
      </c>
      <c r="H67">
        <v>40.6</v>
      </c>
      <c r="I67" t="s">
        <v>1429</v>
      </c>
      <c r="J67">
        <v>40.6</v>
      </c>
      <c r="K67" t="s">
        <v>1451</v>
      </c>
      <c r="L67" t="s">
        <v>1431</v>
      </c>
    </row>
    <row r="68" spans="1:12" hidden="1" x14ac:dyDescent="0.35">
      <c r="A68" t="s">
        <v>1425</v>
      </c>
      <c r="B68">
        <v>2035</v>
      </c>
      <c r="C68" t="s">
        <v>1447</v>
      </c>
      <c r="D68" t="s">
        <v>1448</v>
      </c>
      <c r="E68" t="s">
        <v>1428</v>
      </c>
      <c r="F68" t="s">
        <v>373</v>
      </c>
      <c r="G68" s="30">
        <v>31900</v>
      </c>
      <c r="H68">
        <v>44.8</v>
      </c>
      <c r="I68" t="s">
        <v>1429</v>
      </c>
      <c r="J68">
        <v>44.8</v>
      </c>
      <c r="K68" t="s">
        <v>1452</v>
      </c>
      <c r="L68" t="s">
        <v>1431</v>
      </c>
    </row>
    <row r="69" spans="1:12" hidden="1" x14ac:dyDescent="0.35">
      <c r="A69" t="s">
        <v>1425</v>
      </c>
      <c r="B69">
        <v>2040</v>
      </c>
      <c r="C69" t="s">
        <v>1447</v>
      </c>
      <c r="D69" t="s">
        <v>1448</v>
      </c>
      <c r="E69" t="s">
        <v>1428</v>
      </c>
      <c r="F69" t="s">
        <v>373</v>
      </c>
      <c r="G69" s="30">
        <v>31250</v>
      </c>
      <c r="H69">
        <v>49</v>
      </c>
      <c r="I69" t="s">
        <v>1429</v>
      </c>
      <c r="J69">
        <v>49</v>
      </c>
      <c r="K69" t="s">
        <v>1435</v>
      </c>
      <c r="L69" t="s">
        <v>1431</v>
      </c>
    </row>
    <row r="70" spans="1:12" hidden="1" x14ac:dyDescent="0.35">
      <c r="A70" t="s">
        <v>1425</v>
      </c>
      <c r="B70">
        <v>2045</v>
      </c>
      <c r="C70" t="s">
        <v>1447</v>
      </c>
      <c r="D70" t="s">
        <v>1448</v>
      </c>
      <c r="E70" t="s">
        <v>1428</v>
      </c>
      <c r="F70" t="s">
        <v>373</v>
      </c>
      <c r="G70" s="30">
        <v>30600</v>
      </c>
      <c r="H70">
        <v>53.2</v>
      </c>
      <c r="I70" t="s">
        <v>1429</v>
      </c>
      <c r="J70">
        <v>53.2</v>
      </c>
      <c r="K70" t="s">
        <v>1435</v>
      </c>
      <c r="L70" t="s">
        <v>1431</v>
      </c>
    </row>
    <row r="71" spans="1:12" hidden="1" x14ac:dyDescent="0.35">
      <c r="A71" t="s">
        <v>1425</v>
      </c>
      <c r="B71">
        <v>2050</v>
      </c>
      <c r="C71" t="s">
        <v>1447</v>
      </c>
      <c r="D71" t="s">
        <v>1448</v>
      </c>
      <c r="E71" t="s">
        <v>1428</v>
      </c>
      <c r="F71" t="s">
        <v>373</v>
      </c>
      <c r="G71" s="30">
        <v>29950</v>
      </c>
      <c r="H71">
        <v>53.2</v>
      </c>
      <c r="I71" t="s">
        <v>1429</v>
      </c>
      <c r="J71">
        <v>53.2</v>
      </c>
      <c r="K71" t="s">
        <v>1453</v>
      </c>
      <c r="L71" t="s">
        <v>1431</v>
      </c>
    </row>
    <row r="72" spans="1:12" hidden="1" x14ac:dyDescent="0.35">
      <c r="A72" t="s">
        <v>1437</v>
      </c>
      <c r="B72">
        <v>2020</v>
      </c>
      <c r="C72" t="s">
        <v>1447</v>
      </c>
      <c r="D72" t="s">
        <v>1448</v>
      </c>
      <c r="E72" t="s">
        <v>1428</v>
      </c>
      <c r="F72" t="s">
        <v>373</v>
      </c>
      <c r="G72" s="30">
        <v>29030</v>
      </c>
      <c r="H72">
        <v>25.6</v>
      </c>
      <c r="I72" t="s">
        <v>1429</v>
      </c>
      <c r="J72">
        <v>25.6</v>
      </c>
      <c r="K72" t="s">
        <v>1454</v>
      </c>
      <c r="L72" t="s">
        <v>1431</v>
      </c>
    </row>
    <row r="73" spans="1:12" hidden="1" x14ac:dyDescent="0.35">
      <c r="A73" t="s">
        <v>1437</v>
      </c>
      <c r="B73">
        <v>2025</v>
      </c>
      <c r="C73" t="s">
        <v>1447</v>
      </c>
      <c r="D73" t="s">
        <v>1448</v>
      </c>
      <c r="E73" t="s">
        <v>1428</v>
      </c>
      <c r="F73" t="s">
        <v>373</v>
      </c>
      <c r="G73" s="30">
        <v>29030</v>
      </c>
      <c r="H73">
        <v>25.6</v>
      </c>
      <c r="I73" t="s">
        <v>1429</v>
      </c>
      <c r="J73">
        <v>25.6</v>
      </c>
      <c r="K73" t="s">
        <v>1454</v>
      </c>
      <c r="L73" t="s">
        <v>1431</v>
      </c>
    </row>
    <row r="74" spans="1:12" hidden="1" x14ac:dyDescent="0.35">
      <c r="A74" t="s">
        <v>1437</v>
      </c>
      <c r="B74">
        <v>2030</v>
      </c>
      <c r="C74" t="s">
        <v>1447</v>
      </c>
      <c r="D74" t="s">
        <v>1448</v>
      </c>
      <c r="E74" t="s">
        <v>1428</v>
      </c>
      <c r="F74" t="s">
        <v>373</v>
      </c>
      <c r="G74" s="30">
        <v>29030</v>
      </c>
      <c r="H74">
        <v>25.6</v>
      </c>
      <c r="I74" t="s">
        <v>1429</v>
      </c>
      <c r="J74">
        <v>25.6</v>
      </c>
      <c r="K74" t="s">
        <v>1454</v>
      </c>
      <c r="L74" t="s">
        <v>1431</v>
      </c>
    </row>
    <row r="75" spans="1:12" hidden="1" x14ac:dyDescent="0.35">
      <c r="A75" t="s">
        <v>1437</v>
      </c>
      <c r="B75">
        <v>2035</v>
      </c>
      <c r="C75" t="s">
        <v>1447</v>
      </c>
      <c r="D75" t="s">
        <v>1448</v>
      </c>
      <c r="E75" t="s">
        <v>1428</v>
      </c>
      <c r="F75" t="s">
        <v>373</v>
      </c>
      <c r="G75" s="30">
        <v>29030</v>
      </c>
      <c r="H75">
        <v>25.6</v>
      </c>
      <c r="I75" t="s">
        <v>1429</v>
      </c>
      <c r="J75">
        <v>25.6</v>
      </c>
      <c r="K75" t="s">
        <v>1454</v>
      </c>
      <c r="L75" t="s">
        <v>1431</v>
      </c>
    </row>
    <row r="76" spans="1:12" hidden="1" x14ac:dyDescent="0.35">
      <c r="A76" t="s">
        <v>1437</v>
      </c>
      <c r="B76">
        <v>2040</v>
      </c>
      <c r="C76" t="s">
        <v>1447</v>
      </c>
      <c r="D76" t="s">
        <v>1448</v>
      </c>
      <c r="E76" t="s">
        <v>1428</v>
      </c>
      <c r="F76" t="s">
        <v>373</v>
      </c>
      <c r="G76" s="30">
        <v>29030</v>
      </c>
      <c r="H76">
        <v>25.6</v>
      </c>
      <c r="I76" t="s">
        <v>1429</v>
      </c>
      <c r="J76">
        <v>25.6</v>
      </c>
      <c r="K76" t="s">
        <v>1454</v>
      </c>
      <c r="L76" t="s">
        <v>1431</v>
      </c>
    </row>
    <row r="77" spans="1:12" hidden="1" x14ac:dyDescent="0.35">
      <c r="A77" t="s">
        <v>1437</v>
      </c>
      <c r="B77">
        <v>2045</v>
      </c>
      <c r="C77" t="s">
        <v>1447</v>
      </c>
      <c r="D77" t="s">
        <v>1448</v>
      </c>
      <c r="E77" t="s">
        <v>1428</v>
      </c>
      <c r="F77" t="s">
        <v>373</v>
      </c>
      <c r="G77" s="30">
        <v>29030</v>
      </c>
      <c r="H77">
        <v>25.6</v>
      </c>
      <c r="I77" t="s">
        <v>1429</v>
      </c>
      <c r="J77">
        <v>25.6</v>
      </c>
      <c r="K77" t="s">
        <v>1454</v>
      </c>
      <c r="L77" t="s">
        <v>1431</v>
      </c>
    </row>
    <row r="78" spans="1:12" hidden="1" x14ac:dyDescent="0.35">
      <c r="A78" t="s">
        <v>1437</v>
      </c>
      <c r="B78">
        <v>2050</v>
      </c>
      <c r="C78" t="s">
        <v>1447</v>
      </c>
      <c r="D78" t="s">
        <v>1448</v>
      </c>
      <c r="E78" t="s">
        <v>1428</v>
      </c>
      <c r="F78" t="s">
        <v>373</v>
      </c>
      <c r="G78" s="30">
        <v>29030</v>
      </c>
      <c r="H78">
        <v>25.6</v>
      </c>
      <c r="I78" t="s">
        <v>1429</v>
      </c>
      <c r="J78">
        <v>25.6</v>
      </c>
      <c r="K78" t="s">
        <v>1454</v>
      </c>
      <c r="L78" t="s">
        <v>1431</v>
      </c>
    </row>
    <row r="79" spans="1:12" hidden="1" x14ac:dyDescent="0.35">
      <c r="A79" t="s">
        <v>1440</v>
      </c>
      <c r="B79">
        <v>2020</v>
      </c>
      <c r="C79" t="s">
        <v>1447</v>
      </c>
      <c r="D79" t="s">
        <v>1448</v>
      </c>
      <c r="E79" t="s">
        <v>1428</v>
      </c>
      <c r="F79" t="s">
        <v>373</v>
      </c>
      <c r="G79" s="30">
        <v>29030</v>
      </c>
      <c r="H79">
        <v>25.6</v>
      </c>
      <c r="I79" t="s">
        <v>1429</v>
      </c>
      <c r="J79">
        <v>25.6</v>
      </c>
      <c r="K79" t="s">
        <v>1455</v>
      </c>
      <c r="L79" t="s">
        <v>1431</v>
      </c>
    </row>
    <row r="80" spans="1:12" hidden="1" x14ac:dyDescent="0.35">
      <c r="A80" t="s">
        <v>1440</v>
      </c>
      <c r="B80">
        <v>2025</v>
      </c>
      <c r="C80" t="s">
        <v>1447</v>
      </c>
      <c r="D80" t="s">
        <v>1448</v>
      </c>
      <c r="E80" t="s">
        <v>1428</v>
      </c>
      <c r="F80" t="s">
        <v>373</v>
      </c>
      <c r="G80" s="30">
        <v>30990</v>
      </c>
      <c r="H80">
        <v>29.1</v>
      </c>
      <c r="I80" t="s">
        <v>1429</v>
      </c>
      <c r="J80">
        <v>29.1</v>
      </c>
      <c r="K80" t="s">
        <v>1456</v>
      </c>
      <c r="L80" t="s">
        <v>1431</v>
      </c>
    </row>
    <row r="81" spans="1:12" hidden="1" x14ac:dyDescent="0.35">
      <c r="A81" t="s">
        <v>1440</v>
      </c>
      <c r="B81">
        <v>2030</v>
      </c>
      <c r="C81" t="s">
        <v>1447</v>
      </c>
      <c r="D81" t="s">
        <v>1448</v>
      </c>
      <c r="E81" t="s">
        <v>1428</v>
      </c>
      <c r="F81" t="s">
        <v>373</v>
      </c>
      <c r="G81" s="30">
        <v>31200</v>
      </c>
      <c r="H81">
        <v>33.9</v>
      </c>
      <c r="I81" t="s">
        <v>1429</v>
      </c>
      <c r="J81">
        <v>33.9</v>
      </c>
      <c r="K81" t="s">
        <v>1457</v>
      </c>
      <c r="L81" t="s">
        <v>1431</v>
      </c>
    </row>
    <row r="82" spans="1:12" hidden="1" x14ac:dyDescent="0.35">
      <c r="A82" t="s">
        <v>1440</v>
      </c>
      <c r="B82">
        <v>2035</v>
      </c>
      <c r="C82" t="s">
        <v>1447</v>
      </c>
      <c r="D82" t="s">
        <v>1448</v>
      </c>
      <c r="E82" t="s">
        <v>1428</v>
      </c>
      <c r="F82" t="s">
        <v>373</v>
      </c>
      <c r="G82" s="30">
        <v>30800</v>
      </c>
      <c r="H82">
        <v>37.5</v>
      </c>
      <c r="I82" t="s">
        <v>1429</v>
      </c>
      <c r="J82">
        <v>37.5</v>
      </c>
      <c r="K82" t="s">
        <v>1458</v>
      </c>
      <c r="L82" t="s">
        <v>1431</v>
      </c>
    </row>
    <row r="83" spans="1:12" hidden="1" x14ac:dyDescent="0.35">
      <c r="A83" t="s">
        <v>1440</v>
      </c>
      <c r="B83">
        <v>2040</v>
      </c>
      <c r="C83" t="s">
        <v>1447</v>
      </c>
      <c r="D83" t="s">
        <v>1448</v>
      </c>
      <c r="E83" t="s">
        <v>1428</v>
      </c>
      <c r="F83" t="s">
        <v>373</v>
      </c>
      <c r="G83" s="30">
        <v>30310</v>
      </c>
      <c r="H83">
        <v>38.9</v>
      </c>
      <c r="I83" t="s">
        <v>1429</v>
      </c>
      <c r="J83">
        <v>38.9</v>
      </c>
      <c r="K83" t="s">
        <v>1435</v>
      </c>
      <c r="L83" t="s">
        <v>1431</v>
      </c>
    </row>
    <row r="84" spans="1:12" hidden="1" x14ac:dyDescent="0.35">
      <c r="A84" t="s">
        <v>1440</v>
      </c>
      <c r="B84">
        <v>2045</v>
      </c>
      <c r="C84" t="s">
        <v>1447</v>
      </c>
      <c r="D84" t="s">
        <v>1448</v>
      </c>
      <c r="E84" t="s">
        <v>1428</v>
      </c>
      <c r="F84" t="s">
        <v>373</v>
      </c>
      <c r="G84" s="30">
        <v>29830</v>
      </c>
      <c r="H84">
        <v>40.200000000000003</v>
      </c>
      <c r="I84" t="s">
        <v>1429</v>
      </c>
      <c r="J84">
        <v>40.200000000000003</v>
      </c>
      <c r="K84" t="s">
        <v>1435</v>
      </c>
      <c r="L84" t="s">
        <v>1431</v>
      </c>
    </row>
    <row r="85" spans="1:12" hidden="1" x14ac:dyDescent="0.35">
      <c r="A85" t="s">
        <v>1440</v>
      </c>
      <c r="B85">
        <v>2050</v>
      </c>
      <c r="C85" t="s">
        <v>1447</v>
      </c>
      <c r="D85" t="s">
        <v>1448</v>
      </c>
      <c r="E85" t="s">
        <v>1428</v>
      </c>
      <c r="F85" t="s">
        <v>373</v>
      </c>
      <c r="G85" s="30">
        <v>29340</v>
      </c>
      <c r="H85">
        <v>41.6</v>
      </c>
      <c r="I85" t="s">
        <v>1429</v>
      </c>
      <c r="J85">
        <v>41.6</v>
      </c>
      <c r="K85" t="s">
        <v>1459</v>
      </c>
      <c r="L85" t="s">
        <v>1431</v>
      </c>
    </row>
    <row r="86" spans="1:12" hidden="1" x14ac:dyDescent="0.35">
      <c r="A86" t="s">
        <v>1425</v>
      </c>
      <c r="B86">
        <v>2020</v>
      </c>
      <c r="C86" t="s">
        <v>1460</v>
      </c>
      <c r="D86" t="s">
        <v>1151</v>
      </c>
      <c r="E86" t="s">
        <v>1428</v>
      </c>
      <c r="F86" t="s">
        <v>373</v>
      </c>
      <c r="G86" s="30">
        <v>53140</v>
      </c>
      <c r="H86">
        <v>56.7</v>
      </c>
      <c r="I86" t="s">
        <v>1429</v>
      </c>
      <c r="J86">
        <v>56.7</v>
      </c>
      <c r="K86" t="s">
        <v>1461</v>
      </c>
      <c r="L86" t="s">
        <v>1462</v>
      </c>
    </row>
    <row r="87" spans="1:12" hidden="1" x14ac:dyDescent="0.35">
      <c r="A87" t="s">
        <v>1425</v>
      </c>
      <c r="B87">
        <v>2025</v>
      </c>
      <c r="C87" t="s">
        <v>1460</v>
      </c>
      <c r="D87" t="s">
        <v>1151</v>
      </c>
      <c r="E87" t="s">
        <v>1428</v>
      </c>
      <c r="F87" t="s">
        <v>373</v>
      </c>
      <c r="G87" s="30">
        <v>44490</v>
      </c>
      <c r="H87">
        <v>69.099999999999994</v>
      </c>
      <c r="I87" t="s">
        <v>1429</v>
      </c>
      <c r="J87">
        <v>69.099999999999994</v>
      </c>
      <c r="K87" t="s">
        <v>1461</v>
      </c>
      <c r="L87" t="s">
        <v>1462</v>
      </c>
    </row>
    <row r="88" spans="1:12" hidden="1" x14ac:dyDescent="0.35">
      <c r="A88" t="s">
        <v>1425</v>
      </c>
      <c r="B88">
        <v>2030</v>
      </c>
      <c r="C88" t="s">
        <v>1460</v>
      </c>
      <c r="D88" t="s">
        <v>1151</v>
      </c>
      <c r="E88" t="s">
        <v>1428</v>
      </c>
      <c r="F88" t="s">
        <v>373</v>
      </c>
      <c r="G88" s="30">
        <v>37770</v>
      </c>
      <c r="H88">
        <v>75.8</v>
      </c>
      <c r="I88" t="s">
        <v>1429</v>
      </c>
      <c r="J88">
        <v>75.8</v>
      </c>
      <c r="K88" t="s">
        <v>1461</v>
      </c>
      <c r="L88" t="s">
        <v>1462</v>
      </c>
    </row>
    <row r="89" spans="1:12" hidden="1" x14ac:dyDescent="0.35">
      <c r="A89" t="s">
        <v>1425</v>
      </c>
      <c r="B89">
        <v>2035</v>
      </c>
      <c r="C89" t="s">
        <v>1460</v>
      </c>
      <c r="D89" t="s">
        <v>1151</v>
      </c>
      <c r="E89" t="s">
        <v>1428</v>
      </c>
      <c r="F89" t="s">
        <v>373</v>
      </c>
      <c r="G89" s="30">
        <v>34440</v>
      </c>
      <c r="H89">
        <v>89.5</v>
      </c>
      <c r="I89" t="s">
        <v>1429</v>
      </c>
      <c r="J89">
        <v>89.5</v>
      </c>
      <c r="K89" t="s">
        <v>1461</v>
      </c>
      <c r="L89" t="s">
        <v>1462</v>
      </c>
    </row>
    <row r="90" spans="1:12" hidden="1" x14ac:dyDescent="0.35">
      <c r="A90" t="s">
        <v>1425</v>
      </c>
      <c r="B90">
        <v>2040</v>
      </c>
      <c r="C90" t="s">
        <v>1460</v>
      </c>
      <c r="D90" t="s">
        <v>1151</v>
      </c>
      <c r="E90" t="s">
        <v>1428</v>
      </c>
      <c r="F90" t="s">
        <v>373</v>
      </c>
      <c r="G90" s="30">
        <v>32970</v>
      </c>
      <c r="H90">
        <v>92.9</v>
      </c>
      <c r="I90" t="s">
        <v>1429</v>
      </c>
      <c r="J90">
        <v>92.9</v>
      </c>
      <c r="K90" t="s">
        <v>1461</v>
      </c>
      <c r="L90" t="s">
        <v>1462</v>
      </c>
    </row>
    <row r="91" spans="1:12" hidden="1" x14ac:dyDescent="0.35">
      <c r="A91" t="s">
        <v>1425</v>
      </c>
      <c r="B91">
        <v>2045</v>
      </c>
      <c r="C91" t="s">
        <v>1460</v>
      </c>
      <c r="D91" t="s">
        <v>1151</v>
      </c>
      <c r="E91" t="s">
        <v>1428</v>
      </c>
      <c r="F91" t="s">
        <v>373</v>
      </c>
      <c r="G91" s="30">
        <v>31490</v>
      </c>
      <c r="H91">
        <v>96.3</v>
      </c>
      <c r="I91" t="s">
        <v>1429</v>
      </c>
      <c r="J91">
        <v>96.3</v>
      </c>
      <c r="K91" t="s">
        <v>1461</v>
      </c>
      <c r="L91" t="s">
        <v>1462</v>
      </c>
    </row>
    <row r="92" spans="1:12" hidden="1" x14ac:dyDescent="0.35">
      <c r="A92" t="s">
        <v>1425</v>
      </c>
      <c r="B92">
        <v>2050</v>
      </c>
      <c r="C92" t="s">
        <v>1460</v>
      </c>
      <c r="D92" t="s">
        <v>1151</v>
      </c>
      <c r="E92" t="s">
        <v>1428</v>
      </c>
      <c r="F92" t="s">
        <v>373</v>
      </c>
      <c r="G92" s="30">
        <v>30020</v>
      </c>
      <c r="H92">
        <v>99.7</v>
      </c>
      <c r="I92" t="s">
        <v>1429</v>
      </c>
      <c r="J92">
        <v>99.7</v>
      </c>
      <c r="K92" t="s">
        <v>1461</v>
      </c>
      <c r="L92" t="s">
        <v>1462</v>
      </c>
    </row>
    <row r="93" spans="1:12" hidden="1" x14ac:dyDescent="0.35">
      <c r="A93" t="s">
        <v>1437</v>
      </c>
      <c r="B93">
        <v>2020</v>
      </c>
      <c r="C93" t="s">
        <v>1460</v>
      </c>
      <c r="D93" t="s">
        <v>1151</v>
      </c>
      <c r="E93" t="s">
        <v>1428</v>
      </c>
      <c r="F93" t="s">
        <v>373</v>
      </c>
      <c r="G93" s="30">
        <v>53140</v>
      </c>
      <c r="H93">
        <v>56.7</v>
      </c>
      <c r="I93" t="s">
        <v>1429</v>
      </c>
      <c r="J93">
        <v>56.7</v>
      </c>
      <c r="K93" t="s">
        <v>1461</v>
      </c>
      <c r="L93" t="s">
        <v>1462</v>
      </c>
    </row>
    <row r="94" spans="1:12" hidden="1" x14ac:dyDescent="0.35">
      <c r="A94" t="s">
        <v>1437</v>
      </c>
      <c r="B94">
        <v>2025</v>
      </c>
      <c r="C94" t="s">
        <v>1460</v>
      </c>
      <c r="D94" t="s">
        <v>1151</v>
      </c>
      <c r="E94" t="s">
        <v>1428</v>
      </c>
      <c r="F94" t="s">
        <v>373</v>
      </c>
      <c r="G94" s="30">
        <v>53140</v>
      </c>
      <c r="H94">
        <v>56.7</v>
      </c>
      <c r="I94" t="s">
        <v>1429</v>
      </c>
      <c r="J94">
        <v>56.7</v>
      </c>
      <c r="K94" t="s">
        <v>1463</v>
      </c>
      <c r="L94" t="s">
        <v>1462</v>
      </c>
    </row>
    <row r="95" spans="1:12" hidden="1" x14ac:dyDescent="0.35">
      <c r="A95" t="s">
        <v>1437</v>
      </c>
      <c r="B95">
        <v>2030</v>
      </c>
      <c r="C95" t="s">
        <v>1460</v>
      </c>
      <c r="D95" t="s">
        <v>1151</v>
      </c>
      <c r="E95" t="s">
        <v>1428</v>
      </c>
      <c r="F95" t="s">
        <v>373</v>
      </c>
      <c r="G95" s="30">
        <v>53140</v>
      </c>
      <c r="H95">
        <v>56.7</v>
      </c>
      <c r="I95" t="s">
        <v>1429</v>
      </c>
      <c r="J95">
        <v>56.7</v>
      </c>
      <c r="K95" t="s">
        <v>1463</v>
      </c>
      <c r="L95" t="s">
        <v>1462</v>
      </c>
    </row>
    <row r="96" spans="1:12" hidden="1" x14ac:dyDescent="0.35">
      <c r="A96" t="s">
        <v>1437</v>
      </c>
      <c r="B96">
        <v>2035</v>
      </c>
      <c r="C96" t="s">
        <v>1460</v>
      </c>
      <c r="D96" t="s">
        <v>1151</v>
      </c>
      <c r="E96" t="s">
        <v>1428</v>
      </c>
      <c r="F96" t="s">
        <v>373</v>
      </c>
      <c r="G96" s="30">
        <v>53140</v>
      </c>
      <c r="H96">
        <v>56.7</v>
      </c>
      <c r="I96" t="s">
        <v>1429</v>
      </c>
      <c r="J96">
        <v>56.7</v>
      </c>
      <c r="K96" t="s">
        <v>1463</v>
      </c>
      <c r="L96" t="s">
        <v>1462</v>
      </c>
    </row>
    <row r="97" spans="1:12" hidden="1" x14ac:dyDescent="0.35">
      <c r="A97" t="s">
        <v>1437</v>
      </c>
      <c r="B97">
        <v>2040</v>
      </c>
      <c r="C97" t="s">
        <v>1460</v>
      </c>
      <c r="D97" t="s">
        <v>1151</v>
      </c>
      <c r="E97" t="s">
        <v>1428</v>
      </c>
      <c r="F97" t="s">
        <v>373</v>
      </c>
      <c r="G97" s="30">
        <v>53140</v>
      </c>
      <c r="H97">
        <v>56.7</v>
      </c>
      <c r="I97" t="s">
        <v>1429</v>
      </c>
      <c r="J97">
        <v>56.7</v>
      </c>
      <c r="K97" t="s">
        <v>1463</v>
      </c>
      <c r="L97" t="s">
        <v>1462</v>
      </c>
    </row>
    <row r="98" spans="1:12" hidden="1" x14ac:dyDescent="0.35">
      <c r="A98" t="s">
        <v>1437</v>
      </c>
      <c r="B98">
        <v>2045</v>
      </c>
      <c r="C98" t="s">
        <v>1460</v>
      </c>
      <c r="D98" t="s">
        <v>1151</v>
      </c>
      <c r="E98" t="s">
        <v>1428</v>
      </c>
      <c r="F98" t="s">
        <v>373</v>
      </c>
      <c r="G98" s="30">
        <v>53140</v>
      </c>
      <c r="H98">
        <v>56.7</v>
      </c>
      <c r="I98" t="s">
        <v>1429</v>
      </c>
      <c r="J98">
        <v>56.7</v>
      </c>
      <c r="K98" t="s">
        <v>1463</v>
      </c>
      <c r="L98" t="s">
        <v>1462</v>
      </c>
    </row>
    <row r="99" spans="1:12" hidden="1" x14ac:dyDescent="0.35">
      <c r="A99" t="s">
        <v>1437</v>
      </c>
      <c r="B99">
        <v>2050</v>
      </c>
      <c r="C99" t="s">
        <v>1460</v>
      </c>
      <c r="D99" t="s">
        <v>1151</v>
      </c>
      <c r="E99" t="s">
        <v>1428</v>
      </c>
      <c r="F99" t="s">
        <v>373</v>
      </c>
      <c r="G99" s="30">
        <v>53140</v>
      </c>
      <c r="H99">
        <v>56.7</v>
      </c>
      <c r="I99" t="s">
        <v>1429</v>
      </c>
      <c r="J99">
        <v>56.7</v>
      </c>
      <c r="K99" t="s">
        <v>1463</v>
      </c>
      <c r="L99" t="s">
        <v>1462</v>
      </c>
    </row>
    <row r="100" spans="1:12" hidden="1" x14ac:dyDescent="0.35">
      <c r="A100" t="s">
        <v>1440</v>
      </c>
      <c r="B100">
        <v>2020</v>
      </c>
      <c r="C100" t="s">
        <v>1460</v>
      </c>
      <c r="D100" t="s">
        <v>1151</v>
      </c>
      <c r="E100" t="s">
        <v>1428</v>
      </c>
      <c r="F100" t="s">
        <v>373</v>
      </c>
      <c r="G100" s="30">
        <v>53140</v>
      </c>
      <c r="H100">
        <v>56.7</v>
      </c>
      <c r="I100" t="s">
        <v>1429</v>
      </c>
      <c r="J100">
        <v>56.7</v>
      </c>
      <c r="K100" t="s">
        <v>1461</v>
      </c>
      <c r="L100" t="s">
        <v>1462</v>
      </c>
    </row>
    <row r="101" spans="1:12" hidden="1" x14ac:dyDescent="0.35">
      <c r="A101" t="s">
        <v>1440</v>
      </c>
      <c r="B101">
        <v>2025</v>
      </c>
      <c r="C101" t="s">
        <v>1460</v>
      </c>
      <c r="D101" t="s">
        <v>1151</v>
      </c>
      <c r="E101" t="s">
        <v>1428</v>
      </c>
      <c r="F101" t="s">
        <v>373</v>
      </c>
      <c r="G101" s="30">
        <v>45980</v>
      </c>
      <c r="H101">
        <v>62.4</v>
      </c>
      <c r="I101" t="s">
        <v>1429</v>
      </c>
      <c r="J101">
        <v>62.4</v>
      </c>
      <c r="K101" t="s">
        <v>1461</v>
      </c>
      <c r="L101" t="s">
        <v>1462</v>
      </c>
    </row>
    <row r="102" spans="1:12" hidden="1" x14ac:dyDescent="0.35">
      <c r="A102" t="s">
        <v>1440</v>
      </c>
      <c r="B102">
        <v>2030</v>
      </c>
      <c r="C102" t="s">
        <v>1460</v>
      </c>
      <c r="D102" t="s">
        <v>1151</v>
      </c>
      <c r="E102" t="s">
        <v>1428</v>
      </c>
      <c r="F102" t="s">
        <v>373</v>
      </c>
      <c r="G102" s="30">
        <v>41090</v>
      </c>
      <c r="H102">
        <v>64.2</v>
      </c>
      <c r="I102" t="s">
        <v>1429</v>
      </c>
      <c r="J102">
        <v>64.2</v>
      </c>
      <c r="K102" t="s">
        <v>1461</v>
      </c>
      <c r="L102" t="s">
        <v>1462</v>
      </c>
    </row>
    <row r="103" spans="1:12" hidden="1" x14ac:dyDescent="0.35">
      <c r="A103" t="s">
        <v>1440</v>
      </c>
      <c r="B103">
        <v>2035</v>
      </c>
      <c r="C103" t="s">
        <v>1460</v>
      </c>
      <c r="D103" t="s">
        <v>1151</v>
      </c>
      <c r="E103" t="s">
        <v>1428</v>
      </c>
      <c r="F103" t="s">
        <v>373</v>
      </c>
      <c r="G103" s="30">
        <v>37740</v>
      </c>
      <c r="H103">
        <v>72.099999999999994</v>
      </c>
      <c r="I103" t="s">
        <v>1429</v>
      </c>
      <c r="J103">
        <v>72.099999999999994</v>
      </c>
      <c r="K103" t="s">
        <v>1461</v>
      </c>
      <c r="L103" t="s">
        <v>1462</v>
      </c>
    </row>
    <row r="104" spans="1:12" hidden="1" x14ac:dyDescent="0.35">
      <c r="A104" t="s">
        <v>1440</v>
      </c>
      <c r="B104">
        <v>2040</v>
      </c>
      <c r="C104" t="s">
        <v>1460</v>
      </c>
      <c r="D104" t="s">
        <v>1151</v>
      </c>
      <c r="E104" t="s">
        <v>1428</v>
      </c>
      <c r="F104" t="s">
        <v>373</v>
      </c>
      <c r="G104" s="30">
        <v>36290</v>
      </c>
      <c r="H104">
        <v>74.400000000000006</v>
      </c>
      <c r="I104" t="s">
        <v>1429</v>
      </c>
      <c r="J104">
        <v>74.400000000000006</v>
      </c>
      <c r="K104" t="s">
        <v>1461</v>
      </c>
      <c r="L104" t="s">
        <v>1462</v>
      </c>
    </row>
    <row r="105" spans="1:12" hidden="1" x14ac:dyDescent="0.35">
      <c r="A105" t="s">
        <v>1440</v>
      </c>
      <c r="B105">
        <v>2045</v>
      </c>
      <c r="C105" t="s">
        <v>1460</v>
      </c>
      <c r="D105" t="s">
        <v>1151</v>
      </c>
      <c r="E105" t="s">
        <v>1428</v>
      </c>
      <c r="F105" t="s">
        <v>373</v>
      </c>
      <c r="G105" s="30">
        <v>34850</v>
      </c>
      <c r="H105">
        <v>76.599999999999994</v>
      </c>
      <c r="I105" t="s">
        <v>1429</v>
      </c>
      <c r="J105">
        <v>76.599999999999994</v>
      </c>
      <c r="K105" t="s">
        <v>1461</v>
      </c>
      <c r="L105" t="s">
        <v>1462</v>
      </c>
    </row>
    <row r="106" spans="1:12" hidden="1" x14ac:dyDescent="0.35">
      <c r="A106" t="s">
        <v>1440</v>
      </c>
      <c r="B106">
        <v>2050</v>
      </c>
      <c r="C106" t="s">
        <v>1460</v>
      </c>
      <c r="D106" t="s">
        <v>1151</v>
      </c>
      <c r="E106" t="s">
        <v>1428</v>
      </c>
      <c r="F106" t="s">
        <v>373</v>
      </c>
      <c r="G106" s="30">
        <v>33400</v>
      </c>
      <c r="H106">
        <v>78.900000000000006</v>
      </c>
      <c r="I106" t="s">
        <v>1429</v>
      </c>
      <c r="J106">
        <v>78.900000000000006</v>
      </c>
      <c r="K106" t="s">
        <v>1461</v>
      </c>
      <c r="L106" t="s">
        <v>1462</v>
      </c>
    </row>
    <row r="107" spans="1:12" hidden="1" x14ac:dyDescent="0.35">
      <c r="A107" t="s">
        <v>1425</v>
      </c>
      <c r="B107">
        <v>2020</v>
      </c>
      <c r="C107" t="s">
        <v>1464</v>
      </c>
      <c r="D107" t="s">
        <v>1465</v>
      </c>
      <c r="E107" t="s">
        <v>1428</v>
      </c>
      <c r="F107" t="s">
        <v>373</v>
      </c>
      <c r="G107" s="30">
        <v>30960</v>
      </c>
      <c r="H107">
        <v>36.299999999999997</v>
      </c>
      <c r="I107" t="s">
        <v>1429</v>
      </c>
      <c r="J107">
        <v>36.299999999999997</v>
      </c>
      <c r="K107" t="s">
        <v>1449</v>
      </c>
      <c r="L107" t="s">
        <v>1431</v>
      </c>
    </row>
    <row r="108" spans="1:12" hidden="1" x14ac:dyDescent="0.35">
      <c r="A108" t="s">
        <v>1425</v>
      </c>
      <c r="B108">
        <v>2025</v>
      </c>
      <c r="C108" t="s">
        <v>1464</v>
      </c>
      <c r="D108" t="s">
        <v>1465</v>
      </c>
      <c r="E108" t="s">
        <v>1428</v>
      </c>
      <c r="F108" t="s">
        <v>373</v>
      </c>
      <c r="G108" s="30">
        <v>30350</v>
      </c>
      <c r="H108">
        <v>45.8</v>
      </c>
      <c r="I108" t="s">
        <v>1429</v>
      </c>
      <c r="J108">
        <v>45.8</v>
      </c>
      <c r="K108" t="s">
        <v>1450</v>
      </c>
      <c r="L108" t="s">
        <v>1431</v>
      </c>
    </row>
    <row r="109" spans="1:12" hidden="1" x14ac:dyDescent="0.35">
      <c r="A109" t="s">
        <v>1425</v>
      </c>
      <c r="B109">
        <v>2030</v>
      </c>
      <c r="C109" t="s">
        <v>1464</v>
      </c>
      <c r="D109" t="s">
        <v>1465</v>
      </c>
      <c r="E109" t="s">
        <v>1428</v>
      </c>
      <c r="F109" t="s">
        <v>373</v>
      </c>
      <c r="G109" s="30">
        <v>30940</v>
      </c>
      <c r="H109">
        <v>51.3</v>
      </c>
      <c r="I109" t="s">
        <v>1429</v>
      </c>
      <c r="J109">
        <v>51.3</v>
      </c>
      <c r="K109" t="s">
        <v>1451</v>
      </c>
      <c r="L109" t="s">
        <v>1431</v>
      </c>
    </row>
    <row r="110" spans="1:12" hidden="1" x14ac:dyDescent="0.35">
      <c r="A110" t="s">
        <v>1425</v>
      </c>
      <c r="B110">
        <v>2035</v>
      </c>
      <c r="C110" t="s">
        <v>1464</v>
      </c>
      <c r="D110" t="s">
        <v>1465</v>
      </c>
      <c r="E110" t="s">
        <v>1428</v>
      </c>
      <c r="F110" t="s">
        <v>373</v>
      </c>
      <c r="G110" s="30">
        <v>31270</v>
      </c>
      <c r="H110">
        <v>55.3</v>
      </c>
      <c r="I110" t="s">
        <v>1429</v>
      </c>
      <c r="J110">
        <v>55.3</v>
      </c>
      <c r="K110" t="s">
        <v>1452</v>
      </c>
      <c r="L110" t="s">
        <v>1431</v>
      </c>
    </row>
    <row r="111" spans="1:12" hidden="1" x14ac:dyDescent="0.35">
      <c r="A111" t="s">
        <v>1425</v>
      </c>
      <c r="B111">
        <v>2040</v>
      </c>
      <c r="C111" t="s">
        <v>1464</v>
      </c>
      <c r="D111" t="s">
        <v>1465</v>
      </c>
      <c r="E111" t="s">
        <v>1428</v>
      </c>
      <c r="F111" t="s">
        <v>373</v>
      </c>
      <c r="G111" s="30">
        <v>30630</v>
      </c>
      <c r="H111">
        <v>57.4</v>
      </c>
      <c r="I111" t="s">
        <v>1429</v>
      </c>
      <c r="J111">
        <v>57.4</v>
      </c>
      <c r="K111" t="s">
        <v>1435</v>
      </c>
      <c r="L111" t="s">
        <v>1431</v>
      </c>
    </row>
    <row r="112" spans="1:12" hidden="1" x14ac:dyDescent="0.35">
      <c r="A112" t="s">
        <v>1425</v>
      </c>
      <c r="B112">
        <v>2045</v>
      </c>
      <c r="C112" t="s">
        <v>1464</v>
      </c>
      <c r="D112" t="s">
        <v>1465</v>
      </c>
      <c r="E112" t="s">
        <v>1428</v>
      </c>
      <c r="F112" t="s">
        <v>373</v>
      </c>
      <c r="G112" s="30">
        <v>30000</v>
      </c>
      <c r="H112">
        <v>59.5</v>
      </c>
      <c r="I112" t="s">
        <v>1429</v>
      </c>
      <c r="J112">
        <v>59.5</v>
      </c>
      <c r="K112" t="s">
        <v>1435</v>
      </c>
      <c r="L112" t="s">
        <v>1431</v>
      </c>
    </row>
    <row r="113" spans="1:12" hidden="1" x14ac:dyDescent="0.35">
      <c r="A113" t="s">
        <v>1425</v>
      </c>
      <c r="B113">
        <v>2050</v>
      </c>
      <c r="C113" t="s">
        <v>1464</v>
      </c>
      <c r="D113" t="s">
        <v>1465</v>
      </c>
      <c r="E113" t="s">
        <v>1428</v>
      </c>
      <c r="F113" t="s">
        <v>373</v>
      </c>
      <c r="G113" s="30">
        <v>29360</v>
      </c>
      <c r="H113">
        <v>61.6</v>
      </c>
      <c r="I113" t="s">
        <v>1429</v>
      </c>
      <c r="J113">
        <v>61.6</v>
      </c>
      <c r="K113" t="s">
        <v>1453</v>
      </c>
      <c r="L113" t="s">
        <v>1431</v>
      </c>
    </row>
    <row r="114" spans="1:12" hidden="1" x14ac:dyDescent="0.35">
      <c r="A114" t="s">
        <v>1437</v>
      </c>
      <c r="B114">
        <v>2020</v>
      </c>
      <c r="C114" t="s">
        <v>1464</v>
      </c>
      <c r="D114" t="s">
        <v>1465</v>
      </c>
      <c r="E114" t="s">
        <v>1428</v>
      </c>
      <c r="F114" t="s">
        <v>373</v>
      </c>
      <c r="G114" s="30">
        <v>30960</v>
      </c>
      <c r="H114">
        <v>36.299999999999997</v>
      </c>
      <c r="I114" t="s">
        <v>1429</v>
      </c>
      <c r="J114">
        <v>36.299999999999997</v>
      </c>
      <c r="K114" t="s">
        <v>1454</v>
      </c>
      <c r="L114" t="s">
        <v>1431</v>
      </c>
    </row>
    <row r="115" spans="1:12" hidden="1" x14ac:dyDescent="0.35">
      <c r="A115" t="s">
        <v>1437</v>
      </c>
      <c r="B115">
        <v>2025</v>
      </c>
      <c r="C115" t="s">
        <v>1464</v>
      </c>
      <c r="D115" t="s">
        <v>1465</v>
      </c>
      <c r="E115" t="s">
        <v>1428</v>
      </c>
      <c r="F115" t="s">
        <v>373</v>
      </c>
      <c r="G115" s="30">
        <v>30960</v>
      </c>
      <c r="H115">
        <v>36.299999999999997</v>
      </c>
      <c r="I115" t="s">
        <v>1429</v>
      </c>
      <c r="J115">
        <v>36.299999999999997</v>
      </c>
      <c r="K115" t="s">
        <v>1454</v>
      </c>
      <c r="L115" t="s">
        <v>1431</v>
      </c>
    </row>
    <row r="116" spans="1:12" hidden="1" x14ac:dyDescent="0.35">
      <c r="A116" t="s">
        <v>1437</v>
      </c>
      <c r="B116">
        <v>2030</v>
      </c>
      <c r="C116" t="s">
        <v>1464</v>
      </c>
      <c r="D116" t="s">
        <v>1465</v>
      </c>
      <c r="E116" t="s">
        <v>1428</v>
      </c>
      <c r="F116" t="s">
        <v>373</v>
      </c>
      <c r="G116" s="30">
        <v>30960</v>
      </c>
      <c r="H116">
        <v>36.299999999999997</v>
      </c>
      <c r="I116" t="s">
        <v>1429</v>
      </c>
      <c r="J116">
        <v>36.299999999999997</v>
      </c>
      <c r="K116" t="s">
        <v>1454</v>
      </c>
      <c r="L116" t="s">
        <v>1431</v>
      </c>
    </row>
    <row r="117" spans="1:12" hidden="1" x14ac:dyDescent="0.35">
      <c r="A117" t="s">
        <v>1437</v>
      </c>
      <c r="B117">
        <v>2035</v>
      </c>
      <c r="C117" t="s">
        <v>1464</v>
      </c>
      <c r="D117" t="s">
        <v>1465</v>
      </c>
      <c r="E117" t="s">
        <v>1428</v>
      </c>
      <c r="F117" t="s">
        <v>373</v>
      </c>
      <c r="G117" s="30">
        <v>30960</v>
      </c>
      <c r="H117">
        <v>36.299999999999997</v>
      </c>
      <c r="I117" t="s">
        <v>1429</v>
      </c>
      <c r="J117">
        <v>36.299999999999997</v>
      </c>
      <c r="K117" t="s">
        <v>1454</v>
      </c>
      <c r="L117" t="s">
        <v>1431</v>
      </c>
    </row>
    <row r="118" spans="1:12" hidden="1" x14ac:dyDescent="0.35">
      <c r="A118" t="s">
        <v>1437</v>
      </c>
      <c r="B118">
        <v>2040</v>
      </c>
      <c r="C118" t="s">
        <v>1464</v>
      </c>
      <c r="D118" t="s">
        <v>1465</v>
      </c>
      <c r="E118" t="s">
        <v>1428</v>
      </c>
      <c r="F118" t="s">
        <v>373</v>
      </c>
      <c r="G118" s="30">
        <v>30960</v>
      </c>
      <c r="H118">
        <v>36.299999999999997</v>
      </c>
      <c r="I118" t="s">
        <v>1429</v>
      </c>
      <c r="J118">
        <v>36.299999999999997</v>
      </c>
      <c r="K118" t="s">
        <v>1454</v>
      </c>
      <c r="L118" t="s">
        <v>1431</v>
      </c>
    </row>
    <row r="119" spans="1:12" hidden="1" x14ac:dyDescent="0.35">
      <c r="A119" t="s">
        <v>1437</v>
      </c>
      <c r="B119">
        <v>2045</v>
      </c>
      <c r="C119" t="s">
        <v>1464</v>
      </c>
      <c r="D119" t="s">
        <v>1465</v>
      </c>
      <c r="E119" t="s">
        <v>1428</v>
      </c>
      <c r="F119" t="s">
        <v>373</v>
      </c>
      <c r="G119" s="30">
        <v>30960</v>
      </c>
      <c r="H119">
        <v>36.299999999999997</v>
      </c>
      <c r="I119" t="s">
        <v>1429</v>
      </c>
      <c r="J119">
        <v>36.299999999999997</v>
      </c>
      <c r="K119" t="s">
        <v>1454</v>
      </c>
      <c r="L119" t="s">
        <v>1431</v>
      </c>
    </row>
    <row r="120" spans="1:12" hidden="1" x14ac:dyDescent="0.35">
      <c r="A120" t="s">
        <v>1437</v>
      </c>
      <c r="B120">
        <v>2050</v>
      </c>
      <c r="C120" t="s">
        <v>1464</v>
      </c>
      <c r="D120" t="s">
        <v>1465</v>
      </c>
      <c r="E120" t="s">
        <v>1428</v>
      </c>
      <c r="F120" t="s">
        <v>373</v>
      </c>
      <c r="G120" s="30">
        <v>30960</v>
      </c>
      <c r="H120">
        <v>36.299999999999997</v>
      </c>
      <c r="I120" t="s">
        <v>1429</v>
      </c>
      <c r="J120">
        <v>36.299999999999997</v>
      </c>
      <c r="K120" t="s">
        <v>1454</v>
      </c>
      <c r="L120" t="s">
        <v>1431</v>
      </c>
    </row>
    <row r="121" spans="1:12" hidden="1" x14ac:dyDescent="0.35">
      <c r="A121" t="s">
        <v>1440</v>
      </c>
      <c r="B121">
        <v>2020</v>
      </c>
      <c r="C121" t="s">
        <v>1464</v>
      </c>
      <c r="D121" t="s">
        <v>1465</v>
      </c>
      <c r="E121" t="s">
        <v>1428</v>
      </c>
      <c r="F121" t="s">
        <v>373</v>
      </c>
      <c r="G121" s="30">
        <v>30960</v>
      </c>
      <c r="H121">
        <v>36.299999999999997</v>
      </c>
      <c r="I121" t="s">
        <v>1429</v>
      </c>
      <c r="J121">
        <v>36.299999999999997</v>
      </c>
      <c r="K121" t="s">
        <v>1455</v>
      </c>
      <c r="L121" t="s">
        <v>1431</v>
      </c>
    </row>
    <row r="122" spans="1:12" hidden="1" x14ac:dyDescent="0.35">
      <c r="A122" t="s">
        <v>1440</v>
      </c>
      <c r="B122">
        <v>2025</v>
      </c>
      <c r="C122" t="s">
        <v>1464</v>
      </c>
      <c r="D122" t="s">
        <v>1465</v>
      </c>
      <c r="E122" t="s">
        <v>1428</v>
      </c>
      <c r="F122" t="s">
        <v>373</v>
      </c>
      <c r="G122" s="30">
        <v>32000</v>
      </c>
      <c r="H122">
        <v>40.4</v>
      </c>
      <c r="I122" t="s">
        <v>1429</v>
      </c>
      <c r="J122">
        <v>40.4</v>
      </c>
      <c r="K122" t="s">
        <v>1456</v>
      </c>
      <c r="L122" t="s">
        <v>1431</v>
      </c>
    </row>
    <row r="123" spans="1:12" hidden="1" x14ac:dyDescent="0.35">
      <c r="A123" t="s">
        <v>1440</v>
      </c>
      <c r="B123">
        <v>2030</v>
      </c>
      <c r="C123" t="s">
        <v>1464</v>
      </c>
      <c r="D123" t="s">
        <v>1465</v>
      </c>
      <c r="E123" t="s">
        <v>1428</v>
      </c>
      <c r="F123" t="s">
        <v>373</v>
      </c>
      <c r="G123" s="30">
        <v>31530</v>
      </c>
      <c r="H123">
        <v>41.8</v>
      </c>
      <c r="I123" t="s">
        <v>1429</v>
      </c>
      <c r="J123">
        <v>41.8</v>
      </c>
      <c r="K123" t="s">
        <v>1457</v>
      </c>
      <c r="L123" t="s">
        <v>1431</v>
      </c>
    </row>
    <row r="124" spans="1:12" hidden="1" x14ac:dyDescent="0.35">
      <c r="A124" t="s">
        <v>1440</v>
      </c>
      <c r="B124">
        <v>2035</v>
      </c>
      <c r="C124" t="s">
        <v>1464</v>
      </c>
      <c r="D124" t="s">
        <v>1465</v>
      </c>
      <c r="E124" t="s">
        <v>1428</v>
      </c>
      <c r="F124" t="s">
        <v>373</v>
      </c>
      <c r="G124" s="30">
        <v>30600</v>
      </c>
      <c r="H124">
        <v>44.4</v>
      </c>
      <c r="I124" t="s">
        <v>1429</v>
      </c>
      <c r="J124">
        <v>44.4</v>
      </c>
      <c r="K124" t="s">
        <v>1458</v>
      </c>
      <c r="L124" t="s">
        <v>1431</v>
      </c>
    </row>
    <row r="125" spans="1:12" hidden="1" x14ac:dyDescent="0.35">
      <c r="A125" t="s">
        <v>1440</v>
      </c>
      <c r="B125">
        <v>2040</v>
      </c>
      <c r="C125" t="s">
        <v>1464</v>
      </c>
      <c r="D125" t="s">
        <v>1465</v>
      </c>
      <c r="E125" t="s">
        <v>1428</v>
      </c>
      <c r="F125" t="s">
        <v>373</v>
      </c>
      <c r="G125" s="30">
        <v>30000</v>
      </c>
      <c r="H125">
        <v>46</v>
      </c>
      <c r="I125" t="s">
        <v>1429</v>
      </c>
      <c r="J125">
        <v>46</v>
      </c>
      <c r="K125" t="s">
        <v>1435</v>
      </c>
      <c r="L125" t="s">
        <v>1431</v>
      </c>
    </row>
    <row r="126" spans="1:12" hidden="1" x14ac:dyDescent="0.35">
      <c r="A126" t="s">
        <v>1440</v>
      </c>
      <c r="B126">
        <v>2045</v>
      </c>
      <c r="C126" t="s">
        <v>1464</v>
      </c>
      <c r="D126" t="s">
        <v>1465</v>
      </c>
      <c r="E126" t="s">
        <v>1428</v>
      </c>
      <c r="F126" t="s">
        <v>373</v>
      </c>
      <c r="G126" s="30">
        <v>29410</v>
      </c>
      <c r="H126">
        <v>47.7</v>
      </c>
      <c r="I126" t="s">
        <v>1429</v>
      </c>
      <c r="J126">
        <v>47.7</v>
      </c>
      <c r="K126" t="s">
        <v>1435</v>
      </c>
      <c r="L126" t="s">
        <v>1431</v>
      </c>
    </row>
    <row r="127" spans="1:12" hidden="1" x14ac:dyDescent="0.35">
      <c r="A127" t="s">
        <v>1440</v>
      </c>
      <c r="B127">
        <v>2050</v>
      </c>
      <c r="C127" t="s">
        <v>1464</v>
      </c>
      <c r="D127" t="s">
        <v>1465</v>
      </c>
      <c r="E127" t="s">
        <v>1428</v>
      </c>
      <c r="F127" t="s">
        <v>373</v>
      </c>
      <c r="G127" s="30">
        <v>28810</v>
      </c>
      <c r="H127">
        <v>49.4</v>
      </c>
      <c r="I127" t="s">
        <v>1429</v>
      </c>
      <c r="J127">
        <v>49.4</v>
      </c>
      <c r="K127" t="s">
        <v>1459</v>
      </c>
      <c r="L127" t="s">
        <v>1431</v>
      </c>
    </row>
    <row r="128" spans="1:12" hidden="1" x14ac:dyDescent="0.35">
      <c r="A128" t="s">
        <v>1425</v>
      </c>
      <c r="B128">
        <v>2020</v>
      </c>
      <c r="C128" t="s">
        <v>1466</v>
      </c>
      <c r="D128" t="s">
        <v>1448</v>
      </c>
      <c r="E128" t="s">
        <v>1428</v>
      </c>
      <c r="F128" t="s">
        <v>373</v>
      </c>
      <c r="G128" s="30">
        <v>25970</v>
      </c>
      <c r="H128">
        <v>25.8</v>
      </c>
      <c r="I128" t="s">
        <v>1429</v>
      </c>
      <c r="J128">
        <v>25.8</v>
      </c>
      <c r="K128" t="s">
        <v>1467</v>
      </c>
      <c r="L128" t="s">
        <v>1431</v>
      </c>
    </row>
    <row r="129" spans="1:12" hidden="1" x14ac:dyDescent="0.35">
      <c r="A129" t="s">
        <v>1425</v>
      </c>
      <c r="B129">
        <v>2025</v>
      </c>
      <c r="C129" t="s">
        <v>1466</v>
      </c>
      <c r="D129" t="s">
        <v>1448</v>
      </c>
      <c r="E129" t="s">
        <v>1428</v>
      </c>
      <c r="F129" t="s">
        <v>373</v>
      </c>
      <c r="G129" s="30">
        <v>27600</v>
      </c>
      <c r="H129">
        <v>37</v>
      </c>
      <c r="I129" t="s">
        <v>1429</v>
      </c>
      <c r="J129">
        <v>37</v>
      </c>
      <c r="K129" t="s">
        <v>1468</v>
      </c>
      <c r="L129" t="s">
        <v>1431</v>
      </c>
    </row>
    <row r="130" spans="1:12" hidden="1" x14ac:dyDescent="0.35">
      <c r="A130" t="s">
        <v>1425</v>
      </c>
      <c r="B130">
        <v>2030</v>
      </c>
      <c r="C130" t="s">
        <v>1466</v>
      </c>
      <c r="D130" t="s">
        <v>1448</v>
      </c>
      <c r="E130" t="s">
        <v>1428</v>
      </c>
      <c r="F130" t="s">
        <v>373</v>
      </c>
      <c r="G130" s="30">
        <v>29390</v>
      </c>
      <c r="H130">
        <v>40.9</v>
      </c>
      <c r="I130" t="s">
        <v>1429</v>
      </c>
      <c r="J130">
        <v>40.9</v>
      </c>
      <c r="K130" t="s">
        <v>1469</v>
      </c>
      <c r="L130" t="s">
        <v>1431</v>
      </c>
    </row>
    <row r="131" spans="1:12" hidden="1" x14ac:dyDescent="0.35">
      <c r="A131" t="s">
        <v>1425</v>
      </c>
      <c r="B131">
        <v>2035</v>
      </c>
      <c r="C131" t="s">
        <v>1466</v>
      </c>
      <c r="D131" t="s">
        <v>1448</v>
      </c>
      <c r="E131" t="s">
        <v>1428</v>
      </c>
      <c r="F131" t="s">
        <v>373</v>
      </c>
      <c r="G131" s="30">
        <v>29940</v>
      </c>
      <c r="H131">
        <v>45.5</v>
      </c>
      <c r="I131" t="s">
        <v>1429</v>
      </c>
      <c r="J131">
        <v>45.5</v>
      </c>
      <c r="K131" t="s">
        <v>1470</v>
      </c>
      <c r="L131" t="s">
        <v>1431</v>
      </c>
    </row>
    <row r="132" spans="1:12" hidden="1" x14ac:dyDescent="0.35">
      <c r="A132" t="s">
        <v>1425</v>
      </c>
      <c r="B132">
        <v>2040</v>
      </c>
      <c r="C132" t="s">
        <v>1466</v>
      </c>
      <c r="D132" t="s">
        <v>1448</v>
      </c>
      <c r="E132" t="s">
        <v>1428</v>
      </c>
      <c r="F132" t="s">
        <v>373</v>
      </c>
      <c r="G132" s="30">
        <v>29380</v>
      </c>
      <c r="H132">
        <v>47.2</v>
      </c>
      <c r="I132" t="s">
        <v>1429</v>
      </c>
      <c r="J132">
        <v>47.2</v>
      </c>
      <c r="K132" t="s">
        <v>1435</v>
      </c>
      <c r="L132" t="s">
        <v>1431</v>
      </c>
    </row>
    <row r="133" spans="1:12" hidden="1" x14ac:dyDescent="0.35">
      <c r="A133" t="s">
        <v>1425</v>
      </c>
      <c r="B133">
        <v>2045</v>
      </c>
      <c r="C133" t="s">
        <v>1466</v>
      </c>
      <c r="D133" t="s">
        <v>1448</v>
      </c>
      <c r="E133" t="s">
        <v>1428</v>
      </c>
      <c r="F133" t="s">
        <v>373</v>
      </c>
      <c r="G133" s="30">
        <v>28640</v>
      </c>
      <c r="H133">
        <v>48.9</v>
      </c>
      <c r="I133" t="s">
        <v>1429</v>
      </c>
      <c r="J133">
        <v>48.9</v>
      </c>
      <c r="K133" t="s">
        <v>1435</v>
      </c>
      <c r="L133" t="s">
        <v>1431</v>
      </c>
    </row>
    <row r="134" spans="1:12" hidden="1" x14ac:dyDescent="0.35">
      <c r="A134" t="s">
        <v>1425</v>
      </c>
      <c r="B134">
        <v>2050</v>
      </c>
      <c r="C134" t="s">
        <v>1466</v>
      </c>
      <c r="D134" t="s">
        <v>1448</v>
      </c>
      <c r="E134" t="s">
        <v>1428</v>
      </c>
      <c r="F134" t="s">
        <v>373</v>
      </c>
      <c r="G134" s="30">
        <v>28260</v>
      </c>
      <c r="H134">
        <v>50.6</v>
      </c>
      <c r="I134" t="s">
        <v>1429</v>
      </c>
      <c r="J134">
        <v>50.6</v>
      </c>
      <c r="K134" t="s">
        <v>1471</v>
      </c>
      <c r="L134" t="s">
        <v>1431</v>
      </c>
    </row>
    <row r="135" spans="1:12" hidden="1" x14ac:dyDescent="0.35">
      <c r="A135" t="s">
        <v>1437</v>
      </c>
      <c r="B135">
        <v>2020</v>
      </c>
      <c r="C135" t="s">
        <v>1466</v>
      </c>
      <c r="D135" t="s">
        <v>1448</v>
      </c>
      <c r="E135" t="s">
        <v>1428</v>
      </c>
      <c r="F135" t="s">
        <v>373</v>
      </c>
      <c r="G135" s="30">
        <v>25970</v>
      </c>
      <c r="H135">
        <v>25.8</v>
      </c>
      <c r="I135" t="s">
        <v>1429</v>
      </c>
      <c r="J135">
        <v>25.8</v>
      </c>
      <c r="K135" t="s">
        <v>1472</v>
      </c>
      <c r="L135" t="s">
        <v>1431</v>
      </c>
    </row>
    <row r="136" spans="1:12" hidden="1" x14ac:dyDescent="0.35">
      <c r="A136" t="s">
        <v>1437</v>
      </c>
      <c r="B136">
        <v>2025</v>
      </c>
      <c r="C136" t="s">
        <v>1466</v>
      </c>
      <c r="D136" t="s">
        <v>1448</v>
      </c>
      <c r="E136" t="s">
        <v>1428</v>
      </c>
      <c r="F136" t="s">
        <v>373</v>
      </c>
      <c r="G136" s="30">
        <v>25970</v>
      </c>
      <c r="H136">
        <v>25.8</v>
      </c>
      <c r="I136" t="s">
        <v>1429</v>
      </c>
      <c r="J136">
        <v>25.8</v>
      </c>
      <c r="K136" t="s">
        <v>1472</v>
      </c>
      <c r="L136" t="s">
        <v>1431</v>
      </c>
    </row>
    <row r="137" spans="1:12" hidden="1" x14ac:dyDescent="0.35">
      <c r="A137" t="s">
        <v>1437</v>
      </c>
      <c r="B137">
        <v>2030</v>
      </c>
      <c r="C137" t="s">
        <v>1466</v>
      </c>
      <c r="D137" t="s">
        <v>1448</v>
      </c>
      <c r="E137" t="s">
        <v>1428</v>
      </c>
      <c r="F137" t="s">
        <v>373</v>
      </c>
      <c r="G137" s="30">
        <v>25970</v>
      </c>
      <c r="H137">
        <v>25.8</v>
      </c>
      <c r="I137" t="s">
        <v>1429</v>
      </c>
      <c r="J137">
        <v>25.8</v>
      </c>
      <c r="K137" t="s">
        <v>1472</v>
      </c>
      <c r="L137" t="s">
        <v>1431</v>
      </c>
    </row>
    <row r="138" spans="1:12" hidden="1" x14ac:dyDescent="0.35">
      <c r="A138" t="s">
        <v>1437</v>
      </c>
      <c r="B138">
        <v>2035</v>
      </c>
      <c r="C138" t="s">
        <v>1466</v>
      </c>
      <c r="D138" t="s">
        <v>1448</v>
      </c>
      <c r="E138" t="s">
        <v>1428</v>
      </c>
      <c r="F138" t="s">
        <v>373</v>
      </c>
      <c r="G138" s="30">
        <v>25970</v>
      </c>
      <c r="H138">
        <v>25.8</v>
      </c>
      <c r="I138" t="s">
        <v>1429</v>
      </c>
      <c r="J138">
        <v>25.8</v>
      </c>
      <c r="K138" t="s">
        <v>1472</v>
      </c>
      <c r="L138" t="s">
        <v>1431</v>
      </c>
    </row>
    <row r="139" spans="1:12" hidden="1" x14ac:dyDescent="0.35">
      <c r="A139" t="s">
        <v>1437</v>
      </c>
      <c r="B139">
        <v>2040</v>
      </c>
      <c r="C139" t="s">
        <v>1466</v>
      </c>
      <c r="D139" t="s">
        <v>1448</v>
      </c>
      <c r="E139" t="s">
        <v>1428</v>
      </c>
      <c r="F139" t="s">
        <v>373</v>
      </c>
      <c r="G139" s="30">
        <v>25970</v>
      </c>
      <c r="H139">
        <v>25.8</v>
      </c>
      <c r="I139" t="s">
        <v>1429</v>
      </c>
      <c r="J139">
        <v>25.8</v>
      </c>
      <c r="K139" t="s">
        <v>1473</v>
      </c>
      <c r="L139" t="s">
        <v>1431</v>
      </c>
    </row>
    <row r="140" spans="1:12" hidden="1" x14ac:dyDescent="0.35">
      <c r="A140" t="s">
        <v>1437</v>
      </c>
      <c r="B140">
        <v>2045</v>
      </c>
      <c r="C140" t="s">
        <v>1466</v>
      </c>
      <c r="D140" t="s">
        <v>1448</v>
      </c>
      <c r="E140" t="s">
        <v>1428</v>
      </c>
      <c r="F140" t="s">
        <v>373</v>
      </c>
      <c r="G140" s="30">
        <v>25970</v>
      </c>
      <c r="H140">
        <v>25.8</v>
      </c>
      <c r="I140" t="s">
        <v>1429</v>
      </c>
      <c r="J140">
        <v>25.8</v>
      </c>
      <c r="K140" t="s">
        <v>1473</v>
      </c>
      <c r="L140" t="s">
        <v>1431</v>
      </c>
    </row>
    <row r="141" spans="1:12" hidden="1" x14ac:dyDescent="0.35">
      <c r="A141" t="s">
        <v>1437</v>
      </c>
      <c r="B141">
        <v>2050</v>
      </c>
      <c r="C141" t="s">
        <v>1466</v>
      </c>
      <c r="D141" t="s">
        <v>1448</v>
      </c>
      <c r="E141" t="s">
        <v>1428</v>
      </c>
      <c r="F141" t="s">
        <v>373</v>
      </c>
      <c r="G141" s="30">
        <v>25970</v>
      </c>
      <c r="H141">
        <v>25.8</v>
      </c>
      <c r="I141" t="s">
        <v>1429</v>
      </c>
      <c r="J141">
        <v>25.8</v>
      </c>
      <c r="K141" t="s">
        <v>1473</v>
      </c>
      <c r="L141" t="s">
        <v>1431</v>
      </c>
    </row>
    <row r="142" spans="1:12" x14ac:dyDescent="0.35">
      <c r="A142" t="s">
        <v>1440</v>
      </c>
      <c r="B142">
        <v>2020</v>
      </c>
      <c r="C142" t="s">
        <v>1466</v>
      </c>
      <c r="D142" t="s">
        <v>1448</v>
      </c>
      <c r="E142" t="s">
        <v>1428</v>
      </c>
      <c r="F142" t="s">
        <v>373</v>
      </c>
      <c r="G142" s="30">
        <v>25970</v>
      </c>
      <c r="H142">
        <v>25.8</v>
      </c>
      <c r="I142" t="s">
        <v>1429</v>
      </c>
      <c r="J142">
        <v>25.8</v>
      </c>
      <c r="K142" t="s">
        <v>1473</v>
      </c>
      <c r="L142" t="s">
        <v>1431</v>
      </c>
    </row>
    <row r="143" spans="1:12" x14ac:dyDescent="0.35">
      <c r="A143" t="s">
        <v>1440</v>
      </c>
      <c r="B143">
        <v>2025</v>
      </c>
      <c r="C143" t="s">
        <v>1466</v>
      </c>
      <c r="D143" t="s">
        <v>1448</v>
      </c>
      <c r="E143" t="s">
        <v>1428</v>
      </c>
      <c r="F143" t="s">
        <v>373</v>
      </c>
      <c r="G143" s="30">
        <v>28140</v>
      </c>
      <c r="H143">
        <v>28.5</v>
      </c>
      <c r="I143" t="s">
        <v>1429</v>
      </c>
      <c r="J143">
        <v>28.5</v>
      </c>
      <c r="K143" t="s">
        <v>1474</v>
      </c>
      <c r="L143" t="s">
        <v>1431</v>
      </c>
    </row>
    <row r="144" spans="1:12" x14ac:dyDescent="0.35">
      <c r="A144" t="s">
        <v>1440</v>
      </c>
      <c r="B144">
        <v>2030</v>
      </c>
      <c r="C144" t="s">
        <v>1466</v>
      </c>
      <c r="D144" t="s">
        <v>1448</v>
      </c>
      <c r="E144" t="s">
        <v>1428</v>
      </c>
      <c r="F144" t="s">
        <v>373</v>
      </c>
      <c r="G144" s="30">
        <v>28980</v>
      </c>
      <c r="H144">
        <v>31.6</v>
      </c>
      <c r="I144" t="s">
        <v>1429</v>
      </c>
      <c r="J144">
        <v>31.6</v>
      </c>
      <c r="K144" t="s">
        <v>1475</v>
      </c>
      <c r="L144" t="s">
        <v>1431</v>
      </c>
    </row>
    <row r="145" spans="1:12" x14ac:dyDescent="0.35">
      <c r="A145" t="s">
        <v>1440</v>
      </c>
      <c r="B145">
        <v>2035</v>
      </c>
      <c r="C145" t="s">
        <v>1466</v>
      </c>
      <c r="D145" t="s">
        <v>1448</v>
      </c>
      <c r="E145" t="s">
        <v>1428</v>
      </c>
      <c r="F145" t="s">
        <v>373</v>
      </c>
      <c r="G145" s="30">
        <v>28960</v>
      </c>
      <c r="H145">
        <v>34.6</v>
      </c>
      <c r="I145" t="s">
        <v>1429</v>
      </c>
      <c r="J145">
        <v>34.6</v>
      </c>
      <c r="K145" t="s">
        <v>1476</v>
      </c>
      <c r="L145" t="s">
        <v>1431</v>
      </c>
    </row>
    <row r="146" spans="1:12" x14ac:dyDescent="0.35">
      <c r="A146" t="s">
        <v>1440</v>
      </c>
      <c r="B146">
        <v>2040</v>
      </c>
      <c r="C146" t="s">
        <v>1466</v>
      </c>
      <c r="D146" t="s">
        <v>1448</v>
      </c>
      <c r="E146" t="s">
        <v>1428</v>
      </c>
      <c r="F146" t="s">
        <v>373</v>
      </c>
      <c r="G146" s="30">
        <v>28420</v>
      </c>
      <c r="H146">
        <v>36.1</v>
      </c>
      <c r="I146" t="s">
        <v>1429</v>
      </c>
      <c r="J146">
        <v>36.1</v>
      </c>
      <c r="K146" t="s">
        <v>1435</v>
      </c>
      <c r="L146" t="s">
        <v>1431</v>
      </c>
    </row>
    <row r="147" spans="1:12" x14ac:dyDescent="0.35">
      <c r="A147" t="s">
        <v>1440</v>
      </c>
      <c r="B147">
        <v>2045</v>
      </c>
      <c r="C147" t="s">
        <v>1466</v>
      </c>
      <c r="D147" t="s">
        <v>1448</v>
      </c>
      <c r="E147" t="s">
        <v>1428</v>
      </c>
      <c r="F147" t="s">
        <v>373</v>
      </c>
      <c r="G147" s="30">
        <v>27690</v>
      </c>
      <c r="H147">
        <v>37.6</v>
      </c>
      <c r="I147" t="s">
        <v>1429</v>
      </c>
      <c r="J147">
        <v>37.6</v>
      </c>
      <c r="K147" t="s">
        <v>1435</v>
      </c>
      <c r="L147" t="s">
        <v>1431</v>
      </c>
    </row>
    <row r="148" spans="1:12" x14ac:dyDescent="0.35">
      <c r="A148" t="s">
        <v>1440</v>
      </c>
      <c r="B148">
        <v>2050</v>
      </c>
      <c r="C148" t="s">
        <v>1466</v>
      </c>
      <c r="D148" t="s">
        <v>1448</v>
      </c>
      <c r="E148" t="s">
        <v>1428</v>
      </c>
      <c r="F148" t="s">
        <v>373</v>
      </c>
      <c r="G148" s="30">
        <v>27330</v>
      </c>
      <c r="H148">
        <v>39.1</v>
      </c>
      <c r="I148" t="s">
        <v>1429</v>
      </c>
      <c r="J148">
        <v>39.1</v>
      </c>
      <c r="K148" t="s">
        <v>1477</v>
      </c>
      <c r="L148" t="s">
        <v>1431</v>
      </c>
    </row>
    <row r="149" spans="1:12" hidden="1" x14ac:dyDescent="0.35">
      <c r="A149" t="s">
        <v>1425</v>
      </c>
      <c r="B149">
        <v>2020</v>
      </c>
      <c r="C149" t="s">
        <v>1478</v>
      </c>
      <c r="D149" t="s">
        <v>1448</v>
      </c>
      <c r="E149" t="s">
        <v>1428</v>
      </c>
      <c r="F149" t="s">
        <v>373</v>
      </c>
      <c r="G149" s="30">
        <v>31180</v>
      </c>
      <c r="H149">
        <v>23.2</v>
      </c>
      <c r="I149" t="s">
        <v>1429</v>
      </c>
      <c r="J149">
        <v>23.2</v>
      </c>
      <c r="K149" t="s">
        <v>1479</v>
      </c>
      <c r="L149" t="s">
        <v>1431</v>
      </c>
    </row>
    <row r="150" spans="1:12" hidden="1" x14ac:dyDescent="0.35">
      <c r="A150" t="s">
        <v>1425</v>
      </c>
      <c r="B150">
        <v>2025</v>
      </c>
      <c r="C150" t="s">
        <v>1478</v>
      </c>
      <c r="D150" t="s">
        <v>1448</v>
      </c>
      <c r="E150" t="s">
        <v>1428</v>
      </c>
      <c r="F150" t="s">
        <v>373</v>
      </c>
      <c r="G150" s="30">
        <v>29720</v>
      </c>
      <c r="H150">
        <v>34</v>
      </c>
      <c r="I150" t="s">
        <v>1429</v>
      </c>
      <c r="J150">
        <v>34</v>
      </c>
      <c r="K150" t="s">
        <v>1480</v>
      </c>
      <c r="L150" t="s">
        <v>1431</v>
      </c>
    </row>
    <row r="151" spans="1:12" hidden="1" x14ac:dyDescent="0.35">
      <c r="A151" t="s">
        <v>1425</v>
      </c>
      <c r="B151">
        <v>2030</v>
      </c>
      <c r="C151" t="s">
        <v>1478</v>
      </c>
      <c r="D151" t="s">
        <v>1448</v>
      </c>
      <c r="E151" t="s">
        <v>1428</v>
      </c>
      <c r="F151" t="s">
        <v>373</v>
      </c>
      <c r="G151" s="30">
        <v>31260</v>
      </c>
      <c r="H151">
        <v>35.700000000000003</v>
      </c>
      <c r="I151" t="s">
        <v>1429</v>
      </c>
      <c r="J151">
        <v>35.700000000000003</v>
      </c>
      <c r="K151" t="s">
        <v>1481</v>
      </c>
      <c r="L151" t="s">
        <v>1431</v>
      </c>
    </row>
    <row r="152" spans="1:12" hidden="1" x14ac:dyDescent="0.35">
      <c r="A152" t="s">
        <v>1425</v>
      </c>
      <c r="B152">
        <v>2035</v>
      </c>
      <c r="C152" t="s">
        <v>1478</v>
      </c>
      <c r="D152" t="s">
        <v>1448</v>
      </c>
      <c r="E152" t="s">
        <v>1428</v>
      </c>
      <c r="F152" t="s">
        <v>373</v>
      </c>
      <c r="G152" s="30">
        <v>30100</v>
      </c>
      <c r="H152">
        <v>41</v>
      </c>
      <c r="I152" t="s">
        <v>1429</v>
      </c>
      <c r="J152">
        <v>41</v>
      </c>
      <c r="K152" t="s">
        <v>1482</v>
      </c>
      <c r="L152" t="s">
        <v>1431</v>
      </c>
    </row>
    <row r="153" spans="1:12" hidden="1" x14ac:dyDescent="0.35">
      <c r="A153" t="s">
        <v>1425</v>
      </c>
      <c r="B153">
        <v>2040</v>
      </c>
      <c r="C153" t="s">
        <v>1478</v>
      </c>
      <c r="D153" t="s">
        <v>1448</v>
      </c>
      <c r="E153" t="s">
        <v>1428</v>
      </c>
      <c r="F153" t="s">
        <v>373</v>
      </c>
      <c r="G153" s="30">
        <v>29530</v>
      </c>
      <c r="H153">
        <v>42.6</v>
      </c>
      <c r="I153" t="s">
        <v>1429</v>
      </c>
      <c r="J153">
        <v>42.6</v>
      </c>
      <c r="K153" t="s">
        <v>1435</v>
      </c>
      <c r="L153" t="s">
        <v>1431</v>
      </c>
    </row>
    <row r="154" spans="1:12" hidden="1" x14ac:dyDescent="0.35">
      <c r="A154" t="s">
        <v>1425</v>
      </c>
      <c r="B154">
        <v>2045</v>
      </c>
      <c r="C154" t="s">
        <v>1478</v>
      </c>
      <c r="D154" t="s">
        <v>1448</v>
      </c>
      <c r="E154" t="s">
        <v>1428</v>
      </c>
      <c r="F154" t="s">
        <v>373</v>
      </c>
      <c r="G154" s="30">
        <v>28760</v>
      </c>
      <c r="H154">
        <v>44.3</v>
      </c>
      <c r="I154" t="s">
        <v>1429</v>
      </c>
      <c r="J154">
        <v>44.3</v>
      </c>
      <c r="K154" t="s">
        <v>1435</v>
      </c>
      <c r="L154" t="s">
        <v>1431</v>
      </c>
    </row>
    <row r="155" spans="1:12" hidden="1" x14ac:dyDescent="0.35">
      <c r="A155" t="s">
        <v>1425</v>
      </c>
      <c r="B155">
        <v>2050</v>
      </c>
      <c r="C155" t="s">
        <v>1478</v>
      </c>
      <c r="D155" t="s">
        <v>1448</v>
      </c>
      <c r="E155" t="s">
        <v>1428</v>
      </c>
      <c r="F155" t="s">
        <v>373</v>
      </c>
      <c r="G155" s="30">
        <v>28380</v>
      </c>
      <c r="H155">
        <v>45.9</v>
      </c>
      <c r="I155" t="s">
        <v>1429</v>
      </c>
      <c r="J155">
        <v>45.9</v>
      </c>
      <c r="K155" t="s">
        <v>1483</v>
      </c>
      <c r="L155" t="s">
        <v>1431</v>
      </c>
    </row>
    <row r="156" spans="1:12" hidden="1" x14ac:dyDescent="0.35">
      <c r="A156" t="s">
        <v>1437</v>
      </c>
      <c r="B156">
        <v>2020</v>
      </c>
      <c r="C156" t="s">
        <v>1478</v>
      </c>
      <c r="D156" t="s">
        <v>1448</v>
      </c>
      <c r="E156" t="s">
        <v>1428</v>
      </c>
      <c r="F156" t="s">
        <v>373</v>
      </c>
      <c r="G156" s="30">
        <v>31180</v>
      </c>
      <c r="H156">
        <v>23.2</v>
      </c>
      <c r="I156" t="s">
        <v>1429</v>
      </c>
      <c r="J156">
        <v>23.2</v>
      </c>
      <c r="K156" t="s">
        <v>1479</v>
      </c>
      <c r="L156" t="s">
        <v>1431</v>
      </c>
    </row>
    <row r="157" spans="1:12" hidden="1" x14ac:dyDescent="0.35">
      <c r="A157" t="s">
        <v>1437</v>
      </c>
      <c r="B157">
        <v>2025</v>
      </c>
      <c r="C157" t="s">
        <v>1478</v>
      </c>
      <c r="D157" t="s">
        <v>1448</v>
      </c>
      <c r="E157" t="s">
        <v>1428</v>
      </c>
      <c r="F157" t="s">
        <v>373</v>
      </c>
      <c r="G157" s="30">
        <v>31180</v>
      </c>
      <c r="H157">
        <v>23.2</v>
      </c>
      <c r="I157" t="s">
        <v>1429</v>
      </c>
      <c r="J157">
        <v>23.2</v>
      </c>
      <c r="K157" t="s">
        <v>1479</v>
      </c>
      <c r="L157" t="s">
        <v>1431</v>
      </c>
    </row>
    <row r="158" spans="1:12" hidden="1" x14ac:dyDescent="0.35">
      <c r="A158" t="s">
        <v>1437</v>
      </c>
      <c r="B158">
        <v>2030</v>
      </c>
      <c r="C158" t="s">
        <v>1478</v>
      </c>
      <c r="D158" t="s">
        <v>1448</v>
      </c>
      <c r="E158" t="s">
        <v>1428</v>
      </c>
      <c r="F158" t="s">
        <v>373</v>
      </c>
      <c r="G158" s="30">
        <v>31180</v>
      </c>
      <c r="H158">
        <v>23.2</v>
      </c>
      <c r="I158" t="s">
        <v>1429</v>
      </c>
      <c r="J158">
        <v>23.2</v>
      </c>
      <c r="K158" t="s">
        <v>1479</v>
      </c>
      <c r="L158" t="s">
        <v>1431</v>
      </c>
    </row>
    <row r="159" spans="1:12" hidden="1" x14ac:dyDescent="0.35">
      <c r="A159" t="s">
        <v>1437</v>
      </c>
      <c r="B159">
        <v>2035</v>
      </c>
      <c r="C159" t="s">
        <v>1478</v>
      </c>
      <c r="D159" t="s">
        <v>1448</v>
      </c>
      <c r="E159" t="s">
        <v>1428</v>
      </c>
      <c r="F159" t="s">
        <v>373</v>
      </c>
      <c r="G159" s="30">
        <v>31180</v>
      </c>
      <c r="H159">
        <v>23.2</v>
      </c>
      <c r="I159" t="s">
        <v>1429</v>
      </c>
      <c r="J159">
        <v>23.2</v>
      </c>
      <c r="K159" t="s">
        <v>1479</v>
      </c>
      <c r="L159" t="s">
        <v>1431</v>
      </c>
    </row>
    <row r="160" spans="1:12" hidden="1" x14ac:dyDescent="0.35">
      <c r="A160" t="s">
        <v>1437</v>
      </c>
      <c r="B160">
        <v>2040</v>
      </c>
      <c r="C160" t="s">
        <v>1478</v>
      </c>
      <c r="D160" t="s">
        <v>1448</v>
      </c>
      <c r="E160" t="s">
        <v>1428</v>
      </c>
      <c r="F160" t="s">
        <v>373</v>
      </c>
      <c r="G160" s="30">
        <v>31180</v>
      </c>
      <c r="H160">
        <v>23.2</v>
      </c>
      <c r="I160" t="s">
        <v>1429</v>
      </c>
      <c r="J160">
        <v>23.2</v>
      </c>
      <c r="K160" t="s">
        <v>1479</v>
      </c>
      <c r="L160" t="s">
        <v>1431</v>
      </c>
    </row>
    <row r="161" spans="1:12" hidden="1" x14ac:dyDescent="0.35">
      <c r="A161" t="s">
        <v>1437</v>
      </c>
      <c r="B161">
        <v>2045</v>
      </c>
      <c r="C161" t="s">
        <v>1478</v>
      </c>
      <c r="D161" t="s">
        <v>1448</v>
      </c>
      <c r="E161" t="s">
        <v>1428</v>
      </c>
      <c r="F161" t="s">
        <v>373</v>
      </c>
      <c r="G161" s="30">
        <v>31180</v>
      </c>
      <c r="H161">
        <v>23.2</v>
      </c>
      <c r="I161" t="s">
        <v>1429</v>
      </c>
      <c r="J161">
        <v>23.2</v>
      </c>
      <c r="K161" t="s">
        <v>1479</v>
      </c>
      <c r="L161" t="s">
        <v>1431</v>
      </c>
    </row>
    <row r="162" spans="1:12" hidden="1" x14ac:dyDescent="0.35">
      <c r="A162" t="s">
        <v>1437</v>
      </c>
      <c r="B162">
        <v>2050</v>
      </c>
      <c r="C162" t="s">
        <v>1478</v>
      </c>
      <c r="D162" t="s">
        <v>1448</v>
      </c>
      <c r="E162" t="s">
        <v>1428</v>
      </c>
      <c r="F162" t="s">
        <v>373</v>
      </c>
      <c r="G162" s="30">
        <v>31180</v>
      </c>
      <c r="H162">
        <v>23.2</v>
      </c>
      <c r="I162" t="s">
        <v>1429</v>
      </c>
      <c r="J162">
        <v>23.2</v>
      </c>
      <c r="K162" t="s">
        <v>1479</v>
      </c>
      <c r="L162" t="s">
        <v>1431</v>
      </c>
    </row>
    <row r="163" spans="1:12" hidden="1" x14ac:dyDescent="0.35">
      <c r="A163" t="s">
        <v>1440</v>
      </c>
      <c r="B163">
        <v>2020</v>
      </c>
      <c r="C163" t="s">
        <v>1478</v>
      </c>
      <c r="D163" t="s">
        <v>1448</v>
      </c>
      <c r="E163" t="s">
        <v>1428</v>
      </c>
      <c r="F163" t="s">
        <v>373</v>
      </c>
      <c r="G163" s="30">
        <v>31180</v>
      </c>
      <c r="H163">
        <v>23.2</v>
      </c>
      <c r="I163" t="s">
        <v>1429</v>
      </c>
      <c r="J163">
        <v>23.2</v>
      </c>
      <c r="K163" t="s">
        <v>1479</v>
      </c>
      <c r="L163" t="s">
        <v>1431</v>
      </c>
    </row>
    <row r="164" spans="1:12" hidden="1" x14ac:dyDescent="0.35">
      <c r="A164" t="s">
        <v>1440</v>
      </c>
      <c r="B164">
        <v>2025</v>
      </c>
      <c r="C164" t="s">
        <v>1478</v>
      </c>
      <c r="D164" t="s">
        <v>1448</v>
      </c>
      <c r="E164" t="s">
        <v>1428</v>
      </c>
      <c r="F164" t="s">
        <v>373</v>
      </c>
      <c r="G164" s="30">
        <v>32390</v>
      </c>
      <c r="H164">
        <v>27.7</v>
      </c>
      <c r="I164" t="s">
        <v>1429</v>
      </c>
      <c r="J164">
        <v>27.7</v>
      </c>
      <c r="K164" t="s">
        <v>1480</v>
      </c>
      <c r="L164" t="s">
        <v>1431</v>
      </c>
    </row>
    <row r="165" spans="1:12" hidden="1" x14ac:dyDescent="0.35">
      <c r="A165" t="s">
        <v>1440</v>
      </c>
      <c r="B165">
        <v>2030</v>
      </c>
      <c r="C165" t="s">
        <v>1478</v>
      </c>
      <c r="D165" t="s">
        <v>1448</v>
      </c>
      <c r="E165" t="s">
        <v>1428</v>
      </c>
      <c r="F165" t="s">
        <v>373</v>
      </c>
      <c r="G165" s="30">
        <v>32370</v>
      </c>
      <c r="H165">
        <v>30.8</v>
      </c>
      <c r="I165" t="s">
        <v>1429</v>
      </c>
      <c r="J165">
        <v>30.8</v>
      </c>
      <c r="K165" t="s">
        <v>1481</v>
      </c>
      <c r="L165" t="s">
        <v>1431</v>
      </c>
    </row>
    <row r="166" spans="1:12" hidden="1" x14ac:dyDescent="0.35">
      <c r="A166" t="s">
        <v>1440</v>
      </c>
      <c r="B166">
        <v>2035</v>
      </c>
      <c r="C166" t="s">
        <v>1478</v>
      </c>
      <c r="D166" t="s">
        <v>1448</v>
      </c>
      <c r="E166" t="s">
        <v>1428</v>
      </c>
      <c r="F166" t="s">
        <v>373</v>
      </c>
      <c r="G166" s="30">
        <v>30400</v>
      </c>
      <c r="H166">
        <v>33.5</v>
      </c>
      <c r="I166" t="s">
        <v>1429</v>
      </c>
      <c r="J166">
        <v>33.5</v>
      </c>
      <c r="K166" t="s">
        <v>1482</v>
      </c>
      <c r="L166" t="s">
        <v>1431</v>
      </c>
    </row>
    <row r="167" spans="1:12" hidden="1" x14ac:dyDescent="0.35">
      <c r="A167" t="s">
        <v>1440</v>
      </c>
      <c r="B167">
        <v>2040</v>
      </c>
      <c r="C167" t="s">
        <v>1478</v>
      </c>
      <c r="D167" t="s">
        <v>1448</v>
      </c>
      <c r="E167" t="s">
        <v>1428</v>
      </c>
      <c r="F167" t="s">
        <v>373</v>
      </c>
      <c r="G167" s="30">
        <v>29770</v>
      </c>
      <c r="H167">
        <v>34.9</v>
      </c>
      <c r="I167" t="s">
        <v>1429</v>
      </c>
      <c r="J167">
        <v>34.9</v>
      </c>
      <c r="K167" t="s">
        <v>1435</v>
      </c>
      <c r="L167" t="s">
        <v>1431</v>
      </c>
    </row>
    <row r="168" spans="1:12" hidden="1" x14ac:dyDescent="0.35">
      <c r="A168" t="s">
        <v>1440</v>
      </c>
      <c r="B168">
        <v>2045</v>
      </c>
      <c r="C168" t="s">
        <v>1478</v>
      </c>
      <c r="D168" t="s">
        <v>1448</v>
      </c>
      <c r="E168" t="s">
        <v>1428</v>
      </c>
      <c r="F168" t="s">
        <v>373</v>
      </c>
      <c r="G168" s="30">
        <v>28940</v>
      </c>
      <c r="H168">
        <v>36.200000000000003</v>
      </c>
      <c r="I168" t="s">
        <v>1429</v>
      </c>
      <c r="J168">
        <v>36.200000000000003</v>
      </c>
      <c r="K168" t="s">
        <v>1435</v>
      </c>
      <c r="L168" t="s">
        <v>1431</v>
      </c>
    </row>
    <row r="169" spans="1:12" hidden="1" x14ac:dyDescent="0.35">
      <c r="A169" t="s">
        <v>1440</v>
      </c>
      <c r="B169">
        <v>2050</v>
      </c>
      <c r="C169" t="s">
        <v>1478</v>
      </c>
      <c r="D169" t="s">
        <v>1448</v>
      </c>
      <c r="E169" t="s">
        <v>1428</v>
      </c>
      <c r="F169" t="s">
        <v>373</v>
      </c>
      <c r="G169" s="30">
        <v>28530</v>
      </c>
      <c r="H169">
        <v>37.6</v>
      </c>
      <c r="I169" t="s">
        <v>1429</v>
      </c>
      <c r="J169">
        <v>37.6</v>
      </c>
      <c r="K169" t="s">
        <v>1483</v>
      </c>
      <c r="L169" t="s">
        <v>1431</v>
      </c>
    </row>
    <row r="170" spans="1:12" hidden="1" x14ac:dyDescent="0.35">
      <c r="A170" t="s">
        <v>1425</v>
      </c>
      <c r="B170">
        <v>2020</v>
      </c>
      <c r="C170" t="s">
        <v>1484</v>
      </c>
      <c r="D170" t="s">
        <v>1152</v>
      </c>
      <c r="E170" t="s">
        <v>1428</v>
      </c>
      <c r="F170" t="s">
        <v>373</v>
      </c>
      <c r="G170" s="30">
        <v>36460</v>
      </c>
      <c r="H170">
        <v>128</v>
      </c>
      <c r="I170">
        <v>71.7</v>
      </c>
      <c r="J170">
        <v>45.9</v>
      </c>
      <c r="K170" t="s">
        <v>1449</v>
      </c>
      <c r="L170" t="s">
        <v>1431</v>
      </c>
    </row>
    <row r="171" spans="1:12" hidden="1" x14ac:dyDescent="0.35">
      <c r="A171" t="s">
        <v>1425</v>
      </c>
      <c r="B171">
        <v>2020</v>
      </c>
      <c r="C171" t="s">
        <v>1484</v>
      </c>
      <c r="D171" t="s">
        <v>1152</v>
      </c>
      <c r="E171" t="s">
        <v>1428</v>
      </c>
      <c r="F171" t="s">
        <v>373</v>
      </c>
      <c r="G171" s="30">
        <v>36460</v>
      </c>
      <c r="H171">
        <v>128</v>
      </c>
      <c r="I171">
        <v>71.7</v>
      </c>
      <c r="J171">
        <v>45.9</v>
      </c>
      <c r="K171" t="s">
        <v>1430</v>
      </c>
      <c r="L171" t="s">
        <v>1431</v>
      </c>
    </row>
    <row r="172" spans="1:12" hidden="1" x14ac:dyDescent="0.35">
      <c r="A172" t="s">
        <v>1425</v>
      </c>
      <c r="B172">
        <v>2025</v>
      </c>
      <c r="C172" t="s">
        <v>1484</v>
      </c>
      <c r="D172" t="s">
        <v>1152</v>
      </c>
      <c r="E172" t="s">
        <v>1428</v>
      </c>
      <c r="F172" t="s">
        <v>373</v>
      </c>
      <c r="G172" s="30">
        <v>32670</v>
      </c>
      <c r="H172">
        <v>169</v>
      </c>
      <c r="I172">
        <v>99.6</v>
      </c>
      <c r="J172">
        <v>62.7</v>
      </c>
      <c r="K172" t="s">
        <v>1450</v>
      </c>
      <c r="L172" t="s">
        <v>1431</v>
      </c>
    </row>
    <row r="173" spans="1:12" hidden="1" x14ac:dyDescent="0.35">
      <c r="A173" t="s">
        <v>1425</v>
      </c>
      <c r="B173">
        <v>2025</v>
      </c>
      <c r="C173" t="s">
        <v>1484</v>
      </c>
      <c r="D173" t="s">
        <v>1152</v>
      </c>
      <c r="E173" t="s">
        <v>1428</v>
      </c>
      <c r="F173" t="s">
        <v>373</v>
      </c>
      <c r="G173" s="30">
        <v>32670</v>
      </c>
      <c r="H173">
        <v>169</v>
      </c>
      <c r="I173">
        <v>99.6</v>
      </c>
      <c r="J173">
        <v>62.7</v>
      </c>
      <c r="K173" t="s">
        <v>1432</v>
      </c>
      <c r="L173" t="s">
        <v>1431</v>
      </c>
    </row>
    <row r="174" spans="1:12" hidden="1" x14ac:dyDescent="0.35">
      <c r="A174" t="s">
        <v>1425</v>
      </c>
      <c r="B174">
        <v>2030</v>
      </c>
      <c r="C174" t="s">
        <v>1484</v>
      </c>
      <c r="D174" t="s">
        <v>1152</v>
      </c>
      <c r="E174" t="s">
        <v>1428</v>
      </c>
      <c r="F174" t="s">
        <v>373</v>
      </c>
      <c r="G174" s="30">
        <v>31760</v>
      </c>
      <c r="H174">
        <v>183</v>
      </c>
      <c r="I174">
        <v>110</v>
      </c>
      <c r="J174">
        <v>68.7</v>
      </c>
      <c r="K174" t="s">
        <v>1451</v>
      </c>
      <c r="L174" t="s">
        <v>1431</v>
      </c>
    </row>
    <row r="175" spans="1:12" hidden="1" x14ac:dyDescent="0.35">
      <c r="A175" t="s">
        <v>1425</v>
      </c>
      <c r="B175">
        <v>2030</v>
      </c>
      <c r="C175" t="s">
        <v>1484</v>
      </c>
      <c r="D175" t="s">
        <v>1152</v>
      </c>
      <c r="E175" t="s">
        <v>1428</v>
      </c>
      <c r="F175" t="s">
        <v>373</v>
      </c>
      <c r="G175" s="30">
        <v>31760</v>
      </c>
      <c r="H175">
        <v>183</v>
      </c>
      <c r="I175">
        <v>110</v>
      </c>
      <c r="J175">
        <v>68.7</v>
      </c>
      <c r="K175" t="s">
        <v>1433</v>
      </c>
      <c r="L175" t="s">
        <v>1431</v>
      </c>
    </row>
    <row r="176" spans="1:12" hidden="1" x14ac:dyDescent="0.35">
      <c r="A176" t="s">
        <v>1425</v>
      </c>
      <c r="B176">
        <v>2035</v>
      </c>
      <c r="C176" t="s">
        <v>1484</v>
      </c>
      <c r="D176" t="s">
        <v>1152</v>
      </c>
      <c r="E176" t="s">
        <v>1428</v>
      </c>
      <c r="F176" t="s">
        <v>373</v>
      </c>
      <c r="G176" s="30">
        <v>31850</v>
      </c>
      <c r="H176">
        <v>207</v>
      </c>
      <c r="I176">
        <v>123</v>
      </c>
      <c r="J176">
        <v>77.099999999999994</v>
      </c>
      <c r="K176" t="s">
        <v>1452</v>
      </c>
      <c r="L176" t="s">
        <v>1431</v>
      </c>
    </row>
    <row r="177" spans="1:12" hidden="1" x14ac:dyDescent="0.35">
      <c r="A177" t="s">
        <v>1425</v>
      </c>
      <c r="B177">
        <v>2035</v>
      </c>
      <c r="C177" t="s">
        <v>1484</v>
      </c>
      <c r="D177" t="s">
        <v>1152</v>
      </c>
      <c r="E177" t="s">
        <v>1428</v>
      </c>
      <c r="F177" t="s">
        <v>373</v>
      </c>
      <c r="G177" s="30">
        <v>31850</v>
      </c>
      <c r="H177">
        <v>207</v>
      </c>
      <c r="I177">
        <v>123</v>
      </c>
      <c r="J177">
        <v>77.099999999999994</v>
      </c>
      <c r="K177" t="s">
        <v>1434</v>
      </c>
      <c r="L177" t="s">
        <v>1431</v>
      </c>
    </row>
    <row r="178" spans="1:12" hidden="1" x14ac:dyDescent="0.35">
      <c r="A178" t="s">
        <v>1425</v>
      </c>
      <c r="B178">
        <v>2040</v>
      </c>
      <c r="C178" t="s">
        <v>1484</v>
      </c>
      <c r="D178" t="s">
        <v>1152</v>
      </c>
      <c r="E178" t="s">
        <v>1428</v>
      </c>
      <c r="F178" t="s">
        <v>373</v>
      </c>
      <c r="G178" s="30">
        <v>31210</v>
      </c>
      <c r="H178">
        <v>215</v>
      </c>
      <c r="I178">
        <v>127</v>
      </c>
      <c r="J178">
        <v>79.8</v>
      </c>
      <c r="K178" t="s">
        <v>1435</v>
      </c>
      <c r="L178" t="s">
        <v>1431</v>
      </c>
    </row>
    <row r="179" spans="1:12" hidden="1" x14ac:dyDescent="0.35">
      <c r="A179" t="s">
        <v>1425</v>
      </c>
      <c r="B179">
        <v>2040</v>
      </c>
      <c r="C179" t="s">
        <v>1484</v>
      </c>
      <c r="D179" t="s">
        <v>1152</v>
      </c>
      <c r="E179" t="s">
        <v>1428</v>
      </c>
      <c r="F179" t="s">
        <v>373</v>
      </c>
      <c r="G179" s="30">
        <v>31210</v>
      </c>
      <c r="H179">
        <v>215</v>
      </c>
      <c r="I179">
        <v>127</v>
      </c>
      <c r="J179">
        <v>79.8</v>
      </c>
      <c r="K179" t="s">
        <v>1435</v>
      </c>
      <c r="L179" t="s">
        <v>1431</v>
      </c>
    </row>
    <row r="180" spans="1:12" hidden="1" x14ac:dyDescent="0.35">
      <c r="A180" t="s">
        <v>1425</v>
      </c>
      <c r="B180">
        <v>2045</v>
      </c>
      <c r="C180" t="s">
        <v>1484</v>
      </c>
      <c r="D180" t="s">
        <v>1152</v>
      </c>
      <c r="E180" t="s">
        <v>1428</v>
      </c>
      <c r="F180" t="s">
        <v>373</v>
      </c>
      <c r="G180" s="30">
        <v>30570</v>
      </c>
      <c r="H180">
        <v>222</v>
      </c>
      <c r="I180">
        <v>132</v>
      </c>
      <c r="J180">
        <v>82.7</v>
      </c>
      <c r="K180" t="s">
        <v>1435</v>
      </c>
      <c r="L180" t="s">
        <v>1431</v>
      </c>
    </row>
    <row r="181" spans="1:12" hidden="1" x14ac:dyDescent="0.35">
      <c r="A181" t="s">
        <v>1425</v>
      </c>
      <c r="B181">
        <v>2045</v>
      </c>
      <c r="C181" t="s">
        <v>1484</v>
      </c>
      <c r="D181" t="s">
        <v>1152</v>
      </c>
      <c r="E181" t="s">
        <v>1428</v>
      </c>
      <c r="F181" t="s">
        <v>373</v>
      </c>
      <c r="G181" s="30">
        <v>30570</v>
      </c>
      <c r="H181">
        <v>222</v>
      </c>
      <c r="I181">
        <v>132</v>
      </c>
      <c r="J181">
        <v>82.7</v>
      </c>
      <c r="K181" t="s">
        <v>1435</v>
      </c>
      <c r="L181" t="s">
        <v>1431</v>
      </c>
    </row>
    <row r="182" spans="1:12" hidden="1" x14ac:dyDescent="0.35">
      <c r="A182" t="s">
        <v>1425</v>
      </c>
      <c r="B182">
        <v>2050</v>
      </c>
      <c r="C182" t="s">
        <v>1484</v>
      </c>
      <c r="D182" t="s">
        <v>1152</v>
      </c>
      <c r="E182" t="s">
        <v>1428</v>
      </c>
      <c r="F182" t="s">
        <v>373</v>
      </c>
      <c r="G182" s="30">
        <v>29930</v>
      </c>
      <c r="H182">
        <v>231</v>
      </c>
      <c r="I182">
        <v>136</v>
      </c>
      <c r="J182">
        <v>85.6</v>
      </c>
      <c r="K182" t="s">
        <v>1453</v>
      </c>
      <c r="L182" t="s">
        <v>1431</v>
      </c>
    </row>
    <row r="183" spans="1:12" hidden="1" x14ac:dyDescent="0.35">
      <c r="A183" t="s">
        <v>1425</v>
      </c>
      <c r="B183">
        <v>2050</v>
      </c>
      <c r="C183" t="s">
        <v>1484</v>
      </c>
      <c r="D183" t="s">
        <v>1152</v>
      </c>
      <c r="E183" t="s">
        <v>1428</v>
      </c>
      <c r="F183" t="s">
        <v>373</v>
      </c>
      <c r="G183" s="30">
        <v>29930</v>
      </c>
      <c r="H183">
        <v>231</v>
      </c>
      <c r="I183">
        <v>136</v>
      </c>
      <c r="J183">
        <v>85.6</v>
      </c>
      <c r="K183" t="s">
        <v>1436</v>
      </c>
      <c r="L183" t="s">
        <v>1431</v>
      </c>
    </row>
    <row r="184" spans="1:12" hidden="1" x14ac:dyDescent="0.35">
      <c r="A184" t="s">
        <v>1437</v>
      </c>
      <c r="B184">
        <v>2020</v>
      </c>
      <c r="C184" t="s">
        <v>1484</v>
      </c>
      <c r="D184" t="s">
        <v>1152</v>
      </c>
      <c r="E184" t="s">
        <v>1428</v>
      </c>
      <c r="F184" t="s">
        <v>373</v>
      </c>
      <c r="G184" s="30">
        <v>36460</v>
      </c>
      <c r="H184">
        <v>128</v>
      </c>
      <c r="I184">
        <v>71.7</v>
      </c>
      <c r="J184">
        <v>45.9</v>
      </c>
      <c r="K184" t="s">
        <v>1455</v>
      </c>
      <c r="L184" t="s">
        <v>1431</v>
      </c>
    </row>
    <row r="185" spans="1:12" hidden="1" x14ac:dyDescent="0.35">
      <c r="A185" t="s">
        <v>1437</v>
      </c>
      <c r="B185">
        <v>2020</v>
      </c>
      <c r="C185" t="s">
        <v>1484</v>
      </c>
      <c r="D185" t="s">
        <v>1152</v>
      </c>
      <c r="E185" t="s">
        <v>1428</v>
      </c>
      <c r="F185" t="s">
        <v>373</v>
      </c>
      <c r="G185" s="30">
        <v>36460</v>
      </c>
      <c r="H185">
        <v>128</v>
      </c>
      <c r="I185">
        <v>71.7</v>
      </c>
      <c r="J185">
        <v>45.9</v>
      </c>
      <c r="K185" t="s">
        <v>1438</v>
      </c>
      <c r="L185" t="s">
        <v>1439</v>
      </c>
    </row>
    <row r="186" spans="1:12" hidden="1" x14ac:dyDescent="0.35">
      <c r="A186" t="s">
        <v>1437</v>
      </c>
      <c r="B186">
        <v>2025</v>
      </c>
      <c r="C186" t="s">
        <v>1484</v>
      </c>
      <c r="D186" t="s">
        <v>1152</v>
      </c>
      <c r="E186" t="s">
        <v>1428</v>
      </c>
      <c r="F186" t="s">
        <v>373</v>
      </c>
      <c r="G186" s="30">
        <v>36460</v>
      </c>
      <c r="H186">
        <v>128</v>
      </c>
      <c r="I186">
        <v>71.7</v>
      </c>
      <c r="J186">
        <v>45.9</v>
      </c>
      <c r="K186" t="s">
        <v>1455</v>
      </c>
      <c r="L186" t="s">
        <v>1431</v>
      </c>
    </row>
    <row r="187" spans="1:12" hidden="1" x14ac:dyDescent="0.35">
      <c r="A187" t="s">
        <v>1437</v>
      </c>
      <c r="B187">
        <v>2025</v>
      </c>
      <c r="C187" t="s">
        <v>1484</v>
      </c>
      <c r="D187" t="s">
        <v>1152</v>
      </c>
      <c r="E187" t="s">
        <v>1428</v>
      </c>
      <c r="F187" t="s">
        <v>373</v>
      </c>
      <c r="G187" s="30">
        <v>36460</v>
      </c>
      <c r="H187">
        <v>128</v>
      </c>
      <c r="I187">
        <v>71.7</v>
      </c>
      <c r="J187">
        <v>45.9</v>
      </c>
      <c r="K187" t="s">
        <v>1438</v>
      </c>
      <c r="L187" t="s">
        <v>1439</v>
      </c>
    </row>
    <row r="188" spans="1:12" hidden="1" x14ac:dyDescent="0.35">
      <c r="A188" t="s">
        <v>1437</v>
      </c>
      <c r="B188">
        <v>2030</v>
      </c>
      <c r="C188" t="s">
        <v>1484</v>
      </c>
      <c r="D188" t="s">
        <v>1152</v>
      </c>
      <c r="E188" t="s">
        <v>1428</v>
      </c>
      <c r="F188" t="s">
        <v>373</v>
      </c>
      <c r="G188" s="30">
        <v>36460</v>
      </c>
      <c r="H188">
        <v>128</v>
      </c>
      <c r="I188">
        <v>71.7</v>
      </c>
      <c r="J188">
        <v>45.9</v>
      </c>
      <c r="K188" t="s">
        <v>1455</v>
      </c>
      <c r="L188" t="s">
        <v>1431</v>
      </c>
    </row>
    <row r="189" spans="1:12" hidden="1" x14ac:dyDescent="0.35">
      <c r="A189" t="s">
        <v>1437</v>
      </c>
      <c r="B189">
        <v>2030</v>
      </c>
      <c r="C189" t="s">
        <v>1484</v>
      </c>
      <c r="D189" t="s">
        <v>1152</v>
      </c>
      <c r="E189" t="s">
        <v>1428</v>
      </c>
      <c r="F189" t="s">
        <v>373</v>
      </c>
      <c r="G189" s="30">
        <v>36460</v>
      </c>
      <c r="H189">
        <v>128</v>
      </c>
      <c r="I189">
        <v>71.7</v>
      </c>
      <c r="J189">
        <v>45.9</v>
      </c>
      <c r="K189" t="s">
        <v>1438</v>
      </c>
      <c r="L189" t="s">
        <v>1439</v>
      </c>
    </row>
    <row r="190" spans="1:12" hidden="1" x14ac:dyDescent="0.35">
      <c r="A190" t="s">
        <v>1437</v>
      </c>
      <c r="B190">
        <v>2035</v>
      </c>
      <c r="C190" t="s">
        <v>1484</v>
      </c>
      <c r="D190" t="s">
        <v>1152</v>
      </c>
      <c r="E190" t="s">
        <v>1428</v>
      </c>
      <c r="F190" t="s">
        <v>373</v>
      </c>
      <c r="G190" s="30">
        <v>36460</v>
      </c>
      <c r="H190">
        <v>128</v>
      </c>
      <c r="I190">
        <v>71.7</v>
      </c>
      <c r="J190">
        <v>45.9</v>
      </c>
      <c r="K190" t="s">
        <v>1455</v>
      </c>
      <c r="L190" t="s">
        <v>1431</v>
      </c>
    </row>
    <row r="191" spans="1:12" hidden="1" x14ac:dyDescent="0.35">
      <c r="A191" t="s">
        <v>1437</v>
      </c>
      <c r="B191">
        <v>2035</v>
      </c>
      <c r="C191" t="s">
        <v>1484</v>
      </c>
      <c r="D191" t="s">
        <v>1152</v>
      </c>
      <c r="E191" t="s">
        <v>1428</v>
      </c>
      <c r="F191" t="s">
        <v>373</v>
      </c>
      <c r="G191" s="30">
        <v>36460</v>
      </c>
      <c r="H191">
        <v>128</v>
      </c>
      <c r="I191">
        <v>71.7</v>
      </c>
      <c r="J191">
        <v>45.9</v>
      </c>
      <c r="K191" t="s">
        <v>1438</v>
      </c>
      <c r="L191" t="s">
        <v>1439</v>
      </c>
    </row>
    <row r="192" spans="1:12" hidden="1" x14ac:dyDescent="0.35">
      <c r="A192" t="s">
        <v>1437</v>
      </c>
      <c r="B192">
        <v>2040</v>
      </c>
      <c r="C192" t="s">
        <v>1484</v>
      </c>
      <c r="D192" t="s">
        <v>1152</v>
      </c>
      <c r="E192" t="s">
        <v>1428</v>
      </c>
      <c r="F192" t="s">
        <v>373</v>
      </c>
      <c r="G192" s="30">
        <v>36460</v>
      </c>
      <c r="H192">
        <v>128</v>
      </c>
      <c r="I192">
        <v>71.7</v>
      </c>
      <c r="J192">
        <v>45.9</v>
      </c>
      <c r="K192" t="s">
        <v>1455</v>
      </c>
      <c r="L192" t="s">
        <v>1431</v>
      </c>
    </row>
    <row r="193" spans="1:12" hidden="1" x14ac:dyDescent="0.35">
      <c r="A193" t="s">
        <v>1437</v>
      </c>
      <c r="B193">
        <v>2040</v>
      </c>
      <c r="C193" t="s">
        <v>1484</v>
      </c>
      <c r="D193" t="s">
        <v>1152</v>
      </c>
      <c r="E193" t="s">
        <v>1428</v>
      </c>
      <c r="F193" t="s">
        <v>373</v>
      </c>
      <c r="G193" s="30">
        <v>36460</v>
      </c>
      <c r="H193">
        <v>128</v>
      </c>
      <c r="I193">
        <v>71.7</v>
      </c>
      <c r="J193">
        <v>45.9</v>
      </c>
      <c r="K193" t="s">
        <v>1438</v>
      </c>
      <c r="L193" t="s">
        <v>1439</v>
      </c>
    </row>
    <row r="194" spans="1:12" hidden="1" x14ac:dyDescent="0.35">
      <c r="A194" t="s">
        <v>1437</v>
      </c>
      <c r="B194">
        <v>2045</v>
      </c>
      <c r="C194" t="s">
        <v>1484</v>
      </c>
      <c r="D194" t="s">
        <v>1152</v>
      </c>
      <c r="E194" t="s">
        <v>1428</v>
      </c>
      <c r="F194" t="s">
        <v>373</v>
      </c>
      <c r="G194" s="30">
        <v>36460</v>
      </c>
      <c r="H194">
        <v>128</v>
      </c>
      <c r="I194">
        <v>71.7</v>
      </c>
      <c r="J194">
        <v>45.9</v>
      </c>
      <c r="K194" t="s">
        <v>1455</v>
      </c>
      <c r="L194" t="s">
        <v>1431</v>
      </c>
    </row>
    <row r="195" spans="1:12" hidden="1" x14ac:dyDescent="0.35">
      <c r="A195" t="s">
        <v>1437</v>
      </c>
      <c r="B195">
        <v>2045</v>
      </c>
      <c r="C195" t="s">
        <v>1484</v>
      </c>
      <c r="D195" t="s">
        <v>1152</v>
      </c>
      <c r="E195" t="s">
        <v>1428</v>
      </c>
      <c r="F195" t="s">
        <v>373</v>
      </c>
      <c r="G195" s="30">
        <v>36460</v>
      </c>
      <c r="H195">
        <v>128</v>
      </c>
      <c r="I195">
        <v>71.7</v>
      </c>
      <c r="J195">
        <v>45.9</v>
      </c>
      <c r="K195" t="s">
        <v>1438</v>
      </c>
      <c r="L195" t="s">
        <v>1439</v>
      </c>
    </row>
    <row r="196" spans="1:12" hidden="1" x14ac:dyDescent="0.35">
      <c r="A196" t="s">
        <v>1437</v>
      </c>
      <c r="B196">
        <v>2050</v>
      </c>
      <c r="C196" t="s">
        <v>1484</v>
      </c>
      <c r="D196" t="s">
        <v>1152</v>
      </c>
      <c r="E196" t="s">
        <v>1428</v>
      </c>
      <c r="F196" t="s">
        <v>373</v>
      </c>
      <c r="G196" s="30">
        <v>36460</v>
      </c>
      <c r="H196">
        <v>128</v>
      </c>
      <c r="I196">
        <v>71.7</v>
      </c>
      <c r="J196">
        <v>45.9</v>
      </c>
      <c r="K196" t="s">
        <v>1455</v>
      </c>
      <c r="L196" t="s">
        <v>1431</v>
      </c>
    </row>
    <row r="197" spans="1:12" hidden="1" x14ac:dyDescent="0.35">
      <c r="A197" t="s">
        <v>1437</v>
      </c>
      <c r="B197">
        <v>2050</v>
      </c>
      <c r="C197" t="s">
        <v>1484</v>
      </c>
      <c r="D197" t="s">
        <v>1152</v>
      </c>
      <c r="E197" t="s">
        <v>1428</v>
      </c>
      <c r="F197" t="s">
        <v>373</v>
      </c>
      <c r="G197" s="30">
        <v>36460</v>
      </c>
      <c r="H197">
        <v>128</v>
      </c>
      <c r="I197">
        <v>71.7</v>
      </c>
      <c r="J197">
        <v>45.9</v>
      </c>
      <c r="K197" t="s">
        <v>1438</v>
      </c>
      <c r="L197" t="s">
        <v>1439</v>
      </c>
    </row>
    <row r="198" spans="1:12" hidden="1" x14ac:dyDescent="0.35">
      <c r="A198" t="s">
        <v>1440</v>
      </c>
      <c r="B198">
        <v>2020</v>
      </c>
      <c r="C198" t="s">
        <v>1484</v>
      </c>
      <c r="D198" t="s">
        <v>1152</v>
      </c>
      <c r="E198" t="s">
        <v>1428</v>
      </c>
      <c r="F198" t="s">
        <v>373</v>
      </c>
      <c r="G198" s="30">
        <v>36460</v>
      </c>
      <c r="H198">
        <v>128</v>
      </c>
      <c r="I198">
        <v>71.7</v>
      </c>
      <c r="J198">
        <v>45.9</v>
      </c>
      <c r="K198" t="s">
        <v>1455</v>
      </c>
      <c r="L198" t="s">
        <v>1431</v>
      </c>
    </row>
    <row r="199" spans="1:12" hidden="1" x14ac:dyDescent="0.35">
      <c r="A199" t="s">
        <v>1440</v>
      </c>
      <c r="B199">
        <v>2020</v>
      </c>
      <c r="C199" t="s">
        <v>1484</v>
      </c>
      <c r="D199" t="s">
        <v>1152</v>
      </c>
      <c r="E199" t="s">
        <v>1428</v>
      </c>
      <c r="F199" t="s">
        <v>373</v>
      </c>
      <c r="G199" s="30">
        <v>36460</v>
      </c>
      <c r="H199">
        <v>128</v>
      </c>
      <c r="I199">
        <v>71.7</v>
      </c>
      <c r="J199">
        <v>45.9</v>
      </c>
      <c r="K199" t="s">
        <v>1438</v>
      </c>
      <c r="L199" t="s">
        <v>1431</v>
      </c>
    </row>
    <row r="200" spans="1:12" hidden="1" x14ac:dyDescent="0.35">
      <c r="A200" t="s">
        <v>1440</v>
      </c>
      <c r="B200">
        <v>2025</v>
      </c>
      <c r="C200" t="s">
        <v>1484</v>
      </c>
      <c r="D200" t="s">
        <v>1152</v>
      </c>
      <c r="E200" t="s">
        <v>1428</v>
      </c>
      <c r="F200" t="s">
        <v>373</v>
      </c>
      <c r="G200" s="30">
        <v>36060</v>
      </c>
      <c r="H200">
        <v>147</v>
      </c>
      <c r="I200">
        <v>75.2</v>
      </c>
      <c r="J200">
        <v>49.7</v>
      </c>
      <c r="K200" t="s">
        <v>1456</v>
      </c>
      <c r="L200" t="s">
        <v>1431</v>
      </c>
    </row>
    <row r="201" spans="1:12" hidden="1" x14ac:dyDescent="0.35">
      <c r="A201" t="s">
        <v>1440</v>
      </c>
      <c r="B201">
        <v>2025</v>
      </c>
      <c r="C201" t="s">
        <v>1484</v>
      </c>
      <c r="D201" t="s">
        <v>1152</v>
      </c>
      <c r="E201" t="s">
        <v>1428</v>
      </c>
      <c r="F201" t="s">
        <v>373</v>
      </c>
      <c r="G201" s="30">
        <v>36060</v>
      </c>
      <c r="H201">
        <v>147</v>
      </c>
      <c r="I201">
        <v>75.2</v>
      </c>
      <c r="J201">
        <v>49.7</v>
      </c>
      <c r="K201" t="s">
        <v>1441</v>
      </c>
      <c r="L201" t="s">
        <v>1431</v>
      </c>
    </row>
    <row r="202" spans="1:12" hidden="1" x14ac:dyDescent="0.35">
      <c r="A202" t="s">
        <v>1440</v>
      </c>
      <c r="B202">
        <v>2030</v>
      </c>
      <c r="C202" t="s">
        <v>1484</v>
      </c>
      <c r="D202" t="s">
        <v>1152</v>
      </c>
      <c r="E202" t="s">
        <v>1428</v>
      </c>
      <c r="F202" t="s">
        <v>373</v>
      </c>
      <c r="G202" s="30">
        <v>32840</v>
      </c>
      <c r="H202">
        <v>152</v>
      </c>
      <c r="I202">
        <v>85.6</v>
      </c>
      <c r="J202">
        <v>54.8</v>
      </c>
      <c r="K202" t="s">
        <v>1457</v>
      </c>
      <c r="L202" t="s">
        <v>1431</v>
      </c>
    </row>
    <row r="203" spans="1:12" hidden="1" x14ac:dyDescent="0.35">
      <c r="A203" t="s">
        <v>1440</v>
      </c>
      <c r="B203">
        <v>2030</v>
      </c>
      <c r="C203" t="s">
        <v>1484</v>
      </c>
      <c r="D203" t="s">
        <v>1152</v>
      </c>
      <c r="E203" t="s">
        <v>1428</v>
      </c>
      <c r="F203" t="s">
        <v>373</v>
      </c>
      <c r="G203" s="30">
        <v>32840</v>
      </c>
      <c r="H203">
        <v>152</v>
      </c>
      <c r="I203">
        <v>85.6</v>
      </c>
      <c r="J203">
        <v>54.8</v>
      </c>
      <c r="K203" t="s">
        <v>1442</v>
      </c>
      <c r="L203" t="s">
        <v>1431</v>
      </c>
    </row>
    <row r="204" spans="1:12" hidden="1" x14ac:dyDescent="0.35">
      <c r="A204" t="s">
        <v>1440</v>
      </c>
      <c r="B204">
        <v>2035</v>
      </c>
      <c r="C204" t="s">
        <v>1484</v>
      </c>
      <c r="D204" t="s">
        <v>1152</v>
      </c>
      <c r="E204" t="s">
        <v>1428</v>
      </c>
      <c r="F204" t="s">
        <v>373</v>
      </c>
      <c r="G204" s="30">
        <v>31490</v>
      </c>
      <c r="H204">
        <v>172</v>
      </c>
      <c r="I204">
        <v>90.4</v>
      </c>
      <c r="J204">
        <v>59.2</v>
      </c>
      <c r="K204" t="s">
        <v>1458</v>
      </c>
      <c r="L204" t="s">
        <v>1431</v>
      </c>
    </row>
    <row r="205" spans="1:12" hidden="1" x14ac:dyDescent="0.35">
      <c r="A205" t="s">
        <v>1440</v>
      </c>
      <c r="B205">
        <v>2035</v>
      </c>
      <c r="C205" t="s">
        <v>1484</v>
      </c>
      <c r="D205" t="s">
        <v>1152</v>
      </c>
      <c r="E205" t="s">
        <v>1428</v>
      </c>
      <c r="F205" t="s">
        <v>373</v>
      </c>
      <c r="G205" s="30">
        <v>31490</v>
      </c>
      <c r="H205">
        <v>172</v>
      </c>
      <c r="I205">
        <v>90.4</v>
      </c>
      <c r="J205">
        <v>59.2</v>
      </c>
      <c r="K205" t="s">
        <v>1443</v>
      </c>
      <c r="L205" t="s">
        <v>1431</v>
      </c>
    </row>
    <row r="206" spans="1:12" hidden="1" x14ac:dyDescent="0.35">
      <c r="A206" t="s">
        <v>1440</v>
      </c>
      <c r="B206">
        <v>2040</v>
      </c>
      <c r="C206" t="s">
        <v>1484</v>
      </c>
      <c r="D206" t="s">
        <v>1152</v>
      </c>
      <c r="E206" t="s">
        <v>1428</v>
      </c>
      <c r="F206" t="s">
        <v>373</v>
      </c>
      <c r="G206" s="30">
        <v>30810</v>
      </c>
      <c r="H206">
        <v>179</v>
      </c>
      <c r="I206">
        <v>94.3</v>
      </c>
      <c r="J206">
        <v>61.8</v>
      </c>
      <c r="K206" t="s">
        <v>1435</v>
      </c>
      <c r="L206" t="s">
        <v>1431</v>
      </c>
    </row>
    <row r="207" spans="1:12" hidden="1" x14ac:dyDescent="0.35">
      <c r="A207" t="s">
        <v>1440</v>
      </c>
      <c r="B207">
        <v>2040</v>
      </c>
      <c r="C207" t="s">
        <v>1484</v>
      </c>
      <c r="D207" t="s">
        <v>1152</v>
      </c>
      <c r="E207" t="s">
        <v>1428</v>
      </c>
      <c r="F207" t="s">
        <v>373</v>
      </c>
      <c r="G207" s="30">
        <v>30810</v>
      </c>
      <c r="H207">
        <v>179</v>
      </c>
      <c r="I207">
        <v>94.3</v>
      </c>
      <c r="J207">
        <v>61.8</v>
      </c>
      <c r="K207" t="s">
        <v>1435</v>
      </c>
      <c r="L207" t="s">
        <v>1431</v>
      </c>
    </row>
    <row r="208" spans="1:12" hidden="1" x14ac:dyDescent="0.35">
      <c r="A208" t="s">
        <v>1440</v>
      </c>
      <c r="B208">
        <v>2045</v>
      </c>
      <c r="C208" t="s">
        <v>1484</v>
      </c>
      <c r="D208" t="s">
        <v>1152</v>
      </c>
      <c r="E208" t="s">
        <v>1428</v>
      </c>
      <c r="F208" t="s">
        <v>373</v>
      </c>
      <c r="G208" s="30">
        <v>30130</v>
      </c>
      <c r="H208">
        <v>187</v>
      </c>
      <c r="I208">
        <v>98.2</v>
      </c>
      <c r="J208">
        <v>64.400000000000006</v>
      </c>
      <c r="K208" t="s">
        <v>1435</v>
      </c>
      <c r="L208" t="s">
        <v>1431</v>
      </c>
    </row>
    <row r="209" spans="1:12" hidden="1" x14ac:dyDescent="0.35">
      <c r="A209" t="s">
        <v>1440</v>
      </c>
      <c r="B209">
        <v>2045</v>
      </c>
      <c r="C209" t="s">
        <v>1484</v>
      </c>
      <c r="D209" t="s">
        <v>1152</v>
      </c>
      <c r="E209" t="s">
        <v>1428</v>
      </c>
      <c r="F209" t="s">
        <v>373</v>
      </c>
      <c r="G209" s="30">
        <v>30130</v>
      </c>
      <c r="H209">
        <v>187</v>
      </c>
      <c r="I209">
        <v>98.2</v>
      </c>
      <c r="J209">
        <v>64.400000000000006</v>
      </c>
      <c r="K209" t="s">
        <v>1435</v>
      </c>
      <c r="L209" t="s">
        <v>1431</v>
      </c>
    </row>
    <row r="210" spans="1:12" hidden="1" x14ac:dyDescent="0.35">
      <c r="A210" t="s">
        <v>1440</v>
      </c>
      <c r="B210">
        <v>2050</v>
      </c>
      <c r="C210" t="s">
        <v>1484</v>
      </c>
      <c r="D210" t="s">
        <v>1152</v>
      </c>
      <c r="E210" t="s">
        <v>1428</v>
      </c>
      <c r="F210" t="s">
        <v>373</v>
      </c>
      <c r="G210" s="30">
        <v>29450</v>
      </c>
      <c r="H210">
        <v>195</v>
      </c>
      <c r="I210">
        <v>102</v>
      </c>
      <c r="J210">
        <v>66.900000000000006</v>
      </c>
      <c r="K210" t="s">
        <v>1459</v>
      </c>
      <c r="L210" t="s">
        <v>1431</v>
      </c>
    </row>
    <row r="211" spans="1:12" hidden="1" x14ac:dyDescent="0.35">
      <c r="A211" t="s">
        <v>1440</v>
      </c>
      <c r="B211">
        <v>2050</v>
      </c>
      <c r="C211" t="s">
        <v>1484</v>
      </c>
      <c r="D211" t="s">
        <v>1152</v>
      </c>
      <c r="E211" t="s">
        <v>1428</v>
      </c>
      <c r="F211" t="s">
        <v>373</v>
      </c>
      <c r="G211" s="30">
        <v>29450</v>
      </c>
      <c r="H211">
        <v>195</v>
      </c>
      <c r="I211">
        <v>102</v>
      </c>
      <c r="J211">
        <v>66.900000000000006</v>
      </c>
      <c r="K211" t="s">
        <v>1444</v>
      </c>
      <c r="L211" t="s">
        <v>1431</v>
      </c>
    </row>
    <row r="212" spans="1:12" hidden="1" x14ac:dyDescent="0.35">
      <c r="A212" t="s">
        <v>1425</v>
      </c>
      <c r="B212">
        <v>2020</v>
      </c>
      <c r="C212" t="s">
        <v>1485</v>
      </c>
      <c r="D212" t="s">
        <v>1152</v>
      </c>
      <c r="E212" t="s">
        <v>1428</v>
      </c>
      <c r="F212" t="s">
        <v>373</v>
      </c>
      <c r="G212" s="30">
        <v>45660</v>
      </c>
      <c r="H212">
        <v>86.9</v>
      </c>
      <c r="I212">
        <v>160</v>
      </c>
      <c r="J212">
        <v>56.3</v>
      </c>
      <c r="K212" t="s">
        <v>1449</v>
      </c>
      <c r="L212" t="s">
        <v>1431</v>
      </c>
    </row>
    <row r="213" spans="1:12" hidden="1" x14ac:dyDescent="0.35">
      <c r="A213" t="s">
        <v>1425</v>
      </c>
      <c r="B213">
        <v>2020</v>
      </c>
      <c r="C213" t="s">
        <v>1485</v>
      </c>
      <c r="D213" t="s">
        <v>1152</v>
      </c>
      <c r="E213" t="s">
        <v>1428</v>
      </c>
      <c r="F213" t="s">
        <v>373</v>
      </c>
      <c r="G213" s="30">
        <v>45660</v>
      </c>
      <c r="H213">
        <v>86.9</v>
      </c>
      <c r="I213">
        <v>160</v>
      </c>
      <c r="J213">
        <v>56.3</v>
      </c>
      <c r="K213" t="s">
        <v>1430</v>
      </c>
      <c r="L213" t="s">
        <v>1431</v>
      </c>
    </row>
    <row r="214" spans="1:12" hidden="1" x14ac:dyDescent="0.35">
      <c r="A214" t="s">
        <v>1425</v>
      </c>
      <c r="B214">
        <v>2025</v>
      </c>
      <c r="C214" t="s">
        <v>1485</v>
      </c>
      <c r="D214" t="s">
        <v>1152</v>
      </c>
      <c r="E214" t="s">
        <v>1428</v>
      </c>
      <c r="F214" t="s">
        <v>373</v>
      </c>
      <c r="G214" s="30">
        <v>36050</v>
      </c>
      <c r="H214">
        <v>117</v>
      </c>
      <c r="I214">
        <v>230</v>
      </c>
      <c r="J214">
        <v>77.400000000000006</v>
      </c>
      <c r="K214" t="s">
        <v>1450</v>
      </c>
      <c r="L214" t="s">
        <v>1431</v>
      </c>
    </row>
    <row r="215" spans="1:12" hidden="1" x14ac:dyDescent="0.35">
      <c r="A215" t="s">
        <v>1425</v>
      </c>
      <c r="B215">
        <v>2025</v>
      </c>
      <c r="C215" t="s">
        <v>1485</v>
      </c>
      <c r="D215" t="s">
        <v>1152</v>
      </c>
      <c r="E215" t="s">
        <v>1428</v>
      </c>
      <c r="F215" t="s">
        <v>373</v>
      </c>
      <c r="G215" s="30">
        <v>36050</v>
      </c>
      <c r="H215">
        <v>117</v>
      </c>
      <c r="I215">
        <v>230</v>
      </c>
      <c r="J215">
        <v>77.400000000000006</v>
      </c>
      <c r="K215" t="s">
        <v>1432</v>
      </c>
      <c r="L215" t="s">
        <v>1431</v>
      </c>
    </row>
    <row r="216" spans="1:12" hidden="1" x14ac:dyDescent="0.35">
      <c r="A216" t="s">
        <v>1425</v>
      </c>
      <c r="B216">
        <v>2030</v>
      </c>
      <c r="C216" t="s">
        <v>1485</v>
      </c>
      <c r="D216" t="s">
        <v>1152</v>
      </c>
      <c r="E216" t="s">
        <v>1428</v>
      </c>
      <c r="F216" t="s">
        <v>373</v>
      </c>
      <c r="G216" s="30">
        <v>34450</v>
      </c>
      <c r="H216">
        <v>126</v>
      </c>
      <c r="I216">
        <v>252</v>
      </c>
      <c r="J216">
        <v>83.9</v>
      </c>
      <c r="K216" t="s">
        <v>1451</v>
      </c>
      <c r="L216" t="s">
        <v>1431</v>
      </c>
    </row>
    <row r="217" spans="1:12" hidden="1" x14ac:dyDescent="0.35">
      <c r="A217" t="s">
        <v>1425</v>
      </c>
      <c r="B217">
        <v>2030</v>
      </c>
      <c r="C217" t="s">
        <v>1485</v>
      </c>
      <c r="D217" t="s">
        <v>1152</v>
      </c>
      <c r="E217" t="s">
        <v>1428</v>
      </c>
      <c r="F217" t="s">
        <v>373</v>
      </c>
      <c r="G217" s="30">
        <v>34450</v>
      </c>
      <c r="H217">
        <v>126</v>
      </c>
      <c r="I217">
        <v>252</v>
      </c>
      <c r="J217">
        <v>83.9</v>
      </c>
      <c r="K217" t="s">
        <v>1433</v>
      </c>
      <c r="L217" t="s">
        <v>1431</v>
      </c>
    </row>
    <row r="218" spans="1:12" hidden="1" x14ac:dyDescent="0.35">
      <c r="A218" t="s">
        <v>1425</v>
      </c>
      <c r="B218">
        <v>2035</v>
      </c>
      <c r="C218" t="s">
        <v>1485</v>
      </c>
      <c r="D218" t="s">
        <v>1152</v>
      </c>
      <c r="E218" t="s">
        <v>1428</v>
      </c>
      <c r="F218" t="s">
        <v>373</v>
      </c>
      <c r="G218" s="30">
        <v>33900</v>
      </c>
      <c r="H218">
        <v>142</v>
      </c>
      <c r="I218">
        <v>285</v>
      </c>
      <c r="J218">
        <v>94.6</v>
      </c>
      <c r="K218" t="s">
        <v>1452</v>
      </c>
      <c r="L218" t="s">
        <v>1431</v>
      </c>
    </row>
    <row r="219" spans="1:12" hidden="1" x14ac:dyDescent="0.35">
      <c r="A219" t="s">
        <v>1425</v>
      </c>
      <c r="B219">
        <v>2035</v>
      </c>
      <c r="C219" t="s">
        <v>1485</v>
      </c>
      <c r="D219" t="s">
        <v>1152</v>
      </c>
      <c r="E219" t="s">
        <v>1428</v>
      </c>
      <c r="F219" t="s">
        <v>373</v>
      </c>
      <c r="G219" s="30">
        <v>33900</v>
      </c>
      <c r="H219">
        <v>142</v>
      </c>
      <c r="I219">
        <v>285</v>
      </c>
      <c r="J219">
        <v>94.6</v>
      </c>
      <c r="K219" t="s">
        <v>1434</v>
      </c>
      <c r="L219" t="s">
        <v>1431</v>
      </c>
    </row>
    <row r="220" spans="1:12" hidden="1" x14ac:dyDescent="0.35">
      <c r="A220" t="s">
        <v>1425</v>
      </c>
      <c r="B220">
        <v>2040</v>
      </c>
      <c r="C220" t="s">
        <v>1485</v>
      </c>
      <c r="D220" t="s">
        <v>1152</v>
      </c>
      <c r="E220" t="s">
        <v>1428</v>
      </c>
      <c r="F220" t="s">
        <v>373</v>
      </c>
      <c r="G220" s="30">
        <v>33190</v>
      </c>
      <c r="H220">
        <v>148</v>
      </c>
      <c r="I220">
        <v>294</v>
      </c>
      <c r="J220">
        <v>98.4</v>
      </c>
      <c r="K220" t="s">
        <v>1435</v>
      </c>
      <c r="L220" t="s">
        <v>1431</v>
      </c>
    </row>
    <row r="221" spans="1:12" hidden="1" x14ac:dyDescent="0.35">
      <c r="A221" t="s">
        <v>1425</v>
      </c>
      <c r="B221">
        <v>2040</v>
      </c>
      <c r="C221" t="s">
        <v>1485</v>
      </c>
      <c r="D221" t="s">
        <v>1152</v>
      </c>
      <c r="E221" t="s">
        <v>1428</v>
      </c>
      <c r="F221" t="s">
        <v>373</v>
      </c>
      <c r="G221" s="30">
        <v>33190</v>
      </c>
      <c r="H221">
        <v>148</v>
      </c>
      <c r="I221">
        <v>294</v>
      </c>
      <c r="J221">
        <v>98.4</v>
      </c>
      <c r="K221" t="s">
        <v>1435</v>
      </c>
      <c r="L221" t="s">
        <v>1431</v>
      </c>
    </row>
    <row r="222" spans="1:12" hidden="1" x14ac:dyDescent="0.35">
      <c r="A222" t="s">
        <v>1425</v>
      </c>
      <c r="B222">
        <v>2045</v>
      </c>
      <c r="C222" t="s">
        <v>1485</v>
      </c>
      <c r="D222" t="s">
        <v>1152</v>
      </c>
      <c r="E222" t="s">
        <v>1428</v>
      </c>
      <c r="F222" t="s">
        <v>373</v>
      </c>
      <c r="G222" s="30">
        <v>32480</v>
      </c>
      <c r="H222">
        <v>154</v>
      </c>
      <c r="I222">
        <v>304</v>
      </c>
      <c r="J222">
        <v>102</v>
      </c>
      <c r="K222" t="s">
        <v>1435</v>
      </c>
      <c r="L222" t="s">
        <v>1431</v>
      </c>
    </row>
    <row r="223" spans="1:12" hidden="1" x14ac:dyDescent="0.35">
      <c r="A223" t="s">
        <v>1425</v>
      </c>
      <c r="B223">
        <v>2045</v>
      </c>
      <c r="C223" t="s">
        <v>1485</v>
      </c>
      <c r="D223" t="s">
        <v>1152</v>
      </c>
      <c r="E223" t="s">
        <v>1428</v>
      </c>
      <c r="F223" t="s">
        <v>373</v>
      </c>
      <c r="G223" s="30">
        <v>32480</v>
      </c>
      <c r="H223">
        <v>154</v>
      </c>
      <c r="I223">
        <v>304</v>
      </c>
      <c r="J223">
        <v>102</v>
      </c>
      <c r="K223" t="s">
        <v>1435</v>
      </c>
      <c r="L223" t="s">
        <v>1431</v>
      </c>
    </row>
    <row r="224" spans="1:12" hidden="1" x14ac:dyDescent="0.35">
      <c r="A224" t="s">
        <v>1425</v>
      </c>
      <c r="B224">
        <v>2050</v>
      </c>
      <c r="C224" t="s">
        <v>1485</v>
      </c>
      <c r="D224" t="s">
        <v>1152</v>
      </c>
      <c r="E224" t="s">
        <v>1428</v>
      </c>
      <c r="F224" t="s">
        <v>373</v>
      </c>
      <c r="G224" s="30">
        <v>31780</v>
      </c>
      <c r="H224">
        <v>161</v>
      </c>
      <c r="I224">
        <v>313</v>
      </c>
      <c r="J224">
        <v>106</v>
      </c>
      <c r="K224" t="s">
        <v>1453</v>
      </c>
      <c r="L224" t="s">
        <v>1431</v>
      </c>
    </row>
    <row r="225" spans="1:12" hidden="1" x14ac:dyDescent="0.35">
      <c r="A225" t="s">
        <v>1425</v>
      </c>
      <c r="B225">
        <v>2050</v>
      </c>
      <c r="C225" t="s">
        <v>1485</v>
      </c>
      <c r="D225" t="s">
        <v>1152</v>
      </c>
      <c r="E225" t="s">
        <v>1428</v>
      </c>
      <c r="F225" t="s">
        <v>373</v>
      </c>
      <c r="G225" s="30">
        <v>31780</v>
      </c>
      <c r="H225">
        <v>161</v>
      </c>
      <c r="I225">
        <v>313</v>
      </c>
      <c r="J225">
        <v>106</v>
      </c>
      <c r="K225" t="s">
        <v>1436</v>
      </c>
      <c r="L225" t="s">
        <v>1431</v>
      </c>
    </row>
    <row r="226" spans="1:12" hidden="1" x14ac:dyDescent="0.35">
      <c r="A226" t="s">
        <v>1437</v>
      </c>
      <c r="B226">
        <v>2020</v>
      </c>
      <c r="C226" t="s">
        <v>1485</v>
      </c>
      <c r="D226" t="s">
        <v>1152</v>
      </c>
      <c r="E226" t="s">
        <v>1428</v>
      </c>
      <c r="F226" t="s">
        <v>373</v>
      </c>
      <c r="G226" s="30">
        <v>45660</v>
      </c>
      <c r="H226">
        <v>86.9</v>
      </c>
      <c r="I226">
        <v>160</v>
      </c>
      <c r="J226">
        <v>56.3</v>
      </c>
      <c r="K226" t="s">
        <v>1455</v>
      </c>
      <c r="L226" t="s">
        <v>1431</v>
      </c>
    </row>
    <row r="227" spans="1:12" hidden="1" x14ac:dyDescent="0.35">
      <c r="A227" t="s">
        <v>1437</v>
      </c>
      <c r="B227">
        <v>2020</v>
      </c>
      <c r="C227" t="s">
        <v>1485</v>
      </c>
      <c r="D227" t="s">
        <v>1152</v>
      </c>
      <c r="E227" t="s">
        <v>1428</v>
      </c>
      <c r="F227" t="s">
        <v>373</v>
      </c>
      <c r="G227" s="30">
        <v>45660</v>
      </c>
      <c r="H227">
        <v>86.9</v>
      </c>
      <c r="I227">
        <v>160</v>
      </c>
      <c r="J227">
        <v>56.3</v>
      </c>
      <c r="K227" t="s">
        <v>1438</v>
      </c>
      <c r="L227" t="s">
        <v>1439</v>
      </c>
    </row>
    <row r="228" spans="1:12" hidden="1" x14ac:dyDescent="0.35">
      <c r="A228" t="s">
        <v>1437</v>
      </c>
      <c r="B228">
        <v>2025</v>
      </c>
      <c r="C228" t="s">
        <v>1485</v>
      </c>
      <c r="D228" t="s">
        <v>1152</v>
      </c>
      <c r="E228" t="s">
        <v>1428</v>
      </c>
      <c r="F228" t="s">
        <v>373</v>
      </c>
      <c r="G228" s="30">
        <v>45660</v>
      </c>
      <c r="H228">
        <v>86.9</v>
      </c>
      <c r="I228">
        <v>160</v>
      </c>
      <c r="J228">
        <v>56.3</v>
      </c>
      <c r="K228" t="s">
        <v>1455</v>
      </c>
      <c r="L228" t="s">
        <v>1431</v>
      </c>
    </row>
    <row r="229" spans="1:12" hidden="1" x14ac:dyDescent="0.35">
      <c r="A229" t="s">
        <v>1437</v>
      </c>
      <c r="B229">
        <v>2025</v>
      </c>
      <c r="C229" t="s">
        <v>1485</v>
      </c>
      <c r="D229" t="s">
        <v>1152</v>
      </c>
      <c r="E229" t="s">
        <v>1428</v>
      </c>
      <c r="F229" t="s">
        <v>373</v>
      </c>
      <c r="G229" s="30">
        <v>45660</v>
      </c>
      <c r="H229">
        <v>86.9</v>
      </c>
      <c r="I229">
        <v>160</v>
      </c>
      <c r="J229">
        <v>56.3</v>
      </c>
      <c r="K229" t="s">
        <v>1438</v>
      </c>
      <c r="L229" t="s">
        <v>1439</v>
      </c>
    </row>
    <row r="230" spans="1:12" hidden="1" x14ac:dyDescent="0.35">
      <c r="A230" t="s">
        <v>1437</v>
      </c>
      <c r="B230">
        <v>2030</v>
      </c>
      <c r="C230" t="s">
        <v>1485</v>
      </c>
      <c r="D230" t="s">
        <v>1152</v>
      </c>
      <c r="E230" t="s">
        <v>1428</v>
      </c>
      <c r="F230" t="s">
        <v>373</v>
      </c>
      <c r="G230" s="30">
        <v>45660</v>
      </c>
      <c r="H230">
        <v>86.9</v>
      </c>
      <c r="I230">
        <v>160</v>
      </c>
      <c r="J230">
        <v>56.3</v>
      </c>
      <c r="K230" t="s">
        <v>1455</v>
      </c>
      <c r="L230" t="s">
        <v>1431</v>
      </c>
    </row>
    <row r="231" spans="1:12" hidden="1" x14ac:dyDescent="0.35">
      <c r="A231" t="s">
        <v>1437</v>
      </c>
      <c r="B231">
        <v>2030</v>
      </c>
      <c r="C231" t="s">
        <v>1485</v>
      </c>
      <c r="D231" t="s">
        <v>1152</v>
      </c>
      <c r="E231" t="s">
        <v>1428</v>
      </c>
      <c r="F231" t="s">
        <v>373</v>
      </c>
      <c r="G231" s="30">
        <v>45660</v>
      </c>
      <c r="H231">
        <v>86.9</v>
      </c>
      <c r="I231">
        <v>160</v>
      </c>
      <c r="J231">
        <v>56.3</v>
      </c>
      <c r="K231" t="s">
        <v>1438</v>
      </c>
      <c r="L231" t="s">
        <v>1439</v>
      </c>
    </row>
    <row r="232" spans="1:12" hidden="1" x14ac:dyDescent="0.35">
      <c r="A232" t="s">
        <v>1437</v>
      </c>
      <c r="B232">
        <v>2035</v>
      </c>
      <c r="C232" t="s">
        <v>1485</v>
      </c>
      <c r="D232" t="s">
        <v>1152</v>
      </c>
      <c r="E232" t="s">
        <v>1428</v>
      </c>
      <c r="F232" t="s">
        <v>373</v>
      </c>
      <c r="G232" s="30">
        <v>45660</v>
      </c>
      <c r="H232">
        <v>86.9</v>
      </c>
      <c r="I232">
        <v>160</v>
      </c>
      <c r="J232">
        <v>56.3</v>
      </c>
      <c r="K232" t="s">
        <v>1455</v>
      </c>
      <c r="L232" t="s">
        <v>1431</v>
      </c>
    </row>
    <row r="233" spans="1:12" hidden="1" x14ac:dyDescent="0.35">
      <c r="A233" t="s">
        <v>1437</v>
      </c>
      <c r="B233">
        <v>2035</v>
      </c>
      <c r="C233" t="s">
        <v>1485</v>
      </c>
      <c r="D233" t="s">
        <v>1152</v>
      </c>
      <c r="E233" t="s">
        <v>1428</v>
      </c>
      <c r="F233" t="s">
        <v>373</v>
      </c>
      <c r="G233" s="30">
        <v>45660</v>
      </c>
      <c r="H233">
        <v>86.9</v>
      </c>
      <c r="I233">
        <v>160</v>
      </c>
      <c r="J233">
        <v>56.3</v>
      </c>
      <c r="K233" t="s">
        <v>1438</v>
      </c>
      <c r="L233" t="s">
        <v>1439</v>
      </c>
    </row>
    <row r="234" spans="1:12" hidden="1" x14ac:dyDescent="0.35">
      <c r="A234" t="s">
        <v>1437</v>
      </c>
      <c r="B234">
        <v>2040</v>
      </c>
      <c r="C234" t="s">
        <v>1485</v>
      </c>
      <c r="D234" t="s">
        <v>1152</v>
      </c>
      <c r="E234" t="s">
        <v>1428</v>
      </c>
      <c r="F234" t="s">
        <v>373</v>
      </c>
      <c r="G234" s="30">
        <v>45660</v>
      </c>
      <c r="H234">
        <v>86.9</v>
      </c>
      <c r="I234">
        <v>160</v>
      </c>
      <c r="J234">
        <v>56.3</v>
      </c>
      <c r="K234" t="s">
        <v>1455</v>
      </c>
      <c r="L234" t="s">
        <v>1431</v>
      </c>
    </row>
    <row r="235" spans="1:12" hidden="1" x14ac:dyDescent="0.35">
      <c r="A235" t="s">
        <v>1437</v>
      </c>
      <c r="B235">
        <v>2040</v>
      </c>
      <c r="C235" t="s">
        <v>1485</v>
      </c>
      <c r="D235" t="s">
        <v>1152</v>
      </c>
      <c r="E235" t="s">
        <v>1428</v>
      </c>
      <c r="F235" t="s">
        <v>373</v>
      </c>
      <c r="G235" s="30">
        <v>45660</v>
      </c>
      <c r="H235">
        <v>86.9</v>
      </c>
      <c r="I235">
        <v>160</v>
      </c>
      <c r="J235">
        <v>56.3</v>
      </c>
      <c r="K235" t="s">
        <v>1438</v>
      </c>
      <c r="L235" t="s">
        <v>1439</v>
      </c>
    </row>
    <row r="236" spans="1:12" hidden="1" x14ac:dyDescent="0.35">
      <c r="A236" t="s">
        <v>1437</v>
      </c>
      <c r="B236">
        <v>2045</v>
      </c>
      <c r="C236" t="s">
        <v>1485</v>
      </c>
      <c r="D236" t="s">
        <v>1152</v>
      </c>
      <c r="E236" t="s">
        <v>1428</v>
      </c>
      <c r="F236" t="s">
        <v>373</v>
      </c>
      <c r="G236" s="30">
        <v>45660</v>
      </c>
      <c r="H236">
        <v>86.9</v>
      </c>
      <c r="I236">
        <v>160</v>
      </c>
      <c r="J236">
        <v>56.3</v>
      </c>
      <c r="K236" t="s">
        <v>1455</v>
      </c>
      <c r="L236" t="s">
        <v>1431</v>
      </c>
    </row>
    <row r="237" spans="1:12" hidden="1" x14ac:dyDescent="0.35">
      <c r="A237" t="s">
        <v>1437</v>
      </c>
      <c r="B237">
        <v>2045</v>
      </c>
      <c r="C237" t="s">
        <v>1485</v>
      </c>
      <c r="D237" t="s">
        <v>1152</v>
      </c>
      <c r="E237" t="s">
        <v>1428</v>
      </c>
      <c r="F237" t="s">
        <v>373</v>
      </c>
      <c r="G237" s="30">
        <v>45660</v>
      </c>
      <c r="H237">
        <v>86.9</v>
      </c>
      <c r="I237">
        <v>160</v>
      </c>
      <c r="J237">
        <v>56.3</v>
      </c>
      <c r="K237" t="s">
        <v>1438</v>
      </c>
      <c r="L237" t="s">
        <v>1439</v>
      </c>
    </row>
    <row r="238" spans="1:12" hidden="1" x14ac:dyDescent="0.35">
      <c r="A238" t="s">
        <v>1437</v>
      </c>
      <c r="B238">
        <v>2050</v>
      </c>
      <c r="C238" t="s">
        <v>1485</v>
      </c>
      <c r="D238" t="s">
        <v>1152</v>
      </c>
      <c r="E238" t="s">
        <v>1428</v>
      </c>
      <c r="F238" t="s">
        <v>373</v>
      </c>
      <c r="G238" s="30">
        <v>45660</v>
      </c>
      <c r="H238">
        <v>86.9</v>
      </c>
      <c r="I238">
        <v>160</v>
      </c>
      <c r="J238">
        <v>56.3</v>
      </c>
      <c r="K238" t="s">
        <v>1455</v>
      </c>
      <c r="L238" t="s">
        <v>1431</v>
      </c>
    </row>
    <row r="239" spans="1:12" hidden="1" x14ac:dyDescent="0.35">
      <c r="A239" t="s">
        <v>1437</v>
      </c>
      <c r="B239">
        <v>2050</v>
      </c>
      <c r="C239" t="s">
        <v>1485</v>
      </c>
      <c r="D239" t="s">
        <v>1152</v>
      </c>
      <c r="E239" t="s">
        <v>1428</v>
      </c>
      <c r="F239" t="s">
        <v>373</v>
      </c>
      <c r="G239" s="30">
        <v>45660</v>
      </c>
      <c r="H239">
        <v>86.9</v>
      </c>
      <c r="I239">
        <v>160</v>
      </c>
      <c r="J239">
        <v>56.3</v>
      </c>
      <c r="K239" t="s">
        <v>1438</v>
      </c>
      <c r="L239" t="s">
        <v>1439</v>
      </c>
    </row>
    <row r="240" spans="1:12" hidden="1" x14ac:dyDescent="0.35">
      <c r="A240" t="s">
        <v>1440</v>
      </c>
      <c r="B240">
        <v>2020</v>
      </c>
      <c r="C240" t="s">
        <v>1485</v>
      </c>
      <c r="D240" t="s">
        <v>1152</v>
      </c>
      <c r="E240" t="s">
        <v>1428</v>
      </c>
      <c r="F240" t="s">
        <v>373</v>
      </c>
      <c r="G240" s="30">
        <v>45660</v>
      </c>
      <c r="H240">
        <v>86.9</v>
      </c>
      <c r="I240">
        <v>160</v>
      </c>
      <c r="J240">
        <v>56.3</v>
      </c>
      <c r="K240" t="s">
        <v>1455</v>
      </c>
      <c r="L240" t="s">
        <v>1431</v>
      </c>
    </row>
    <row r="241" spans="1:12" hidden="1" x14ac:dyDescent="0.35">
      <c r="A241" t="s">
        <v>1440</v>
      </c>
      <c r="B241">
        <v>2020</v>
      </c>
      <c r="C241" t="s">
        <v>1485</v>
      </c>
      <c r="D241" t="s">
        <v>1152</v>
      </c>
      <c r="E241" t="s">
        <v>1428</v>
      </c>
      <c r="F241" t="s">
        <v>373</v>
      </c>
      <c r="G241" s="30">
        <v>45660</v>
      </c>
      <c r="H241">
        <v>86.9</v>
      </c>
      <c r="I241">
        <v>160</v>
      </c>
      <c r="J241">
        <v>56.3</v>
      </c>
      <c r="K241" t="s">
        <v>1438</v>
      </c>
      <c r="L241" t="s">
        <v>1431</v>
      </c>
    </row>
    <row r="242" spans="1:12" hidden="1" x14ac:dyDescent="0.35">
      <c r="A242" t="s">
        <v>1440</v>
      </c>
      <c r="B242">
        <v>2025</v>
      </c>
      <c r="C242" t="s">
        <v>1485</v>
      </c>
      <c r="D242" t="s">
        <v>1152</v>
      </c>
      <c r="E242" t="s">
        <v>1428</v>
      </c>
      <c r="F242" t="s">
        <v>373</v>
      </c>
      <c r="G242" s="30">
        <v>41550</v>
      </c>
      <c r="H242">
        <v>101</v>
      </c>
      <c r="I242">
        <v>186</v>
      </c>
      <c r="J242">
        <v>65.3</v>
      </c>
      <c r="K242" t="s">
        <v>1456</v>
      </c>
      <c r="L242" t="s">
        <v>1431</v>
      </c>
    </row>
    <row r="243" spans="1:12" hidden="1" x14ac:dyDescent="0.35">
      <c r="A243" t="s">
        <v>1440</v>
      </c>
      <c r="B243">
        <v>2025</v>
      </c>
      <c r="C243" t="s">
        <v>1485</v>
      </c>
      <c r="D243" t="s">
        <v>1152</v>
      </c>
      <c r="E243" t="s">
        <v>1428</v>
      </c>
      <c r="F243" t="s">
        <v>373</v>
      </c>
      <c r="G243" s="30">
        <v>41550</v>
      </c>
      <c r="H243">
        <v>101</v>
      </c>
      <c r="I243">
        <v>186</v>
      </c>
      <c r="J243">
        <v>65.3</v>
      </c>
      <c r="K243" t="s">
        <v>1441</v>
      </c>
      <c r="L243" t="s">
        <v>1431</v>
      </c>
    </row>
    <row r="244" spans="1:12" hidden="1" x14ac:dyDescent="0.35">
      <c r="A244" t="s">
        <v>1440</v>
      </c>
      <c r="B244">
        <v>2030</v>
      </c>
      <c r="C244" t="s">
        <v>1485</v>
      </c>
      <c r="D244" t="s">
        <v>1152</v>
      </c>
      <c r="E244" t="s">
        <v>1428</v>
      </c>
      <c r="F244" t="s">
        <v>373</v>
      </c>
      <c r="G244" s="30">
        <v>36920</v>
      </c>
      <c r="H244">
        <v>105</v>
      </c>
      <c r="I244">
        <v>195</v>
      </c>
      <c r="J244">
        <v>68.099999999999994</v>
      </c>
      <c r="K244" t="s">
        <v>1457</v>
      </c>
      <c r="L244" t="s">
        <v>1431</v>
      </c>
    </row>
    <row r="245" spans="1:12" hidden="1" x14ac:dyDescent="0.35">
      <c r="A245" t="s">
        <v>1440</v>
      </c>
      <c r="B245">
        <v>2030</v>
      </c>
      <c r="C245" t="s">
        <v>1485</v>
      </c>
      <c r="D245" t="s">
        <v>1152</v>
      </c>
      <c r="E245" t="s">
        <v>1428</v>
      </c>
      <c r="F245" t="s">
        <v>373</v>
      </c>
      <c r="G245" s="30">
        <v>36920</v>
      </c>
      <c r="H245">
        <v>105</v>
      </c>
      <c r="I245">
        <v>195</v>
      </c>
      <c r="J245">
        <v>68.099999999999994</v>
      </c>
      <c r="K245" t="s">
        <v>1442</v>
      </c>
      <c r="L245" t="s">
        <v>1431</v>
      </c>
    </row>
    <row r="246" spans="1:12" hidden="1" x14ac:dyDescent="0.35">
      <c r="A246" t="s">
        <v>1440</v>
      </c>
      <c r="B246">
        <v>2035</v>
      </c>
      <c r="C246" t="s">
        <v>1485</v>
      </c>
      <c r="D246" t="s">
        <v>1152</v>
      </c>
      <c r="E246" t="s">
        <v>1428</v>
      </c>
      <c r="F246" t="s">
        <v>373</v>
      </c>
      <c r="G246" s="30">
        <v>34770</v>
      </c>
      <c r="H246">
        <v>118</v>
      </c>
      <c r="I246">
        <v>217</v>
      </c>
      <c r="J246">
        <v>76.5</v>
      </c>
      <c r="K246" t="s">
        <v>1458</v>
      </c>
      <c r="L246" t="s">
        <v>1431</v>
      </c>
    </row>
    <row r="247" spans="1:12" hidden="1" x14ac:dyDescent="0.35">
      <c r="A247" t="s">
        <v>1440</v>
      </c>
      <c r="B247">
        <v>2035</v>
      </c>
      <c r="C247" t="s">
        <v>1485</v>
      </c>
      <c r="D247" t="s">
        <v>1152</v>
      </c>
      <c r="E247" t="s">
        <v>1428</v>
      </c>
      <c r="F247" t="s">
        <v>373</v>
      </c>
      <c r="G247" s="30">
        <v>34770</v>
      </c>
      <c r="H247">
        <v>118</v>
      </c>
      <c r="I247">
        <v>217</v>
      </c>
      <c r="J247">
        <v>76.5</v>
      </c>
      <c r="K247" t="s">
        <v>1443</v>
      </c>
      <c r="L247" t="s">
        <v>1431</v>
      </c>
    </row>
    <row r="248" spans="1:12" hidden="1" x14ac:dyDescent="0.35">
      <c r="A248" t="s">
        <v>1440</v>
      </c>
      <c r="B248">
        <v>2040</v>
      </c>
      <c r="C248" t="s">
        <v>1485</v>
      </c>
      <c r="D248" t="s">
        <v>1152</v>
      </c>
      <c r="E248" t="s">
        <v>1428</v>
      </c>
      <c r="F248" t="s">
        <v>373</v>
      </c>
      <c r="G248" s="30">
        <v>33870</v>
      </c>
      <c r="H248">
        <v>123</v>
      </c>
      <c r="I248">
        <v>228</v>
      </c>
      <c r="J248">
        <v>80.099999999999994</v>
      </c>
      <c r="K248" t="s">
        <v>1435</v>
      </c>
      <c r="L248" t="s">
        <v>1431</v>
      </c>
    </row>
    <row r="249" spans="1:12" hidden="1" x14ac:dyDescent="0.35">
      <c r="A249" t="s">
        <v>1440</v>
      </c>
      <c r="B249">
        <v>2040</v>
      </c>
      <c r="C249" t="s">
        <v>1485</v>
      </c>
      <c r="D249" t="s">
        <v>1152</v>
      </c>
      <c r="E249" t="s">
        <v>1428</v>
      </c>
      <c r="F249" t="s">
        <v>373</v>
      </c>
      <c r="G249" s="30">
        <v>33870</v>
      </c>
      <c r="H249">
        <v>123</v>
      </c>
      <c r="I249">
        <v>228</v>
      </c>
      <c r="J249">
        <v>80.099999999999994</v>
      </c>
      <c r="K249" t="s">
        <v>1435</v>
      </c>
      <c r="L249" t="s">
        <v>1431</v>
      </c>
    </row>
    <row r="250" spans="1:12" hidden="1" x14ac:dyDescent="0.35">
      <c r="A250" t="s">
        <v>1440</v>
      </c>
      <c r="B250">
        <v>2045</v>
      </c>
      <c r="C250" t="s">
        <v>1485</v>
      </c>
      <c r="D250" t="s">
        <v>1152</v>
      </c>
      <c r="E250" t="s">
        <v>1428</v>
      </c>
      <c r="F250" t="s">
        <v>373</v>
      </c>
      <c r="G250" s="30">
        <v>32960</v>
      </c>
      <c r="H250">
        <v>129</v>
      </c>
      <c r="I250">
        <v>240</v>
      </c>
      <c r="J250">
        <v>83.7</v>
      </c>
      <c r="K250" t="s">
        <v>1435</v>
      </c>
      <c r="L250" t="s">
        <v>1431</v>
      </c>
    </row>
    <row r="251" spans="1:12" hidden="1" x14ac:dyDescent="0.35">
      <c r="A251" t="s">
        <v>1440</v>
      </c>
      <c r="B251">
        <v>2045</v>
      </c>
      <c r="C251" t="s">
        <v>1485</v>
      </c>
      <c r="D251" t="s">
        <v>1152</v>
      </c>
      <c r="E251" t="s">
        <v>1428</v>
      </c>
      <c r="F251" t="s">
        <v>373</v>
      </c>
      <c r="G251" s="30">
        <v>32960</v>
      </c>
      <c r="H251">
        <v>129</v>
      </c>
      <c r="I251">
        <v>240</v>
      </c>
      <c r="J251">
        <v>83.7</v>
      </c>
      <c r="K251" t="s">
        <v>1435</v>
      </c>
      <c r="L251" t="s">
        <v>1431</v>
      </c>
    </row>
    <row r="252" spans="1:12" hidden="1" x14ac:dyDescent="0.35">
      <c r="A252" t="s">
        <v>1440</v>
      </c>
      <c r="B252">
        <v>2050</v>
      </c>
      <c r="C252" t="s">
        <v>1485</v>
      </c>
      <c r="D252" t="s">
        <v>1152</v>
      </c>
      <c r="E252" t="s">
        <v>1428</v>
      </c>
      <c r="F252" t="s">
        <v>373</v>
      </c>
      <c r="G252" s="30">
        <v>32060</v>
      </c>
      <c r="H252">
        <v>134</v>
      </c>
      <c r="I252">
        <v>251</v>
      </c>
      <c r="J252">
        <v>87.5</v>
      </c>
      <c r="K252" t="s">
        <v>1459</v>
      </c>
      <c r="L252" t="s">
        <v>1431</v>
      </c>
    </row>
    <row r="253" spans="1:12" hidden="1" x14ac:dyDescent="0.35">
      <c r="A253" t="s">
        <v>1440</v>
      </c>
      <c r="B253">
        <v>2050</v>
      </c>
      <c r="C253" t="s">
        <v>1485</v>
      </c>
      <c r="D253" t="s">
        <v>1152</v>
      </c>
      <c r="E253" t="s">
        <v>1428</v>
      </c>
      <c r="F253" t="s">
        <v>373</v>
      </c>
      <c r="G253" s="30">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4.5" x14ac:dyDescent="0.35"/>
  <cols>
    <col min="2" max="2" width="54.26953125" customWidth="1"/>
    <col min="3" max="3" width="10.7265625" bestFit="1" customWidth="1"/>
    <col min="4" max="10" width="10.54296875" bestFit="1" customWidth="1"/>
  </cols>
  <sheetData>
    <row r="1" spans="1:10" x14ac:dyDescent="0.35">
      <c r="A1" s="1" t="s">
        <v>1486</v>
      </c>
    </row>
    <row r="2" spans="1:10" x14ac:dyDescent="0.35">
      <c r="B2" s="71"/>
      <c r="C2" s="75">
        <v>2020</v>
      </c>
      <c r="D2" s="75">
        <v>2025</v>
      </c>
      <c r="E2" s="75">
        <v>2030</v>
      </c>
      <c r="F2" s="75">
        <v>2035</v>
      </c>
      <c r="G2" s="75">
        <v>2040</v>
      </c>
      <c r="H2" s="75">
        <v>2045</v>
      </c>
      <c r="I2" s="75">
        <v>2050</v>
      </c>
    </row>
    <row r="3" spans="1:10" x14ac:dyDescent="0.35">
      <c r="A3" t="s">
        <v>1440</v>
      </c>
      <c r="B3" s="27" t="s">
        <v>1426</v>
      </c>
      <c r="C3" s="74">
        <f>SUMIFS(NREL_ATB_2020!$G:$G,NREL_ATB_2020!$A:$A,'NREL Calcs'!$A3,NREL_ATB_2020!$C:$C,'NREL Calcs'!$B3,NREL_ATB_2020!$B:$B,'NREL Calcs'!C$2)*cpi_2017to2012</f>
        <v>40332.562173629245</v>
      </c>
      <c r="D3" s="74">
        <f>SUMIFS(NREL_ATB_2020!$G:$G,NREL_ATB_2020!$A:$A,'NREL Calcs'!$A3,NREL_ATB_2020!$C:$C,'NREL Calcs'!$B3,NREL_ATB_2020!$B:$B,'NREL Calcs'!D$2)*cpi_2017to2012</f>
        <v>37007.420610313318</v>
      </c>
      <c r="E3" s="74">
        <f>SUMIFS(NREL_ATB_2020!$G:$G,NREL_ATB_2020!$A:$A,'NREL Calcs'!$A3,NREL_ATB_2020!$C:$C,'NREL Calcs'!$B3,NREL_ATB_2020!$B:$B,'NREL Calcs'!E$2)*cpi_2017to2012</f>
        <v>33532.41351174935</v>
      </c>
      <c r="F3" s="74">
        <f>SUMIFS(NREL_ATB_2020!$G:$G,NREL_ATB_2020!$A:$A,'NREL Calcs'!$A3,NREL_ATB_2020!$C:$C,'NREL Calcs'!$B3,NREL_ATB_2020!$B:$B,'NREL Calcs'!F$2)*cpi_2017to2012</f>
        <v>32595.753916449088</v>
      </c>
      <c r="G3" s="74">
        <f>SUMIFS(NREL_ATB_2020!$G:$G,NREL_ATB_2020!$A:$A,'NREL Calcs'!$A3,NREL_ATB_2020!$C:$C,'NREL Calcs'!$B3,NREL_ATB_2020!$B:$B,'NREL Calcs'!G$2)*cpi_2017to2012</f>
        <v>31434.296018276764</v>
      </c>
      <c r="H3" s="74">
        <f>SUMIFS(NREL_ATB_2020!$G:$G,NREL_ATB_2020!$A:$A,'NREL Calcs'!$A3,NREL_ATB_2020!$C:$C,'NREL Calcs'!$B3,NREL_ATB_2020!$B:$B,'NREL Calcs'!H$2)*cpi_2017to2012</f>
        <v>30263.471524151435</v>
      </c>
      <c r="I3" s="74">
        <f>SUMIFS(NREL_ATB_2020!$G:$G,NREL_ATB_2020!$A:$A,'NREL Calcs'!$A3,NREL_ATB_2020!$C:$C,'NREL Calcs'!$B3,NREL_ATB_2020!$B:$B,'NREL Calcs'!I$2)*cpi_2017to2012</f>
        <v>29092.64703002611</v>
      </c>
      <c r="J3">
        <f>I3/I9</f>
        <v>1.1364800585437249</v>
      </c>
    </row>
    <row r="4" spans="1:10" x14ac:dyDescent="0.35">
      <c r="A4" t="s">
        <v>1440</v>
      </c>
      <c r="B4" t="s">
        <v>1445</v>
      </c>
      <c r="C4" s="70">
        <f>SUMIFS(NREL_ATB_2020!$G:$G,NREL_ATB_2020!$A:$A,'NREL Calcs'!$A4,NREL_ATB_2020!$C:$C,'NREL Calcs'!$B4,NREL_ATB_2020!$B:$B,'NREL Calcs'!C$2)*cpi_2017to2012</f>
        <v>52125.106478459529</v>
      </c>
      <c r="D4" s="70">
        <f>SUMIFS(NREL_ATB_2020!$G:$G,NREL_ATB_2020!$A:$A,'NREL Calcs'!$A4,NREL_ATB_2020!$C:$C,'NREL Calcs'!$B4,NREL_ATB_2020!$B:$B,'NREL Calcs'!D$2)*cpi_2017to2012</f>
        <v>45765.187826370755</v>
      </c>
      <c r="E4" s="70">
        <f>SUMIFS(NREL_ATB_2020!$G:$G,NREL_ATB_2020!$A:$A,'NREL Calcs'!$A4,NREL_ATB_2020!$C:$C,'NREL Calcs'!$B4,NREL_ATB_2020!$B:$B,'NREL Calcs'!E$2)*cpi_2017to2012</f>
        <v>40117.130466710187</v>
      </c>
      <c r="F4" s="70">
        <f>SUMIFS(NREL_ATB_2020!$G:$G,NREL_ATB_2020!$A:$A,'NREL Calcs'!$A4,NREL_ATB_2020!$C:$C,'NREL Calcs'!$B4,NREL_ATB_2020!$B:$B,'NREL Calcs'!F$2)*cpi_2017to2012</f>
        <v>39133.63789164491</v>
      </c>
      <c r="G4" s="70">
        <f>SUMIFS(NREL_ATB_2020!$G:$G,NREL_ATB_2020!$A:$A,'NREL Calcs'!$A4,NREL_ATB_2020!$C:$C,'NREL Calcs'!$B4,NREL_ATB_2020!$B:$B,'NREL Calcs'!G$2)*cpi_2017to2012</f>
        <v>37503.850195822451</v>
      </c>
      <c r="H4" s="70">
        <f>SUMIFS(NREL_ATB_2020!$G:$G,NREL_ATB_2020!$A:$A,'NREL Calcs'!$A4,NREL_ATB_2020!$C:$C,'NREL Calcs'!$B4,NREL_ATB_2020!$B:$B,'NREL Calcs'!H$2)*cpi_2017to2012</f>
        <v>35874.0625</v>
      </c>
      <c r="I4" s="70">
        <f>SUMIFS(NREL_ATB_2020!$G:$G,NREL_ATB_2020!$A:$A,'NREL Calcs'!$A4,NREL_ATB_2020!$C:$C,'NREL Calcs'!$B4,NREL_ATB_2020!$B:$B,'NREL Calcs'!I$2)*cpi_2017to2012</f>
        <v>34244.274804177549</v>
      </c>
    </row>
    <row r="5" spans="1:10" x14ac:dyDescent="0.35">
      <c r="A5" t="s">
        <v>1440</v>
      </c>
      <c r="B5" t="s">
        <v>1446</v>
      </c>
      <c r="C5" s="70">
        <f>SUMIFS(NREL_ATB_2020!$G:$G,NREL_ATB_2020!$A:$A,'NREL Calcs'!$A5,NREL_ATB_2020!$C:$C,'NREL Calcs'!$B5,NREL_ATB_2020!$B:$B,'NREL Calcs'!C$2)*cpi_2017to2012</f>
        <v>70118.337304177549</v>
      </c>
      <c r="D5" s="70">
        <f>SUMIFS(NREL_ATB_2020!$G:$G,NREL_ATB_2020!$A:$A,'NREL Calcs'!$A5,NREL_ATB_2020!$C:$C,'NREL Calcs'!$B5,NREL_ATB_2020!$B:$B,'NREL Calcs'!D$2)*cpi_2017to2012</f>
        <v>59150.053443211487</v>
      </c>
      <c r="E5" s="70">
        <f>SUMIFS(NREL_ATB_2020!$G:$G,NREL_ATB_2020!$A:$A,'NREL Calcs'!$A5,NREL_ATB_2020!$C:$C,'NREL Calcs'!$B5,NREL_ATB_2020!$B:$B,'NREL Calcs'!E$2)*cpi_2017to2012</f>
        <v>49024.763218015665</v>
      </c>
      <c r="F5" s="70">
        <f>SUMIFS(NREL_ATB_2020!$G:$G,NREL_ATB_2020!$A:$A,'NREL Calcs'!$A5,NREL_ATB_2020!$C:$C,'NREL Calcs'!$B5,NREL_ATB_2020!$B:$B,'NREL Calcs'!F$2)*cpi_2017to2012</f>
        <v>46392.749755221936</v>
      </c>
      <c r="G5" s="70">
        <f>SUMIFS(NREL_ATB_2020!$G:$G,NREL_ATB_2020!$A:$A,'NREL Calcs'!$A5,NREL_ATB_2020!$C:$C,'NREL Calcs'!$B5,NREL_ATB_2020!$B:$B,'NREL Calcs'!G$2)*cpi_2017to2012</f>
        <v>44097.933746736293</v>
      </c>
      <c r="H5" s="70">
        <f>SUMIFS(NREL_ATB_2020!$G:$G,NREL_ATB_2020!$A:$A,'NREL Calcs'!$A5,NREL_ATB_2020!$C:$C,'NREL Calcs'!$B5,NREL_ATB_2020!$B:$B,'NREL Calcs'!H$2)*cpi_2017to2012</f>
        <v>41803.11773825065</v>
      </c>
      <c r="I5" s="70">
        <f>SUMIFS(NREL_ATB_2020!$G:$G,NREL_ATB_2020!$A:$A,'NREL Calcs'!$A5,NREL_ATB_2020!$C:$C,'NREL Calcs'!$B5,NREL_ATB_2020!$B:$B,'NREL Calcs'!I$2)*cpi_2017to2012</f>
        <v>39498.93513381201</v>
      </c>
    </row>
    <row r="6" spans="1:10" x14ac:dyDescent="0.35">
      <c r="A6" t="s">
        <v>1440</v>
      </c>
      <c r="B6" s="27" t="s">
        <v>1447</v>
      </c>
      <c r="C6" s="74">
        <f>SUMIFS(NREL_ATB_2020!$G:$G,NREL_ATB_2020!$A:$A,'NREL Calcs'!$A6,NREL_ATB_2020!$C:$C,'NREL Calcs'!$B6,NREL_ATB_2020!$B:$B,'NREL Calcs'!C$2)*cpi_2017to2012</f>
        <v>27191.228051566581</v>
      </c>
      <c r="D6" s="74">
        <f>SUMIFS(NREL_ATB_2020!$G:$G,NREL_ATB_2020!$A:$A,'NREL Calcs'!$A6,NREL_ATB_2020!$C:$C,'NREL Calcs'!$B6,NREL_ATB_2020!$B:$B,'NREL Calcs'!D$2)*cpi_2017to2012</f>
        <v>29027.080858355093</v>
      </c>
      <c r="E6" s="74">
        <f>SUMIFS(NREL_ATB_2020!$G:$G,NREL_ATB_2020!$A:$A,'NREL Calcs'!$A6,NREL_ATB_2020!$C:$C,'NREL Calcs'!$B6,NREL_ATB_2020!$B:$B,'NREL Calcs'!E$2)*cpi_2017to2012</f>
        <v>29223.779373368146</v>
      </c>
      <c r="F6" s="74">
        <f>SUMIFS(NREL_ATB_2020!$G:$G,NREL_ATB_2020!$A:$A,'NREL Calcs'!$A6,NREL_ATB_2020!$C:$C,'NREL Calcs'!$B6,NREL_ATB_2020!$B:$B,'NREL Calcs'!F$2)*cpi_2017to2012</f>
        <v>28849.115535248042</v>
      </c>
      <c r="G6" s="74">
        <f>SUMIFS(NREL_ATB_2020!$G:$G,NREL_ATB_2020!$A:$A,'NREL Calcs'!$A6,NREL_ATB_2020!$C:$C,'NREL Calcs'!$B6,NREL_ATB_2020!$B:$B,'NREL Calcs'!G$2)*cpi_2017to2012</f>
        <v>28390.152333550916</v>
      </c>
      <c r="H6" s="74">
        <f>SUMIFS(NREL_ATB_2020!$G:$G,NREL_ATB_2020!$A:$A,'NREL Calcs'!$A6,NREL_ATB_2020!$C:$C,'NREL Calcs'!$B6,NREL_ATB_2020!$B:$B,'NREL Calcs'!H$2)*cpi_2017to2012</f>
        <v>27940.55572780679</v>
      </c>
      <c r="I6" s="74">
        <f>SUMIFS(NREL_ATB_2020!$G:$G,NREL_ATB_2020!$A:$A,'NREL Calcs'!$A6,NREL_ATB_2020!$C:$C,'NREL Calcs'!$B6,NREL_ATB_2020!$B:$B,'NREL Calcs'!I$2)*cpi_2017to2012</f>
        <v>27481.59252610966</v>
      </c>
    </row>
    <row r="7" spans="1:10" x14ac:dyDescent="0.35">
      <c r="A7" t="s">
        <v>1440</v>
      </c>
      <c r="B7" t="s">
        <v>1460</v>
      </c>
      <c r="C7" s="70">
        <f>SUMIFS(NREL_ATB_2020!$G:$G,NREL_ATB_2020!$A:$A,'NREL Calcs'!$A7,NREL_ATB_2020!$C:$C,'NREL Calcs'!$B7,NREL_ATB_2020!$B:$B,'NREL Calcs'!C$2)*cpi_2017to2012</f>
        <v>49774.090894255874</v>
      </c>
      <c r="D7" s="70">
        <f>SUMIFS(NREL_ATB_2020!$G:$G,NREL_ATB_2020!$A:$A,'NREL Calcs'!$A7,NREL_ATB_2020!$C:$C,'NREL Calcs'!$B7,NREL_ATB_2020!$B:$B,'NREL Calcs'!D$2)*cpi_2017to2012</f>
        <v>43067.608191906009</v>
      </c>
      <c r="E7" s="70">
        <f>SUMIFS(NREL_ATB_2020!$G:$G,NREL_ATB_2020!$A:$A,'NREL Calcs'!$A7,NREL_ATB_2020!$C:$C,'NREL Calcs'!$B7,NREL_ATB_2020!$B:$B,'NREL Calcs'!E$2)*cpi_2017to2012</f>
        <v>38487.342770887728</v>
      </c>
      <c r="F7" s="70">
        <f>SUMIFS(NREL_ATB_2020!$G:$G,NREL_ATB_2020!$A:$A,'NREL Calcs'!$A7,NREL_ATB_2020!$C:$C,'NREL Calcs'!$B7,NREL_ATB_2020!$B:$B,'NREL Calcs'!F$2)*cpi_2017to2012</f>
        <v>35349.533126631854</v>
      </c>
      <c r="G7" s="70">
        <f>SUMIFS(NREL_ATB_2020!$G:$G,NREL_ATB_2020!$A:$A,'NREL Calcs'!$A7,NREL_ATB_2020!$C:$C,'NREL Calcs'!$B7,NREL_ATB_2020!$B:$B,'NREL Calcs'!G$2)*cpi_2017to2012</f>
        <v>33991.376713446472</v>
      </c>
      <c r="H7" s="70">
        <f>SUMIFS(NREL_ATB_2020!$G:$G,NREL_ATB_2020!$A:$A,'NREL Calcs'!$A7,NREL_ATB_2020!$C:$C,'NREL Calcs'!$B7,NREL_ATB_2020!$B:$B,'NREL Calcs'!H$2)*cpi_2017to2012</f>
        <v>32642.586896214099</v>
      </c>
      <c r="I7" s="70">
        <f>SUMIFS(NREL_ATB_2020!$G:$G,NREL_ATB_2020!$A:$A,'NREL Calcs'!$A7,NREL_ATB_2020!$C:$C,'NREL Calcs'!$B7,NREL_ATB_2020!$B:$B,'NREL Calcs'!I$2)*cpi_2017to2012</f>
        <v>31284.430483028722</v>
      </c>
    </row>
    <row r="8" spans="1:10" x14ac:dyDescent="0.35">
      <c r="A8" t="s">
        <v>1440</v>
      </c>
      <c r="B8" t="s">
        <v>1464</v>
      </c>
      <c r="C8" s="70">
        <f>SUMIFS(NREL_ATB_2020!$G:$G,NREL_ATB_2020!$A:$A,'NREL Calcs'!$A8,NREL_ATB_2020!$C:$C,'NREL Calcs'!$B8,NREL_ATB_2020!$B:$B,'NREL Calcs'!C$2)*cpi_2017to2012</f>
        <v>28998.981070496084</v>
      </c>
      <c r="D8" s="70">
        <f>SUMIFS(NREL_ATB_2020!$G:$G,NREL_ATB_2020!$A:$A,'NREL Calcs'!$A8,NREL_ATB_2020!$C:$C,'NREL Calcs'!$B8,NREL_ATB_2020!$B:$B,'NREL Calcs'!D$2)*cpi_2017to2012</f>
        <v>29973.107049608356</v>
      </c>
      <c r="E8" s="70">
        <f>SUMIFS(NREL_ATB_2020!$G:$G,NREL_ATB_2020!$A:$A,'NREL Calcs'!$A8,NREL_ATB_2020!$C:$C,'NREL Calcs'!$B8,NREL_ATB_2020!$B:$B,'NREL Calcs'!E$2)*cpi_2017to2012</f>
        <v>29532.877039817231</v>
      </c>
      <c r="F8" s="70">
        <f>SUMIFS(NREL_ATB_2020!$G:$G,NREL_ATB_2020!$A:$A,'NREL Calcs'!$A8,NREL_ATB_2020!$C:$C,'NREL Calcs'!$B8,NREL_ATB_2020!$B:$B,'NREL Calcs'!F$2)*cpi_2017to2012</f>
        <v>28661.78361618799</v>
      </c>
      <c r="G8" s="70">
        <f>SUMIFS(NREL_ATB_2020!$G:$G,NREL_ATB_2020!$A:$A,'NREL Calcs'!$A8,NREL_ATB_2020!$C:$C,'NREL Calcs'!$B8,NREL_ATB_2020!$B:$B,'NREL Calcs'!G$2)*cpi_2017to2012</f>
        <v>28099.787859007833</v>
      </c>
      <c r="H8" s="70">
        <f>SUMIFS(NREL_ATB_2020!$G:$G,NREL_ATB_2020!$A:$A,'NREL Calcs'!$A8,NREL_ATB_2020!$C:$C,'NREL Calcs'!$B8,NREL_ATB_2020!$B:$B,'NREL Calcs'!H$2)*cpi_2017to2012</f>
        <v>27547.15869778068</v>
      </c>
      <c r="I8" s="70">
        <f>SUMIFS(NREL_ATB_2020!$G:$G,NREL_ATB_2020!$A:$A,'NREL Calcs'!$A8,NREL_ATB_2020!$C:$C,'NREL Calcs'!$B8,NREL_ATB_2020!$B:$B,'NREL Calcs'!I$2)*cpi_2017to2012</f>
        <v>26985.162940600523</v>
      </c>
    </row>
    <row r="9" spans="1:10" x14ac:dyDescent="0.35">
      <c r="A9" t="s">
        <v>1440</v>
      </c>
      <c r="B9" s="27" t="s">
        <v>1466</v>
      </c>
      <c r="C9" s="74">
        <f>SUMIFS(NREL_ATB_2020!$G:$G,NREL_ATB_2020!$A:$A,'NREL Calcs'!$A9,NREL_ATB_2020!$C:$C,'NREL Calcs'!$B9,NREL_ATB_2020!$B:$B,'NREL Calcs'!C$2)*cpi_2017to2012</f>
        <v>24325.04968994778</v>
      </c>
      <c r="D9" s="74">
        <f>SUMIFS(NREL_ATB_2020!$G:$G,NREL_ATB_2020!$A:$A,'NREL Calcs'!$A9,NREL_ATB_2020!$C:$C,'NREL Calcs'!$B9,NREL_ATB_2020!$B:$B,'NREL Calcs'!D$2)*cpi_2017to2012</f>
        <v>26357.601011749346</v>
      </c>
      <c r="E9" s="74">
        <f>SUMIFS(NREL_ATB_2020!$G:$G,NREL_ATB_2020!$A:$A,'NREL Calcs'!$A9,NREL_ATB_2020!$C:$C,'NREL Calcs'!$B9,NREL_ATB_2020!$B:$B,'NREL Calcs'!E$2)*cpi_2017to2012</f>
        <v>27144.395071801566</v>
      </c>
      <c r="F9" s="74">
        <f>SUMIFS(NREL_ATB_2020!$G:$G,NREL_ATB_2020!$A:$A,'NREL Calcs'!$A9,NREL_ATB_2020!$C:$C,'NREL Calcs'!$B9,NREL_ATB_2020!$B:$B,'NREL Calcs'!F$2)*cpi_2017to2012</f>
        <v>27125.661879895561</v>
      </c>
      <c r="G9" s="74">
        <f>SUMIFS(NREL_ATB_2020!$G:$G,NREL_ATB_2020!$A:$A,'NREL Calcs'!$A9,NREL_ATB_2020!$C:$C,'NREL Calcs'!$B9,NREL_ATB_2020!$B:$B,'NREL Calcs'!G$2)*cpi_2017to2012</f>
        <v>26619.865698433419</v>
      </c>
      <c r="H9" s="74">
        <f>SUMIFS(NREL_ATB_2020!$G:$G,NREL_ATB_2020!$A:$A,'NREL Calcs'!$A9,NREL_ATB_2020!$C:$C,'NREL Calcs'!$B9,NREL_ATB_2020!$B:$B,'NREL Calcs'!H$2)*cpi_2017to2012</f>
        <v>25936.10419386423</v>
      </c>
      <c r="I9" s="74">
        <f>SUMIFS(NREL_ATB_2020!$G:$G,NREL_ATB_2020!$A:$A,'NREL Calcs'!$A9,NREL_ATB_2020!$C:$C,'NREL Calcs'!$B9,NREL_ATB_2020!$B:$B,'NREL Calcs'!I$2)*cpi_2017to2012</f>
        <v>25598.906739556136</v>
      </c>
    </row>
    <row r="10" spans="1:10" x14ac:dyDescent="0.35">
      <c r="A10" t="s">
        <v>1440</v>
      </c>
      <c r="B10" t="s">
        <v>1478</v>
      </c>
      <c r="C10" s="70">
        <f>SUMIFS(NREL_ATB_2020!$G:$G,NREL_ATB_2020!$A:$A,'NREL Calcs'!$A10,NREL_ATB_2020!$C:$C,'NREL Calcs'!$B10,NREL_ATB_2020!$B:$B,'NREL Calcs'!C$2)*cpi_2017to2012</f>
        <v>29205.046181462141</v>
      </c>
      <c r="D10" s="70">
        <f>SUMIFS(NREL_ATB_2020!$G:$G,NREL_ATB_2020!$A:$A,'NREL Calcs'!$A10,NREL_ATB_2020!$C:$C,'NREL Calcs'!$B10,NREL_ATB_2020!$B:$B,'NREL Calcs'!D$2)*cpi_2017to2012</f>
        <v>30338.404291775456</v>
      </c>
      <c r="E10" s="70">
        <f>SUMIFS(NREL_ATB_2020!$G:$G,NREL_ATB_2020!$A:$A,'NREL Calcs'!$A10,NREL_ATB_2020!$C:$C,'NREL Calcs'!$B10,NREL_ATB_2020!$B:$B,'NREL Calcs'!E$2)*cpi_2017to2012</f>
        <v>30319.671099869451</v>
      </c>
      <c r="F10" s="70">
        <f>SUMIFS(NREL_ATB_2020!$G:$G,NREL_ATB_2020!$A:$A,'NREL Calcs'!$A10,NREL_ATB_2020!$C:$C,'NREL Calcs'!$B10,NREL_ATB_2020!$B:$B,'NREL Calcs'!F$2)*cpi_2017to2012</f>
        <v>28474.451697127937</v>
      </c>
      <c r="G10" s="70">
        <f>SUMIFS(NREL_ATB_2020!$G:$G,NREL_ATB_2020!$A:$A,'NREL Calcs'!$A10,NREL_ATB_2020!$C:$C,'NREL Calcs'!$B10,NREL_ATB_2020!$B:$B,'NREL Calcs'!G$2)*cpi_2017to2012</f>
        <v>27884.356152088774</v>
      </c>
      <c r="H10" s="70">
        <f>SUMIFS(NREL_ATB_2020!$G:$G,NREL_ATB_2020!$A:$A,'NREL Calcs'!$A10,NREL_ATB_2020!$C:$C,'NREL Calcs'!$B10,NREL_ATB_2020!$B:$B,'NREL Calcs'!H$2)*cpi_2017to2012</f>
        <v>27106.928687989555</v>
      </c>
      <c r="I10" s="70">
        <f>SUMIFS(NREL_ATB_2020!$G:$G,NREL_ATB_2020!$A:$A,'NREL Calcs'!$A10,NREL_ATB_2020!$C:$C,'NREL Calcs'!$B10,NREL_ATB_2020!$B:$B,'NREL Calcs'!I$2)*cpi_2017to2012</f>
        <v>26722.89825391645</v>
      </c>
    </row>
    <row r="11" spans="1:10" x14ac:dyDescent="0.35">
      <c r="A11" t="s">
        <v>1440</v>
      </c>
      <c r="B11" t="s">
        <v>1484</v>
      </c>
      <c r="C11" s="70">
        <f>SUMIFS(NREL_ATB_2020!$G:$G,NREL_ATB_2020!$A:$A,'NREL Calcs'!$A11,NREL_ATB_2020!$C:$C,'NREL Calcs'!$B11,NREL_ATB_2020!$B:$B,'NREL Calcs'!C$2)*cpi_2017to2012</f>
        <v>68301.217689295037</v>
      </c>
      <c r="D11" s="70">
        <f>SUMIFS(NREL_ATB_2020!$G:$G,NREL_ATB_2020!$A:$A,'NREL Calcs'!$A11,NREL_ATB_2020!$C:$C,'NREL Calcs'!$B11,NREL_ATB_2020!$B:$B,'NREL Calcs'!D$2)*cpi_2017to2012</f>
        <v>67551.890013054828</v>
      </c>
      <c r="E11" s="70">
        <f>SUMIFS(NREL_ATB_2020!$G:$G,NREL_ATB_2020!$A:$A,'NREL Calcs'!$A11,NREL_ATB_2020!$C:$C,'NREL Calcs'!$B11,NREL_ATB_2020!$B:$B,'NREL Calcs'!E$2)*cpi_2017to2012</f>
        <v>61519.802219321151</v>
      </c>
      <c r="F11" s="70">
        <f>SUMIFS(NREL_ATB_2020!$G:$G,NREL_ATB_2020!$A:$A,'NREL Calcs'!$A11,NREL_ATB_2020!$C:$C,'NREL Calcs'!$B11,NREL_ATB_2020!$B:$B,'NREL Calcs'!F$2)*cpi_2017to2012</f>
        <v>58990.821312010441</v>
      </c>
      <c r="G11" s="70">
        <f>SUMIFS(NREL_ATB_2020!$G:$G,NREL_ATB_2020!$A:$A,'NREL Calcs'!$A11,NREL_ATB_2020!$C:$C,'NREL Calcs'!$B11,NREL_ATB_2020!$B:$B,'NREL Calcs'!G$2)*cpi_2017to2012</f>
        <v>57716.964262402093</v>
      </c>
      <c r="H11" s="70">
        <f>SUMIFS(NREL_ATB_2020!$G:$G,NREL_ATB_2020!$A:$A,'NREL Calcs'!$A11,NREL_ATB_2020!$C:$C,'NREL Calcs'!$B11,NREL_ATB_2020!$B:$B,'NREL Calcs'!H$2)*cpi_2017to2012</f>
        <v>56443.107212793737</v>
      </c>
      <c r="I11" s="70">
        <f>SUMIFS(NREL_ATB_2020!$G:$G,NREL_ATB_2020!$A:$A,'NREL Calcs'!$A11,NREL_ATB_2020!$C:$C,'NREL Calcs'!$B11,NREL_ATB_2020!$B:$B,'NREL Calcs'!I$2)*cpi_2017to2012</f>
        <v>55169.250163185381</v>
      </c>
    </row>
    <row r="12" spans="1:10" x14ac:dyDescent="0.35">
      <c r="A12" t="s">
        <v>1440</v>
      </c>
      <c r="B12" t="s">
        <v>1485</v>
      </c>
      <c r="C12" s="70">
        <f>SUMIFS(NREL_ATB_2020!$G:$G,NREL_ATB_2020!$A:$A,'NREL Calcs'!$A12,NREL_ATB_2020!$C:$C,'NREL Calcs'!$B12,NREL_ATB_2020!$B:$B,'NREL Calcs'!C$2)*cpi_2017to2012</f>
        <v>85535.75424281985</v>
      </c>
      <c r="D12" s="70">
        <f>SUMIFS(NREL_ATB_2020!$G:$G,NREL_ATB_2020!$A:$A,'NREL Calcs'!$A12,NREL_ATB_2020!$C:$C,'NREL Calcs'!$B12,NREL_ATB_2020!$B:$B,'NREL Calcs'!D$2)*cpi_2017to2012</f>
        <v>77836.412369451704</v>
      </c>
      <c r="E12" s="70">
        <f>SUMIFS(NREL_ATB_2020!$G:$G,NREL_ATB_2020!$A:$A,'NREL Calcs'!$A12,NREL_ATB_2020!$C:$C,'NREL Calcs'!$B12,NREL_ATB_2020!$B:$B,'NREL Calcs'!E$2)*cpi_2017to2012</f>
        <v>69162.944516971285</v>
      </c>
      <c r="F12" s="70">
        <f>SUMIFS(NREL_ATB_2020!$G:$G,NREL_ATB_2020!$A:$A,'NREL Calcs'!$A12,NREL_ATB_2020!$C:$C,'NREL Calcs'!$B12,NREL_ATB_2020!$B:$B,'NREL Calcs'!F$2)*cpi_2017to2012</f>
        <v>65135.308257180157</v>
      </c>
      <c r="G12" s="70">
        <f>SUMIFS(NREL_ATB_2020!$G:$G,NREL_ATB_2020!$A:$A,'NREL Calcs'!$A12,NREL_ATB_2020!$C:$C,'NREL Calcs'!$B12,NREL_ATB_2020!$B:$B,'NREL Calcs'!G$2)*cpi_2017to2012</f>
        <v>63449.320985639686</v>
      </c>
      <c r="H12" s="70">
        <f>SUMIFS(NREL_ATB_2020!$G:$G,NREL_ATB_2020!$A:$A,'NREL Calcs'!$A12,NREL_ATB_2020!$C:$C,'NREL Calcs'!$B12,NREL_ATB_2020!$B:$B,'NREL Calcs'!H$2)*cpi_2017to2012</f>
        <v>61744.600522193214</v>
      </c>
      <c r="I12" s="70">
        <f>SUMIFS(NREL_ATB_2020!$G:$G,NREL_ATB_2020!$A:$A,'NREL Calcs'!$A12,NREL_ATB_2020!$C:$C,'NREL Calcs'!$B12,NREL_ATB_2020!$B:$B,'NREL Calcs'!I$2)*cpi_2017to2012</f>
        <v>60058.613250652743</v>
      </c>
    </row>
    <row r="15" spans="1:10" x14ac:dyDescent="0.35">
      <c r="A15" s="1" t="s">
        <v>1487</v>
      </c>
      <c r="B15" s="76" t="s">
        <v>1488</v>
      </c>
      <c r="C15" s="76">
        <f>C2</f>
        <v>2020</v>
      </c>
      <c r="D15" s="76">
        <f t="shared" ref="D15:I15" si="0">D2</f>
        <v>2025</v>
      </c>
      <c r="E15" s="76">
        <f t="shared" si="0"/>
        <v>2030</v>
      </c>
      <c r="F15" s="76">
        <f t="shared" si="0"/>
        <v>2035</v>
      </c>
      <c r="G15" s="76">
        <f t="shared" si="0"/>
        <v>2040</v>
      </c>
      <c r="H15" s="76">
        <f t="shared" si="0"/>
        <v>2045</v>
      </c>
      <c r="I15" s="76">
        <f t="shared" si="0"/>
        <v>2050</v>
      </c>
    </row>
    <row r="16" spans="1:10" x14ac:dyDescent="0.35">
      <c r="B16" t="s">
        <v>1492</v>
      </c>
      <c r="C16" s="70">
        <f>SUMIFS('AEO 2021 52'!19:19,'AEO 2021 52'!$14:$14,'NREL Calcs'!C15)*1000*cpi_2020to2012</f>
        <v>25760.3242013052</v>
      </c>
      <c r="D16" s="70">
        <f>SUMIFS('AEO 2021 52'!19:19,'AEO 2021 52'!$14:$14,'NREL Calcs'!D15)*1000*cpi_2020to2012</f>
        <v>26342.360174204347</v>
      </c>
      <c r="E16" s="70">
        <f>SUMIFS('AEO 2021 52'!19:19,'AEO 2021 52'!$14:$14,'NREL Calcs'!E15)*1000*cpi_2020to2012</f>
        <v>26718.668972609361</v>
      </c>
      <c r="F16" s="70">
        <f>SUMIFS('AEO 2021 52'!19:19,'AEO 2021 52'!$14:$14,'NREL Calcs'!F15)*1000*cpi_2020to2012</f>
        <v>26969.022249432986</v>
      </c>
      <c r="G16" s="70">
        <f>SUMIFS('AEO 2021 52'!19:19,'AEO 2021 52'!$14:$14,'NREL Calcs'!G15)*1000*cpi_2020to2012</f>
        <v>27147.050280320389</v>
      </c>
      <c r="H16" s="70">
        <f>SUMIFS('AEO 2021 52'!19:19,'AEO 2021 52'!$14:$14,'NREL Calcs'!H15)*1000*cpi_2020to2012</f>
        <v>27310.950186653583</v>
      </c>
      <c r="I16" s="70">
        <f>SUMIFS('AEO 2021 52'!19:19,'AEO 2021 52'!$14:$14,'NREL Calcs'!I15)*1000*cpi_2020to2012</f>
        <v>27450.748183152962</v>
      </c>
    </row>
    <row r="17" spans="1:33" x14ac:dyDescent="0.35">
      <c r="B17" t="s">
        <v>1494</v>
      </c>
      <c r="C17" s="70">
        <f>SUMIFS('AEO 2021 52'!36:36,'AEO 2021 52'!$14:$14,'NREL Calcs'!C15)*1000*cpi_2020to2012</f>
        <v>29323.176225917759</v>
      </c>
      <c r="D17" s="70">
        <f>SUMIFS('AEO 2021 52'!36:36,'AEO 2021 52'!$14:$14,'NREL Calcs'!D15)*1000*cpi_2020to2012</f>
        <v>29779.434986480486</v>
      </c>
      <c r="E17" s="70">
        <f>SUMIFS('AEO 2021 52'!36:36,'AEO 2021 52'!$14:$14,'NREL Calcs'!E15)*1000*cpi_2020to2012</f>
        <v>30126.741475702347</v>
      </c>
      <c r="F17" s="70">
        <f>SUMIFS('AEO 2021 52'!36:36,'AEO 2021 52'!$14:$14,'NREL Calcs'!F15)*1000*cpi_2020to2012</f>
        <v>30370.640135280188</v>
      </c>
      <c r="G17" s="70">
        <f>SUMIFS('AEO 2021 52'!36:36,'AEO 2021 52'!$14:$14,'NREL Calcs'!G15)*1000*cpi_2020to2012</f>
        <v>30541.525151040725</v>
      </c>
      <c r="H17" s="70">
        <f>SUMIFS('AEO 2021 52'!36:36,'AEO 2021 52'!$14:$14,'NREL Calcs'!H15)*1000*cpi_2020to2012</f>
        <v>30702.312186027644</v>
      </c>
      <c r="I17" s="70">
        <f>SUMIFS('AEO 2021 52'!36:36,'AEO 2021 52'!$14:$14,'NREL Calcs'!I15)*1000*cpi_2020to2012</f>
        <v>30841.014600847728</v>
      </c>
    </row>
    <row r="18" spans="1:33" x14ac:dyDescent="0.35">
      <c r="B18" t="s">
        <v>1493</v>
      </c>
      <c r="C18" s="70">
        <f>SUMIFS('AEO 2021 52'!189:189,'AEO 2021 52'!$14:$14,'NREL Calcs'!C15)*1000*cpi_2020to2012</f>
        <v>41286.683321273056</v>
      </c>
      <c r="D18" s="70">
        <f>SUMIFS('AEO 2021 52'!189:189,'AEO 2021 52'!$14:$14,'NREL Calcs'!D15)*1000*cpi_2020to2012</f>
        <v>39603.239126188608</v>
      </c>
      <c r="E18" s="70">
        <f>SUMIFS('AEO 2021 52'!189:189,'AEO 2021 52'!$14:$14,'NREL Calcs'!E15)*1000*cpi_2020to2012</f>
        <v>38333.733189972605</v>
      </c>
      <c r="F18" s="70">
        <f>SUMIFS('AEO 2021 52'!189:189,'AEO 2021 52'!$14:$14,'NREL Calcs'!F15)*1000*cpi_2020to2012</f>
        <v>37617.940444246968</v>
      </c>
      <c r="G18" s="70">
        <f>SUMIFS('AEO 2021 52'!189:189,'AEO 2021 52'!$14:$14,'NREL Calcs'!G15)*1000*cpi_2020to2012</f>
        <v>37213.809193851892</v>
      </c>
      <c r="H18" s="70">
        <f>SUMIFS('AEO 2021 52'!189:189,'AEO 2021 52'!$14:$14,'NREL Calcs'!H15)*1000*cpi_2020to2012</f>
        <v>37251.11485892022</v>
      </c>
      <c r="I18" s="70">
        <f>SUMIFS('AEO 2021 52'!189:189,'AEO 2021 52'!$14:$14,'NREL Calcs'!I15)*1000*cpi_2020to2012</f>
        <v>37279.060619293625</v>
      </c>
    </row>
    <row r="21" spans="1:33" x14ac:dyDescent="0.35">
      <c r="A21" s="1" t="s">
        <v>1489</v>
      </c>
      <c r="C21" s="70"/>
      <c r="D21" s="70"/>
      <c r="E21" s="70"/>
      <c r="F21" s="70"/>
      <c r="G21" s="70"/>
      <c r="H21" s="70"/>
      <c r="I21" s="70"/>
    </row>
    <row r="22" spans="1:33" x14ac:dyDescent="0.35">
      <c r="B22" s="76" t="s">
        <v>1488</v>
      </c>
      <c r="C22" s="76">
        <f>C2</f>
        <v>2020</v>
      </c>
      <c r="D22" s="76">
        <f t="shared" ref="D22:I22" si="1">D2</f>
        <v>2025</v>
      </c>
      <c r="E22" s="76">
        <f t="shared" si="1"/>
        <v>2030</v>
      </c>
      <c r="F22" s="76">
        <f t="shared" si="1"/>
        <v>2035</v>
      </c>
      <c r="G22" s="76">
        <f t="shared" si="1"/>
        <v>2040</v>
      </c>
      <c r="H22" s="76">
        <f t="shared" si="1"/>
        <v>2045</v>
      </c>
      <c r="I22" s="76">
        <f t="shared" si="1"/>
        <v>2050</v>
      </c>
    </row>
    <row r="23" spans="1:33" x14ac:dyDescent="0.35">
      <c r="B23" t="s">
        <v>1410</v>
      </c>
      <c r="C23" s="69">
        <f>C9/C16</f>
        <v>0.94428352298125584</v>
      </c>
      <c r="D23" s="69">
        <f t="shared" ref="D23:I23" si="2">D9/D16</f>
        <v>1.0005785676546903</v>
      </c>
      <c r="E23" s="69">
        <f t="shared" si="2"/>
        <v>1.015933656711292</v>
      </c>
      <c r="F23" s="69">
        <f t="shared" si="2"/>
        <v>1.0058081316042471</v>
      </c>
      <c r="G23" s="69">
        <f t="shared" si="2"/>
        <v>0.98058041015715292</v>
      </c>
      <c r="H23" s="69">
        <f t="shared" si="2"/>
        <v>0.94965953277373638</v>
      </c>
      <c r="I23" s="69">
        <f t="shared" si="2"/>
        <v>0.93253949104624634</v>
      </c>
    </row>
    <row r="24" spans="1:33" x14ac:dyDescent="0.35">
      <c r="B24" t="s">
        <v>1412</v>
      </c>
      <c r="C24" s="69">
        <f>C6/C17</f>
        <v>0.92729477332449328</v>
      </c>
      <c r="D24" s="69">
        <f t="shared" ref="D24:H24" si="3">D6/D17</f>
        <v>0.97473578231195612</v>
      </c>
      <c r="E24" s="69">
        <f t="shared" si="3"/>
        <v>0.97002788691692887</v>
      </c>
      <c r="F24" s="69">
        <f t="shared" si="3"/>
        <v>0.94990146426763455</v>
      </c>
      <c r="G24" s="69">
        <f t="shared" si="3"/>
        <v>0.929559090227146</v>
      </c>
      <c r="H24" s="69">
        <f t="shared" si="3"/>
        <v>0.91004728108139998</v>
      </c>
      <c r="I24" s="69">
        <f>I6/I17</f>
        <v>0.89107290670503014</v>
      </c>
    </row>
    <row r="25" spans="1:33" x14ac:dyDescent="0.35">
      <c r="B25" t="s">
        <v>1411</v>
      </c>
      <c r="C25" s="69">
        <f>C3/C18</f>
        <v>0.97689034160919874</v>
      </c>
      <c r="D25" s="69">
        <f t="shared" ref="D25:H25" si="4">D3/D18</f>
        <v>0.93445438875329923</v>
      </c>
      <c r="E25" s="69">
        <f t="shared" si="4"/>
        <v>0.87474948880065795</v>
      </c>
      <c r="F25" s="69">
        <f t="shared" si="4"/>
        <v>0.86649490991562406</v>
      </c>
      <c r="G25" s="69">
        <f t="shared" si="4"/>
        <v>0.8446943943451517</v>
      </c>
      <c r="H25" s="69">
        <f t="shared" si="4"/>
        <v>0.8124178736332367</v>
      </c>
      <c r="I25" s="69">
        <f>I3/I18</f>
        <v>0.78040182737247754</v>
      </c>
      <c r="J25" s="69"/>
    </row>
    <row r="27" spans="1:33" x14ac:dyDescent="0.35">
      <c r="A27" s="1" t="s">
        <v>1495</v>
      </c>
    </row>
    <row r="28" spans="1:33" x14ac:dyDescent="0.35">
      <c r="B28" s="76"/>
      <c r="C28" s="76">
        <v>2020</v>
      </c>
      <c r="D28" s="76">
        <v>2021</v>
      </c>
      <c r="E28" s="76">
        <v>2022</v>
      </c>
      <c r="F28" s="76">
        <v>2023</v>
      </c>
      <c r="G28" s="76">
        <v>2024</v>
      </c>
      <c r="H28" s="76">
        <v>2025</v>
      </c>
      <c r="I28" s="76">
        <v>2026</v>
      </c>
      <c r="J28" s="76">
        <v>2027</v>
      </c>
      <c r="K28" s="76">
        <v>2028</v>
      </c>
      <c r="L28" s="76">
        <v>2029</v>
      </c>
      <c r="M28" s="76">
        <v>2030</v>
      </c>
      <c r="N28" s="76">
        <v>2031</v>
      </c>
      <c r="O28" s="76">
        <v>2032</v>
      </c>
      <c r="P28" s="76">
        <v>2033</v>
      </c>
      <c r="Q28" s="76">
        <v>2034</v>
      </c>
      <c r="R28" s="76">
        <v>2035</v>
      </c>
      <c r="S28" s="76">
        <v>2036</v>
      </c>
      <c r="T28" s="76">
        <v>2037</v>
      </c>
      <c r="U28" s="76">
        <v>2038</v>
      </c>
      <c r="V28" s="76">
        <v>2039</v>
      </c>
      <c r="W28" s="76">
        <v>2040</v>
      </c>
      <c r="X28" s="76">
        <v>2041</v>
      </c>
      <c r="Y28" s="76">
        <v>2042</v>
      </c>
      <c r="Z28" s="76">
        <v>2043</v>
      </c>
      <c r="AA28" s="76">
        <v>2044</v>
      </c>
      <c r="AB28" s="76">
        <v>2045</v>
      </c>
      <c r="AC28" s="76">
        <v>2046</v>
      </c>
      <c r="AD28" s="76">
        <v>2047</v>
      </c>
      <c r="AE28" s="76">
        <v>2048</v>
      </c>
      <c r="AF28" s="76">
        <v>2049</v>
      </c>
      <c r="AG28" s="76">
        <v>2050</v>
      </c>
    </row>
    <row r="29" spans="1:33" x14ac:dyDescent="0.3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3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3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1640625" defaultRowHeight="14.5" x14ac:dyDescent="0.35"/>
  <cols>
    <col min="1" max="1" width="25.453125" style="1" customWidth="1"/>
    <col min="2" max="2" width="21.453125" customWidth="1"/>
    <col min="3" max="3" width="21.1796875" bestFit="1" customWidth="1"/>
    <col min="4" max="4" width="17.26953125" customWidth="1"/>
    <col min="5" max="32" width="12.1796875" customWidth="1"/>
    <col min="33" max="33" width="12.1796875" bestFit="1" customWidth="1"/>
    <col min="34" max="35" width="12.26953125" bestFit="1" customWidth="1"/>
  </cols>
  <sheetData>
    <row r="2" spans="1:33" x14ac:dyDescent="0.35">
      <c r="B2" s="1" t="s">
        <v>1254</v>
      </c>
    </row>
    <row r="4" spans="1:33" x14ac:dyDescent="0.3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35">
      <c r="B5" s="51" t="s">
        <v>1398</v>
      </c>
      <c r="C5">
        <f>INDEX('AEO 2021 38'!28:28,MATCH(C4,'AEO 2021 38'!5:5,0))</f>
        <v>4777.5668949999999</v>
      </c>
      <c r="D5">
        <f>INDEX('AEO 2022 38'!$39:$39,MATCH(D4,'AEO 2022 38'!13:13,0))</f>
        <v>5425.6264650000003</v>
      </c>
      <c r="E5">
        <f>INDEX('AEO 2022 38'!$39:$39,MATCH(E4,'AEO 2022 38'!13:13,0))</f>
        <v>5176.0380859999996</v>
      </c>
      <c r="F5">
        <f>INDEX('AEO 2022 38'!$39:$39,MATCH(F4,'AEO 2022 38'!13:13,0))</f>
        <v>4916.923828</v>
      </c>
      <c r="G5">
        <f>INDEX('AEO 2022 38'!$39:$39,MATCH(G4,'AEO 2022 38'!13:13,0))</f>
        <v>4687.3032229999999</v>
      </c>
      <c r="H5">
        <f>INDEX('AEO 2022 38'!$39:$39,MATCH(H4,'AEO 2022 38'!13:13,0))</f>
        <v>4483.0024409999996</v>
      </c>
      <c r="I5">
        <f>INDEX('AEO 2022 38'!$39:$39,MATCH(I4,'AEO 2022 38'!13:13,0))</f>
        <v>4411.2836909999996</v>
      </c>
      <c r="J5">
        <f>INDEX('AEO 2022 38'!$39:$39,MATCH(J4,'AEO 2022 38'!13:13,0))</f>
        <v>4335.5517579999996</v>
      </c>
      <c r="K5">
        <f>INDEX('AEO 2022 38'!$39:$39,MATCH(K4,'AEO 2022 38'!13:13,0))</f>
        <v>4264.6630859999996</v>
      </c>
      <c r="L5">
        <f>INDEX('AEO 2022 38'!$39:$39,MATCH(L4,'AEO 2022 38'!13:13,0))</f>
        <v>4228.4023440000001</v>
      </c>
      <c r="M5">
        <f>INDEX('AEO 2022 38'!$39:$39,MATCH(M4,'AEO 2022 38'!13:13,0))</f>
        <v>4228.6757809999999</v>
      </c>
      <c r="N5">
        <f>INDEX('AEO 2022 38'!$39:$39,MATCH(N4,'AEO 2022 38'!13:13,0))</f>
        <v>4254.2587890000004</v>
      </c>
      <c r="O5">
        <f>INDEX('AEO 2022 38'!$39:$39,MATCH(O4,'AEO 2022 38'!13:13,0))</f>
        <v>4255.3623049999997</v>
      </c>
      <c r="P5">
        <f>INDEX('AEO 2022 38'!$39:$39,MATCH(P4,'AEO 2022 38'!13:13,0))</f>
        <v>4259.982422</v>
      </c>
      <c r="Q5">
        <f>INDEX('AEO 2022 38'!$39:$39,MATCH(Q4,'AEO 2022 38'!13:13,0))</f>
        <v>4256.6635740000002</v>
      </c>
      <c r="R5">
        <f>INDEX('AEO 2022 38'!$39:$39,MATCH(R4,'AEO 2022 38'!13:13,0))</f>
        <v>4232.7773440000001</v>
      </c>
      <c r="S5">
        <f>INDEX('AEO 2022 38'!$39:$39,MATCH(S4,'AEO 2022 38'!13:13,0))</f>
        <v>4230.1870120000003</v>
      </c>
      <c r="T5">
        <f>INDEX('AEO 2022 38'!$39:$39,MATCH(T4,'AEO 2022 38'!13:13,0))</f>
        <v>4240.5219729999999</v>
      </c>
      <c r="U5">
        <f>INDEX('AEO 2022 38'!$39:$39,MATCH(U4,'AEO 2022 38'!13:13,0))</f>
        <v>4253.7016599999997</v>
      </c>
      <c r="V5">
        <f>INDEX('AEO 2022 38'!$39:$39,MATCH(V4,'AEO 2022 38'!13:13,0))</f>
        <v>4251.3671880000002</v>
      </c>
      <c r="W5">
        <f>INDEX('AEO 2022 38'!$39:$39,MATCH(W4,'AEO 2022 38'!13:13,0))</f>
        <v>4278.7421880000002</v>
      </c>
      <c r="X5">
        <f>INDEX('AEO 2022 38'!$39:$39,MATCH(X4,'AEO 2022 38'!13:13,0))</f>
        <v>4273.7431640000004</v>
      </c>
      <c r="Y5">
        <f>INDEX('AEO 2022 38'!$39:$39,MATCH(Y4,'AEO 2022 38'!13:13,0))</f>
        <v>4251.7246089999999</v>
      </c>
      <c r="Z5">
        <f>INDEX('AEO 2022 38'!$39:$39,MATCH(Z4,'AEO 2022 38'!13:13,0))</f>
        <v>4255.3789059999999</v>
      </c>
      <c r="AA5">
        <f>INDEX('AEO 2022 38'!$39:$39,MATCH(AA4,'AEO 2022 38'!13:13,0))</f>
        <v>4254.5732420000004</v>
      </c>
      <c r="AB5">
        <f>INDEX('AEO 2022 38'!$39:$39,MATCH(AB4,'AEO 2022 38'!13:13,0))</f>
        <v>4260.9848629999997</v>
      </c>
      <c r="AC5">
        <f>INDEX('AEO 2022 38'!$39:$39,MATCH(AC4,'AEO 2022 38'!13:13,0))</f>
        <v>4274.4091799999997</v>
      </c>
      <c r="AD5">
        <f>INDEX('AEO 2022 38'!$39:$39,MATCH(AD4,'AEO 2022 38'!13:13,0))</f>
        <v>4248.7563479999999</v>
      </c>
      <c r="AE5">
        <f>INDEX('AEO 2022 38'!$39:$39,MATCH(AE4,'AEO 2022 38'!13:13,0))</f>
        <v>4217.4975590000004</v>
      </c>
      <c r="AF5">
        <f>INDEX('AEO 2022 38'!$39:$39,MATCH(AF4,'AEO 2022 38'!13:13,0))</f>
        <v>4201.9882809999999</v>
      </c>
      <c r="AG5">
        <f>INDEX('AEO 2022 38'!$39:$39,MATCH(AG4,'AEO 2022 38'!13:13,0))</f>
        <v>4185.8134769999997</v>
      </c>
    </row>
    <row r="6" spans="1:33" x14ac:dyDescent="0.35">
      <c r="B6" s="51"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35">
      <c r="C7">
        <f>SUM(C5:C6)</f>
        <v>12281.508301</v>
      </c>
      <c r="D7">
        <f t="shared" ref="D7:AG7" si="0">SUM(D5:D6)</f>
        <v>13819.740722999999</v>
      </c>
      <c r="E7">
        <f t="shared" si="0"/>
        <v>13884.077148</v>
      </c>
      <c r="F7">
        <f t="shared" si="0"/>
        <v>13841.838866999999</v>
      </c>
      <c r="G7">
        <f t="shared" si="0"/>
        <v>13960.250488999998</v>
      </c>
      <c r="H7">
        <f t="shared" si="0"/>
        <v>14029.367675000001</v>
      </c>
      <c r="I7">
        <f t="shared" si="0"/>
        <v>13978.644043</v>
      </c>
      <c r="J7">
        <f t="shared" si="0"/>
        <v>13748.380859999999</v>
      </c>
      <c r="K7">
        <f t="shared" si="0"/>
        <v>13726.164063</v>
      </c>
      <c r="L7">
        <f t="shared" si="0"/>
        <v>13685.182617</v>
      </c>
      <c r="M7">
        <f t="shared" si="0"/>
        <v>13506.021484000001</v>
      </c>
      <c r="N7">
        <f t="shared" si="0"/>
        <v>13530.272461</v>
      </c>
      <c r="O7">
        <f t="shared" si="0"/>
        <v>13546.799804999999</v>
      </c>
      <c r="P7">
        <f t="shared" si="0"/>
        <v>13554.288086</v>
      </c>
      <c r="Q7">
        <f t="shared" si="0"/>
        <v>13541.066894</v>
      </c>
      <c r="R7">
        <f t="shared" si="0"/>
        <v>13588.601563</v>
      </c>
      <c r="S7">
        <f t="shared" si="0"/>
        <v>13584.705567000001</v>
      </c>
      <c r="T7">
        <f t="shared" si="0"/>
        <v>13556.565918</v>
      </c>
      <c r="U7">
        <f t="shared" si="0"/>
        <v>13589.435057999999</v>
      </c>
      <c r="V7">
        <f t="shared" si="0"/>
        <v>13619.565430000001</v>
      </c>
      <c r="W7">
        <f t="shared" si="0"/>
        <v>13644.837891000001</v>
      </c>
      <c r="X7">
        <f t="shared" si="0"/>
        <v>13640.25</v>
      </c>
      <c r="Y7">
        <f t="shared" si="0"/>
        <v>13638.060547000001</v>
      </c>
      <c r="Z7">
        <f t="shared" si="0"/>
        <v>13631.961914</v>
      </c>
      <c r="AA7">
        <f t="shared" si="0"/>
        <v>13627.128906</v>
      </c>
      <c r="AB7">
        <f t="shared" si="0"/>
        <v>13705.085449</v>
      </c>
      <c r="AC7">
        <f t="shared" si="0"/>
        <v>13697.141602</v>
      </c>
      <c r="AD7">
        <f t="shared" si="0"/>
        <v>13637.842285999999</v>
      </c>
      <c r="AE7">
        <f t="shared" si="0"/>
        <v>13677.692870999999</v>
      </c>
      <c r="AF7">
        <f t="shared" si="0"/>
        <v>13613.015625</v>
      </c>
      <c r="AG7">
        <f t="shared" si="0"/>
        <v>13532.501953999999</v>
      </c>
    </row>
    <row r="9" spans="1:33" x14ac:dyDescent="0.35">
      <c r="B9" s="51" t="s">
        <v>1400</v>
      </c>
      <c r="C9" s="29">
        <f>C5/C$7</f>
        <v>0.38900489890244139</v>
      </c>
      <c r="D9" s="29">
        <f>D5/D$7</f>
        <v>0.39259972916642399</v>
      </c>
      <c r="E9" s="29">
        <f t="shared" ref="E9:AG9" si="1">E5/E$7</f>
        <v>0.37280389836681421</v>
      </c>
      <c r="F9" s="29">
        <f t="shared" si="1"/>
        <v>0.35522186576830639</v>
      </c>
      <c r="G9" s="29">
        <f t="shared" si="1"/>
        <v>0.33576068185118657</v>
      </c>
      <c r="H9" s="29">
        <f t="shared" si="1"/>
        <v>0.31954415515024265</v>
      </c>
      <c r="I9" s="29">
        <f t="shared" si="1"/>
        <v>0.31557307543066104</v>
      </c>
      <c r="J9" s="29">
        <f t="shared" si="1"/>
        <v>0.31534998936594777</v>
      </c>
      <c r="K9" s="29">
        <f t="shared" si="1"/>
        <v>0.31069591376193356</v>
      </c>
      <c r="L9" s="29">
        <f t="shared" si="1"/>
        <v>0.30897668393167049</v>
      </c>
      <c r="M9" s="29">
        <f t="shared" si="1"/>
        <v>0.31309559117831476</v>
      </c>
      <c r="N9" s="29">
        <f t="shared" si="1"/>
        <v>0.31442521215020491</v>
      </c>
      <c r="O9" s="29">
        <f t="shared" si="1"/>
        <v>0.3141230671637581</v>
      </c>
      <c r="P9" s="29">
        <f t="shared" si="1"/>
        <v>0.31429038507747709</v>
      </c>
      <c r="Q9" s="29">
        <f t="shared" si="1"/>
        <v>0.31435215609828449</v>
      </c>
      <c r="R9" s="29">
        <f t="shared" si="1"/>
        <v>0.31149469828634196</v>
      </c>
      <c r="S9" s="29">
        <f t="shared" si="1"/>
        <v>0.31139335270364493</v>
      </c>
      <c r="T9" s="29">
        <f t="shared" si="1"/>
        <v>0.31280207676853933</v>
      </c>
      <c r="U9" s="29">
        <f t="shared" si="1"/>
        <v>0.31301534183320429</v>
      </c>
      <c r="V9" s="29">
        <f t="shared" si="1"/>
        <v>0.31215145665627891</v>
      </c>
      <c r="W9" s="29">
        <f t="shared" si="1"/>
        <v>0.31357955456709496</v>
      </c>
      <c r="X9" s="29">
        <f t="shared" si="1"/>
        <v>0.31331853624383721</v>
      </c>
      <c r="Y9" s="29">
        <f t="shared" si="1"/>
        <v>0.31175434324752743</v>
      </c>
      <c r="Z9" s="29">
        <f t="shared" si="1"/>
        <v>0.31216188343584894</v>
      </c>
      <c r="AA9" s="29">
        <f t="shared" si="1"/>
        <v>0.31221347294415919</v>
      </c>
      <c r="AB9" s="29">
        <f t="shared" si="1"/>
        <v>0.31090538463668643</v>
      </c>
      <c r="AC9" s="29">
        <f t="shared" si="1"/>
        <v>0.31206578016072112</v>
      </c>
      <c r="AD9" s="29">
        <f t="shared" si="1"/>
        <v>0.31154168371352875</v>
      </c>
      <c r="AE9" s="29">
        <f t="shared" si="1"/>
        <v>0.30834860811519682</v>
      </c>
      <c r="AF9" s="29">
        <f t="shared" si="1"/>
        <v>0.3086743155780371</v>
      </c>
      <c r="AG9" s="29">
        <f t="shared" si="1"/>
        <v>0.30931556420449935</v>
      </c>
    </row>
    <row r="10" spans="1:33" x14ac:dyDescent="0.35">
      <c r="B10" s="51" t="s">
        <v>1401</v>
      </c>
      <c r="C10" s="29">
        <f>C6/C$7</f>
        <v>0.61099510109755861</v>
      </c>
      <c r="D10" s="29">
        <f t="shared" ref="D10:AG10" si="2">D6/D$7</f>
        <v>0.60740027083357606</v>
      </c>
      <c r="E10" s="29">
        <f t="shared" si="2"/>
        <v>0.62719610163318573</v>
      </c>
      <c r="F10" s="29">
        <f t="shared" si="2"/>
        <v>0.64477813423169361</v>
      </c>
      <c r="G10" s="29">
        <f t="shared" si="2"/>
        <v>0.66423931814881354</v>
      </c>
      <c r="H10" s="29">
        <f t="shared" si="2"/>
        <v>0.6804558448497573</v>
      </c>
      <c r="I10" s="29">
        <f t="shared" si="2"/>
        <v>0.68442692456933885</v>
      </c>
      <c r="J10" s="29">
        <f t="shared" si="2"/>
        <v>0.68465001063405229</v>
      </c>
      <c r="K10" s="29">
        <f t="shared" si="2"/>
        <v>0.68930408623806638</v>
      </c>
      <c r="L10" s="29">
        <f t="shared" si="2"/>
        <v>0.69102331606832956</v>
      </c>
      <c r="M10" s="29">
        <f t="shared" si="2"/>
        <v>0.68690440882168524</v>
      </c>
      <c r="N10" s="29">
        <f t="shared" si="2"/>
        <v>0.68557478784979498</v>
      </c>
      <c r="O10" s="29">
        <f t="shared" si="2"/>
        <v>0.68587693283624196</v>
      </c>
      <c r="P10" s="29">
        <f t="shared" si="2"/>
        <v>0.6857096149225228</v>
      </c>
      <c r="Q10" s="29">
        <f t="shared" si="2"/>
        <v>0.68564784390171551</v>
      </c>
      <c r="R10" s="29">
        <f t="shared" si="2"/>
        <v>0.68850530171365798</v>
      </c>
      <c r="S10" s="29">
        <f t="shared" si="2"/>
        <v>0.68860664729635501</v>
      </c>
      <c r="T10" s="29">
        <f t="shared" si="2"/>
        <v>0.68719792323146056</v>
      </c>
      <c r="U10" s="29">
        <f t="shared" si="2"/>
        <v>0.68698465816679577</v>
      </c>
      <c r="V10" s="29">
        <f t="shared" si="2"/>
        <v>0.68784854334372103</v>
      </c>
      <c r="W10" s="29">
        <f t="shared" si="2"/>
        <v>0.68642044543290504</v>
      </c>
      <c r="X10" s="29">
        <f t="shared" si="2"/>
        <v>0.6866814637561629</v>
      </c>
      <c r="Y10" s="29">
        <f t="shared" si="2"/>
        <v>0.68824565675247251</v>
      </c>
      <c r="Z10" s="29">
        <f t="shared" si="2"/>
        <v>0.68783811656415106</v>
      </c>
      <c r="AA10" s="29">
        <f t="shared" si="2"/>
        <v>0.68778652705584087</v>
      </c>
      <c r="AB10" s="29">
        <f t="shared" si="2"/>
        <v>0.68909461536331351</v>
      </c>
      <c r="AC10" s="29">
        <f t="shared" si="2"/>
        <v>0.68793421983927883</v>
      </c>
      <c r="AD10" s="29">
        <f t="shared" si="2"/>
        <v>0.68845831628647125</v>
      </c>
      <c r="AE10" s="29">
        <f t="shared" si="2"/>
        <v>0.69165139188480318</v>
      </c>
      <c r="AF10" s="29">
        <f t="shared" si="2"/>
        <v>0.69132568442196285</v>
      </c>
      <c r="AG10" s="29">
        <f t="shared" si="2"/>
        <v>0.69068443579550065</v>
      </c>
    </row>
    <row r="13" spans="1:33" x14ac:dyDescent="0.35">
      <c r="A13" s="1" t="s">
        <v>1404</v>
      </c>
      <c r="B13" s="50" t="s">
        <v>1402</v>
      </c>
      <c r="C13" s="52"/>
    </row>
    <row r="14" spans="1:33" x14ac:dyDescent="0.35">
      <c r="A14" s="1" t="s">
        <v>1409</v>
      </c>
      <c r="B14" t="s">
        <v>367</v>
      </c>
      <c r="C14" s="29">
        <f>INDEX('AEO 2021 42'!72:72,MATCH(C$4,'AEO 2021 42'!$14:$14,0))/100</f>
        <v>3.81198E-3</v>
      </c>
      <c r="D14" s="29">
        <f>INDEX('AEO 2022 42'!77:77,MATCH(D$4,'AEO 2022 42'!$13:$13,0))/100</f>
        <v>4.1770499999999999E-3</v>
      </c>
      <c r="E14" s="29">
        <f>INDEX('AEO 2022 42'!77:77,MATCH(E$4,'AEO 2022 42'!$13:$13,0))/100</f>
        <v>3.9861499999999999E-3</v>
      </c>
      <c r="F14" s="29">
        <f>INDEX('AEO 2022 42'!77:77,MATCH(F$4,'AEO 2022 42'!$13:$13,0))/100</f>
        <v>3.7719200000000002E-3</v>
      </c>
      <c r="G14" s="29">
        <f>INDEX('AEO 2022 42'!77:77,MATCH(G$4,'AEO 2022 42'!$13:$13,0))/100</f>
        <v>3.9192000000000003E-3</v>
      </c>
      <c r="H14" s="29">
        <f>INDEX('AEO 2022 42'!77:77,MATCH(H$4,'AEO 2022 42'!$13:$13,0))/100</f>
        <v>3.96599E-3</v>
      </c>
      <c r="I14" s="29">
        <f>INDEX('AEO 2022 42'!77:77,MATCH(I$4,'AEO 2022 42'!$13:$13,0))/100</f>
        <v>4.06501E-3</v>
      </c>
      <c r="J14" s="29">
        <f>INDEX('AEO 2022 42'!77:77,MATCH(J$4,'AEO 2022 42'!$13:$13,0))/100</f>
        <v>4.0993699999999998E-3</v>
      </c>
      <c r="K14" s="29">
        <f>INDEX('AEO 2022 42'!77:77,MATCH(K$4,'AEO 2022 42'!$13:$13,0))/100</f>
        <v>4.1235200000000003E-3</v>
      </c>
      <c r="L14" s="29">
        <f>INDEX('AEO 2022 42'!77:77,MATCH(L$4,'AEO 2022 42'!$13:$13,0))/100</f>
        <v>4.1511199999999995E-3</v>
      </c>
      <c r="M14" s="29">
        <f>INDEX('AEO 2022 42'!77:77,MATCH(M$4,'AEO 2022 42'!$13:$13,0))/100</f>
        <v>4.2096800000000004E-3</v>
      </c>
      <c r="N14" s="29">
        <f>INDEX('AEO 2022 42'!77:77,MATCH(N$4,'AEO 2022 42'!$13:$13,0))/100</f>
        <v>4.3135299999999994E-3</v>
      </c>
      <c r="O14" s="29">
        <f>INDEX('AEO 2022 42'!77:77,MATCH(O$4,'AEO 2022 42'!$13:$13,0))/100</f>
        <v>4.2358500000000002E-3</v>
      </c>
      <c r="P14" s="29">
        <f>INDEX('AEO 2022 42'!77:77,MATCH(P$4,'AEO 2022 42'!$13:$13,0))/100</f>
        <v>4.2548899999999999E-3</v>
      </c>
      <c r="Q14" s="29">
        <f>INDEX('AEO 2022 42'!77:77,MATCH(Q$4,'AEO 2022 42'!$13:$13,0))/100</f>
        <v>4.2639700000000006E-3</v>
      </c>
      <c r="R14" s="29">
        <f>INDEX('AEO 2022 42'!77:77,MATCH(R$4,'AEO 2022 42'!$13:$13,0))/100</f>
        <v>4.2691999999999999E-3</v>
      </c>
      <c r="S14" s="29">
        <f>INDEX('AEO 2022 42'!77:77,MATCH(S$4,'AEO 2022 42'!$13:$13,0))/100</f>
        <v>4.2947599999999999E-3</v>
      </c>
      <c r="T14" s="29">
        <f>INDEX('AEO 2022 42'!77:77,MATCH(T$4,'AEO 2022 42'!$13:$13,0))/100</f>
        <v>4.3081399999999994E-3</v>
      </c>
      <c r="U14" s="29">
        <f>INDEX('AEO 2022 42'!77:77,MATCH(U$4,'AEO 2022 42'!$13:$13,0))/100</f>
        <v>4.3334300000000001E-3</v>
      </c>
      <c r="V14" s="29">
        <f>INDEX('AEO 2022 42'!77:77,MATCH(V$4,'AEO 2022 42'!$13:$13,0))/100</f>
        <v>4.3132399999999994E-3</v>
      </c>
      <c r="W14" s="29">
        <f>INDEX('AEO 2022 42'!77:77,MATCH(W$4,'AEO 2022 42'!$13:$13,0))/100</f>
        <v>4.3494800000000002E-3</v>
      </c>
      <c r="X14" s="29">
        <f>INDEX('AEO 2022 42'!77:77,MATCH(X$4,'AEO 2022 42'!$13:$13,0))/100</f>
        <v>4.3523099999999999E-3</v>
      </c>
      <c r="Y14" s="29">
        <f>INDEX('AEO 2022 42'!77:77,MATCH(Y$4,'AEO 2022 42'!$13:$13,0))/100</f>
        <v>4.35127E-3</v>
      </c>
      <c r="Z14" s="29">
        <f>INDEX('AEO 2022 42'!77:77,MATCH(Z$4,'AEO 2022 42'!$13:$13,0))/100</f>
        <v>4.3846700000000002E-3</v>
      </c>
      <c r="AA14" s="29">
        <f>INDEX('AEO 2022 42'!77:77,MATCH(AA$4,'AEO 2022 42'!$13:$13,0))/100</f>
        <v>4.3934200000000003E-3</v>
      </c>
      <c r="AB14" s="29">
        <f>INDEX('AEO 2022 42'!77:77,MATCH(AB$4,'AEO 2022 42'!$13:$13,0))/100</f>
        <v>4.38632E-3</v>
      </c>
      <c r="AC14" s="29">
        <f>INDEX('AEO 2022 42'!77:77,MATCH(AC$4,'AEO 2022 42'!$13:$13,0))/100</f>
        <v>4.4072E-3</v>
      </c>
      <c r="AD14" s="29">
        <f>INDEX('AEO 2022 42'!77:77,MATCH(AD$4,'AEO 2022 42'!$13:$13,0))/100</f>
        <v>4.39595E-3</v>
      </c>
      <c r="AE14" s="29">
        <f>INDEX('AEO 2022 42'!77:77,MATCH(AE$4,'AEO 2022 42'!$13:$13,0))/100</f>
        <v>4.3941099999999997E-3</v>
      </c>
      <c r="AF14" s="29">
        <f>INDEX('AEO 2022 42'!77:77,MATCH(AF$4,'AEO 2022 42'!$13:$13,0))/100</f>
        <v>4.40764E-3</v>
      </c>
      <c r="AG14" s="29">
        <f>INDEX('AEO 2022 42'!77:77,MATCH(AG$4,'AEO 2022 42'!$13:$13,0))/100</f>
        <v>4.4154599999999995E-3</v>
      </c>
    </row>
    <row r="15" spans="1:33" x14ac:dyDescent="0.35">
      <c r="B15" t="s">
        <v>369</v>
      </c>
      <c r="C15" s="29">
        <f>INDEX('AEO 2021 42'!73:73,MATCH(C$4,'AEO 2021 42'!$14:$14,0))/100</f>
        <v>3.7630230000000001E-2</v>
      </c>
      <c r="D15" s="29">
        <f>INDEX('AEO 2022 42'!78:78,MATCH(D$4,'AEO 2022 42'!$13:$13,0))/100</f>
        <v>5.8882459999999998E-2</v>
      </c>
      <c r="E15" s="29">
        <f>INDEX('AEO 2022 42'!78:78,MATCH(E$4,'AEO 2022 42'!$13:$13,0))/100</f>
        <v>5.5480559999999998E-2</v>
      </c>
      <c r="F15" s="29">
        <f>INDEX('AEO 2022 42'!78:78,MATCH(F$4,'AEO 2022 42'!$13:$13,0))/100</f>
        <v>5.149459E-2</v>
      </c>
      <c r="G15" s="29">
        <f>INDEX('AEO 2022 42'!78:78,MATCH(G$4,'AEO 2022 42'!$13:$13,0))/100</f>
        <v>5.1938169999999999E-2</v>
      </c>
      <c r="H15" s="29">
        <f>INDEX('AEO 2022 42'!78:78,MATCH(H$4,'AEO 2022 42'!$13:$13,0))/100</f>
        <v>5.1891E-2</v>
      </c>
      <c r="I15" s="29">
        <f>INDEX('AEO 2022 42'!78:78,MATCH(I$4,'AEO 2022 42'!$13:$13,0))/100</f>
        <v>5.223883E-2</v>
      </c>
      <c r="J15" s="29">
        <f>INDEX('AEO 2022 42'!78:78,MATCH(J$4,'AEO 2022 42'!$13:$13,0))/100</f>
        <v>5.1839000000000003E-2</v>
      </c>
      <c r="K15" s="29">
        <f>INDEX('AEO 2022 42'!78:78,MATCH(K$4,'AEO 2022 42'!$13:$13,0))/100</f>
        <v>5.1819499999999998E-2</v>
      </c>
      <c r="L15" s="29">
        <f>INDEX('AEO 2022 42'!78:78,MATCH(L$4,'AEO 2022 42'!$13:$13,0))/100</f>
        <v>5.1669439999999997E-2</v>
      </c>
      <c r="M15" s="29">
        <f>INDEX('AEO 2022 42'!78:78,MATCH(M$4,'AEO 2022 42'!$13:$13,0))/100</f>
        <v>5.1957120000000002E-2</v>
      </c>
      <c r="N15" s="29">
        <f>INDEX('AEO 2022 42'!78:78,MATCH(N$4,'AEO 2022 42'!$13:$13,0))/100</f>
        <v>5.2074559999999999E-2</v>
      </c>
      <c r="O15" s="29">
        <f>INDEX('AEO 2022 42'!78:78,MATCH(O$4,'AEO 2022 42'!$13:$13,0))/100</f>
        <v>5.1378210000000001E-2</v>
      </c>
      <c r="P15" s="29">
        <f>INDEX('AEO 2022 42'!78:78,MATCH(P$4,'AEO 2022 42'!$13:$13,0))/100</f>
        <v>5.1158769999999999E-2</v>
      </c>
      <c r="Q15" s="29">
        <f>INDEX('AEO 2022 42'!78:78,MATCH(Q$4,'AEO 2022 42'!$13:$13,0))/100</f>
        <v>5.1055789999999997E-2</v>
      </c>
      <c r="R15" s="29">
        <f>INDEX('AEO 2022 42'!78:78,MATCH(R$4,'AEO 2022 42'!$13:$13,0))/100</f>
        <v>5.0822640000000002E-2</v>
      </c>
      <c r="S15" s="29">
        <f>INDEX('AEO 2022 42'!78:78,MATCH(S$4,'AEO 2022 42'!$13:$13,0))/100</f>
        <v>5.0846309999999999E-2</v>
      </c>
      <c r="T15" s="29">
        <f>INDEX('AEO 2022 42'!78:78,MATCH(T$4,'AEO 2022 42'!$13:$13,0))/100</f>
        <v>5.0771770000000001E-2</v>
      </c>
      <c r="U15" s="29">
        <f>INDEX('AEO 2022 42'!78:78,MATCH(U$4,'AEO 2022 42'!$13:$13,0))/100</f>
        <v>5.079757E-2</v>
      </c>
      <c r="V15" s="29">
        <f>INDEX('AEO 2022 42'!78:78,MATCH(V$4,'AEO 2022 42'!$13:$13,0))/100</f>
        <v>5.0369489999999996E-2</v>
      </c>
      <c r="W15" s="29">
        <f>INDEX('AEO 2022 42'!78:78,MATCH(W$4,'AEO 2022 42'!$13:$13,0))/100</f>
        <v>5.0540180000000004E-2</v>
      </c>
      <c r="X15" s="29">
        <f>INDEX('AEO 2022 42'!78:78,MATCH(X$4,'AEO 2022 42'!$13:$13,0))/100</f>
        <v>5.0391579999999998E-2</v>
      </c>
      <c r="Y15" s="29">
        <f>INDEX('AEO 2022 42'!78:78,MATCH(Y$4,'AEO 2022 42'!$13:$13,0))/100</f>
        <v>5.0192819999999999E-2</v>
      </c>
      <c r="Z15" s="29">
        <f>INDEX('AEO 2022 42'!78:78,MATCH(Z$4,'AEO 2022 42'!$13:$13,0))/100</f>
        <v>5.0372070000000005E-2</v>
      </c>
      <c r="AA15" s="29">
        <f>INDEX('AEO 2022 42'!78:78,MATCH(AA$4,'AEO 2022 42'!$13:$13,0))/100</f>
        <v>5.0304140000000004E-2</v>
      </c>
      <c r="AB15" s="29">
        <f>INDEX('AEO 2022 42'!78:78,MATCH(AB$4,'AEO 2022 42'!$13:$13,0))/100</f>
        <v>5.0050660000000004E-2</v>
      </c>
      <c r="AC15" s="29">
        <f>INDEX('AEO 2022 42'!78:78,MATCH(AC$4,'AEO 2022 42'!$13:$13,0))/100</f>
        <v>5.01208E-2</v>
      </c>
      <c r="AD15" s="29">
        <f>INDEX('AEO 2022 42'!78:78,MATCH(AD$4,'AEO 2022 42'!$13:$13,0))/100</f>
        <v>4.9860849999999998E-2</v>
      </c>
      <c r="AE15" s="29">
        <f>INDEX('AEO 2022 42'!78:78,MATCH(AE$4,'AEO 2022 42'!$13:$13,0))/100</f>
        <v>4.9690560000000002E-2</v>
      </c>
      <c r="AF15" s="29">
        <f>INDEX('AEO 2022 42'!78:78,MATCH(AF$4,'AEO 2022 42'!$13:$13,0))/100</f>
        <v>4.9678440000000004E-2</v>
      </c>
      <c r="AG15" s="29">
        <f>INDEX('AEO 2022 42'!78:78,MATCH(AG$4,'AEO 2022 42'!$13:$13,0))/100</f>
        <v>4.961347E-2</v>
      </c>
    </row>
    <row r="16" spans="1:33" x14ac:dyDescent="0.35">
      <c r="B16" t="s">
        <v>371</v>
      </c>
      <c r="C16" s="29">
        <f>INDEX('AEO 2021 42'!74:74,MATCH(C$4,'AEO 2021 42'!$14:$14,0))/100</f>
        <v>0.12655757000000001</v>
      </c>
      <c r="D16" s="29">
        <f>INDEX('AEO 2022 42'!79:79,MATCH(D$4,'AEO 2022 42'!$13:$13,0))/100</f>
        <v>0.13854302000000002</v>
      </c>
      <c r="E16" s="29">
        <f>INDEX('AEO 2022 42'!79:79,MATCH(E$4,'AEO 2022 42'!$13:$13,0))/100</f>
        <v>0.13135145000000001</v>
      </c>
      <c r="F16" s="29">
        <f>INDEX('AEO 2022 42'!79:79,MATCH(F$4,'AEO 2022 42'!$13:$13,0))/100</f>
        <v>0.12563345000000001</v>
      </c>
      <c r="G16" s="29">
        <f>INDEX('AEO 2022 42'!79:79,MATCH(G$4,'AEO 2022 42'!$13:$13,0))/100</f>
        <v>0.1266312</v>
      </c>
      <c r="H16" s="29">
        <f>INDEX('AEO 2022 42'!79:79,MATCH(H$4,'AEO 2022 42'!$13:$13,0))/100</f>
        <v>0.12570371</v>
      </c>
      <c r="I16" s="29">
        <f>INDEX('AEO 2022 42'!79:79,MATCH(I$4,'AEO 2022 42'!$13:$13,0))/100</f>
        <v>0.12637104000000002</v>
      </c>
      <c r="J16" s="29">
        <f>INDEX('AEO 2022 42'!79:79,MATCH(J$4,'AEO 2022 42'!$13:$13,0))/100</f>
        <v>0.12600412999999999</v>
      </c>
      <c r="K16" s="29">
        <f>INDEX('AEO 2022 42'!79:79,MATCH(K$4,'AEO 2022 42'!$13:$13,0))/100</f>
        <v>0.12547079999999999</v>
      </c>
      <c r="L16" s="29">
        <f>INDEX('AEO 2022 42'!79:79,MATCH(L$4,'AEO 2022 42'!$13:$13,0))/100</f>
        <v>0.12518165000000001</v>
      </c>
      <c r="M16" s="29">
        <f>INDEX('AEO 2022 42'!79:79,MATCH(M$4,'AEO 2022 42'!$13:$13,0))/100</f>
        <v>0.12550876999999999</v>
      </c>
      <c r="N16" s="29">
        <f>INDEX('AEO 2022 42'!79:79,MATCH(N$4,'AEO 2022 42'!$13:$13,0))/100</f>
        <v>0.12609063000000001</v>
      </c>
      <c r="O16" s="29">
        <f>INDEX('AEO 2022 42'!79:79,MATCH(O$4,'AEO 2022 42'!$13:$13,0))/100</f>
        <v>0.12454338</v>
      </c>
      <c r="P16" s="29">
        <f>INDEX('AEO 2022 42'!79:79,MATCH(P$4,'AEO 2022 42'!$13:$13,0))/100</f>
        <v>0.12423980999999999</v>
      </c>
      <c r="Q16" s="29">
        <f>INDEX('AEO 2022 42'!79:79,MATCH(Q$4,'AEO 2022 42'!$13:$13,0))/100</f>
        <v>0.12395379000000001</v>
      </c>
      <c r="R16" s="29">
        <f>INDEX('AEO 2022 42'!79:79,MATCH(R$4,'AEO 2022 42'!$13:$13,0))/100</f>
        <v>0.12354583</v>
      </c>
      <c r="S16" s="29">
        <f>INDEX('AEO 2022 42'!79:79,MATCH(S$4,'AEO 2022 42'!$13:$13,0))/100</f>
        <v>0.1235347</v>
      </c>
      <c r="T16" s="29">
        <f>INDEX('AEO 2022 42'!79:79,MATCH(T$4,'AEO 2022 42'!$13:$13,0))/100</f>
        <v>0.12335309</v>
      </c>
      <c r="U16" s="29">
        <f>INDEX('AEO 2022 42'!79:79,MATCH(U$4,'AEO 2022 42'!$13:$13,0))/100</f>
        <v>0.12337669</v>
      </c>
      <c r="V16" s="29">
        <f>INDEX('AEO 2022 42'!79:79,MATCH(V$4,'AEO 2022 42'!$13:$13,0))/100</f>
        <v>0.12267787999999999</v>
      </c>
      <c r="W16" s="29">
        <f>INDEX('AEO 2022 42'!79:79,MATCH(W$4,'AEO 2022 42'!$13:$13,0))/100</f>
        <v>0.12290995</v>
      </c>
      <c r="X16" s="29">
        <f>INDEX('AEO 2022 42'!79:79,MATCH(X$4,'AEO 2022 42'!$13:$13,0))/100</f>
        <v>0.12261386999999999</v>
      </c>
      <c r="Y16" s="29">
        <f>INDEX('AEO 2022 42'!79:79,MATCH(Y$4,'AEO 2022 42'!$13:$13,0))/100</f>
        <v>0.12229589</v>
      </c>
      <c r="Z16" s="29">
        <f>INDEX('AEO 2022 42'!79:79,MATCH(Z$4,'AEO 2022 42'!$13:$13,0))/100</f>
        <v>0.12252957</v>
      </c>
      <c r="AA16" s="29">
        <f>INDEX('AEO 2022 42'!79:79,MATCH(AA$4,'AEO 2022 42'!$13:$13,0))/100</f>
        <v>0.12240337999999999</v>
      </c>
      <c r="AB16" s="29">
        <f>INDEX('AEO 2022 42'!79:79,MATCH(AB$4,'AEO 2022 42'!$13:$13,0))/100</f>
        <v>0.12202362000000001</v>
      </c>
      <c r="AC16" s="29">
        <f>INDEX('AEO 2022 42'!79:79,MATCH(AC$4,'AEO 2022 42'!$13:$13,0))/100</f>
        <v>0.12211658</v>
      </c>
      <c r="AD16" s="29">
        <f>INDEX('AEO 2022 42'!79:79,MATCH(AD$4,'AEO 2022 42'!$13:$13,0))/100</f>
        <v>0.12167526000000001</v>
      </c>
      <c r="AE16" s="29">
        <f>INDEX('AEO 2022 42'!79:79,MATCH(AE$4,'AEO 2022 42'!$13:$13,0))/100</f>
        <v>0.12141715</v>
      </c>
      <c r="AF16" s="29">
        <f>INDEX('AEO 2022 42'!79:79,MATCH(AF$4,'AEO 2022 42'!$13:$13,0))/100</f>
        <v>0.12140015</v>
      </c>
      <c r="AG16" s="29">
        <f>INDEX('AEO 2022 42'!79:79,MATCH(AG$4,'AEO 2022 42'!$13:$13,0))/100</f>
        <v>0.12131267</v>
      </c>
    </row>
    <row r="17" spans="1:33" x14ac:dyDescent="0.35">
      <c r="B17" t="s">
        <v>373</v>
      </c>
      <c r="C17" s="29">
        <f>INDEX('AEO 2021 42'!75:75,MATCH(C$4,'AEO 2021 42'!$14:$14,0))/100</f>
        <v>0.40561222000000002</v>
      </c>
      <c r="D17" s="29">
        <f>INDEX('AEO 2022 42'!80:80,MATCH(D$4,'AEO 2022 42'!$13:$13,0))/100</f>
        <v>0.32587257000000003</v>
      </c>
      <c r="E17" s="29">
        <f>INDEX('AEO 2022 42'!80:80,MATCH(E$4,'AEO 2022 42'!$13:$13,0))/100</f>
        <v>0.33658016000000002</v>
      </c>
      <c r="F17" s="29">
        <f>INDEX('AEO 2022 42'!80:80,MATCH(F$4,'AEO 2022 42'!$13:$13,0))/100</f>
        <v>0.3445705</v>
      </c>
      <c r="G17" s="29">
        <f>INDEX('AEO 2022 42'!80:80,MATCH(G$4,'AEO 2022 42'!$13:$13,0))/100</f>
        <v>0.33884341999999995</v>
      </c>
      <c r="H17" s="29">
        <f>INDEX('AEO 2022 42'!80:80,MATCH(H$4,'AEO 2022 42'!$13:$13,0))/100</f>
        <v>0.33570003999999998</v>
      </c>
      <c r="I17" s="29">
        <f>INDEX('AEO 2022 42'!80:80,MATCH(I$4,'AEO 2022 42'!$13:$13,0))/100</f>
        <v>0.33208466000000003</v>
      </c>
      <c r="J17" s="29">
        <f>INDEX('AEO 2022 42'!80:80,MATCH(J$4,'AEO 2022 42'!$13:$13,0))/100</f>
        <v>0.33030571000000003</v>
      </c>
      <c r="K17" s="29">
        <f>INDEX('AEO 2022 42'!80:80,MATCH(K$4,'AEO 2022 42'!$13:$13,0))/100</f>
        <v>0.32903247999999996</v>
      </c>
      <c r="L17" s="29">
        <f>INDEX('AEO 2022 42'!80:80,MATCH(L$4,'AEO 2022 42'!$13:$13,0))/100</f>
        <v>0.32770363000000002</v>
      </c>
      <c r="M17" s="29">
        <f>INDEX('AEO 2022 42'!80:80,MATCH(M$4,'AEO 2022 42'!$13:$13,0))/100</f>
        <v>0.32474620999999998</v>
      </c>
      <c r="N17" s="29">
        <f>INDEX('AEO 2022 42'!80:80,MATCH(N$4,'AEO 2022 42'!$13:$13,0))/100</f>
        <v>0.32222861999999997</v>
      </c>
      <c r="O17" s="29">
        <f>INDEX('AEO 2022 42'!80:80,MATCH(O$4,'AEO 2022 42'!$13:$13,0))/100</f>
        <v>0.32436473999999998</v>
      </c>
      <c r="P17" s="29">
        <f>INDEX('AEO 2022 42'!80:80,MATCH(P$4,'AEO 2022 42'!$13:$13,0))/100</f>
        <v>0.32384265999999995</v>
      </c>
      <c r="Q17" s="29">
        <f>INDEX('AEO 2022 42'!80:80,MATCH(Q$4,'AEO 2022 42'!$13:$13,0))/100</f>
        <v>0.32303092999999999</v>
      </c>
      <c r="R17" s="29">
        <f>INDEX('AEO 2022 42'!80:80,MATCH(R$4,'AEO 2022 42'!$13:$13,0))/100</f>
        <v>0.32283951</v>
      </c>
      <c r="S17" s="29">
        <f>INDEX('AEO 2022 42'!80:80,MATCH(S$4,'AEO 2022 42'!$13:$13,0))/100</f>
        <v>0.32161259000000003</v>
      </c>
      <c r="T17" s="29">
        <f>INDEX('AEO 2022 42'!80:80,MATCH(T$4,'AEO 2022 42'!$13:$13,0))/100</f>
        <v>0.32090981000000002</v>
      </c>
      <c r="U17" s="29">
        <f>INDEX('AEO 2022 42'!80:80,MATCH(U$4,'AEO 2022 42'!$13:$13,0))/100</f>
        <v>0.31973019000000003</v>
      </c>
      <c r="V17" s="29">
        <f>INDEX('AEO 2022 42'!80:80,MATCH(V$4,'AEO 2022 42'!$13:$13,0))/100</f>
        <v>0.32057944999999999</v>
      </c>
      <c r="W17" s="29">
        <f>INDEX('AEO 2022 42'!80:80,MATCH(W$4,'AEO 2022 42'!$13:$13,0))/100</f>
        <v>0.31887606000000002</v>
      </c>
      <c r="X17" s="29">
        <f>INDEX('AEO 2022 42'!80:80,MATCH(X$4,'AEO 2022 42'!$13:$13,0))/100</f>
        <v>0.31871336</v>
      </c>
      <c r="Y17" s="29">
        <f>INDEX('AEO 2022 42'!80:80,MATCH(Y$4,'AEO 2022 42'!$13:$13,0))/100</f>
        <v>0.31870633999999998</v>
      </c>
      <c r="Z17" s="29">
        <f>INDEX('AEO 2022 42'!80:80,MATCH(Z$4,'AEO 2022 42'!$13:$13,0))/100</f>
        <v>0.31713187999999998</v>
      </c>
      <c r="AA17" s="29">
        <f>INDEX('AEO 2022 42'!80:80,MATCH(AA$4,'AEO 2022 42'!$13:$13,0))/100</f>
        <v>0.31664658000000001</v>
      </c>
      <c r="AB17" s="29">
        <f>INDEX('AEO 2022 42'!80:80,MATCH(AB$4,'AEO 2022 42'!$13:$13,0))/100</f>
        <v>0.3169187</v>
      </c>
      <c r="AC17" s="29">
        <f>INDEX('AEO 2022 42'!80:80,MATCH(AC$4,'AEO 2022 42'!$13:$13,0))/100</f>
        <v>0.31586747999999998</v>
      </c>
      <c r="AD17" s="29">
        <f>INDEX('AEO 2022 42'!80:80,MATCH(AD$4,'AEO 2022 42'!$13:$13,0))/100</f>
        <v>0.31631465999999997</v>
      </c>
      <c r="AE17" s="29">
        <f>INDEX('AEO 2022 42'!80:80,MATCH(AE$4,'AEO 2022 42'!$13:$13,0))/100</f>
        <v>0.31637969999999999</v>
      </c>
      <c r="AF17" s="29">
        <f>INDEX('AEO 2022 42'!80:80,MATCH(AF$4,'AEO 2022 42'!$13:$13,0))/100</f>
        <v>0.31570110000000001</v>
      </c>
      <c r="AG17" s="29">
        <f>INDEX('AEO 2022 42'!80:80,MATCH(AG$4,'AEO 2022 42'!$13:$13,0))/100</f>
        <v>0.31518370000000001</v>
      </c>
    </row>
    <row r="18" spans="1:33" x14ac:dyDescent="0.35">
      <c r="B18" t="s">
        <v>375</v>
      </c>
      <c r="C18" s="29">
        <f>INDEX('AEO 2021 42'!76:76,MATCH(C$4,'AEO 2021 42'!$14:$14,0))/100</f>
        <v>0.16779509000000001</v>
      </c>
      <c r="D18" s="29">
        <f>INDEX('AEO 2022 42'!81:81,MATCH(D$4,'AEO 2022 42'!$13:$13,0))/100</f>
        <v>9.8792110000000002E-2</v>
      </c>
      <c r="E18" s="29">
        <f>INDEX('AEO 2022 42'!81:81,MATCH(E$4,'AEO 2022 42'!$13:$13,0))/100</f>
        <v>0.10362782</v>
      </c>
      <c r="F18" s="29">
        <f>INDEX('AEO 2022 42'!81:81,MATCH(F$4,'AEO 2022 42'!$13:$13,0))/100</f>
        <v>0.1103259</v>
      </c>
      <c r="G18" s="29">
        <f>INDEX('AEO 2022 42'!81:81,MATCH(G$4,'AEO 2022 42'!$13:$13,0))/100</f>
        <v>0.10616495000000001</v>
      </c>
      <c r="H18" s="29">
        <f>INDEX('AEO 2022 42'!81:81,MATCH(H$4,'AEO 2022 42'!$13:$13,0))/100</f>
        <v>0.10491839</v>
      </c>
      <c r="I18" s="29">
        <f>INDEX('AEO 2022 42'!81:81,MATCH(I$4,'AEO 2022 42'!$13:$13,0))/100</f>
        <v>0.10185684</v>
      </c>
      <c r="J18" s="29">
        <f>INDEX('AEO 2022 42'!81:81,MATCH(J$4,'AEO 2022 42'!$13:$13,0))/100</f>
        <v>0.10057724</v>
      </c>
      <c r="K18" s="29">
        <f>INDEX('AEO 2022 42'!81:81,MATCH(K$4,'AEO 2022 42'!$13:$13,0))/100</f>
        <v>9.9920960000000003E-2</v>
      </c>
      <c r="L18" s="29">
        <f>INDEX('AEO 2022 42'!81:81,MATCH(L$4,'AEO 2022 42'!$13:$13,0))/100</f>
        <v>9.8994129999999986E-2</v>
      </c>
      <c r="M18" s="29">
        <f>INDEX('AEO 2022 42'!81:81,MATCH(M$4,'AEO 2022 42'!$13:$13,0))/100</f>
        <v>9.7294160000000005E-2</v>
      </c>
      <c r="N18" s="29">
        <f>INDEX('AEO 2022 42'!81:81,MATCH(N$4,'AEO 2022 42'!$13:$13,0))/100</f>
        <v>9.5839999999999995E-2</v>
      </c>
      <c r="O18" s="29">
        <f>INDEX('AEO 2022 42'!81:81,MATCH(O$4,'AEO 2022 42'!$13:$13,0))/100</f>
        <v>9.674431E-2</v>
      </c>
      <c r="P18" s="29">
        <f>INDEX('AEO 2022 42'!81:81,MATCH(P$4,'AEO 2022 42'!$13:$13,0))/100</f>
        <v>9.6364149999999996E-2</v>
      </c>
      <c r="Q18" s="29">
        <f>INDEX('AEO 2022 42'!81:81,MATCH(Q$4,'AEO 2022 42'!$13:$13,0))/100</f>
        <v>9.5876420000000004E-2</v>
      </c>
      <c r="R18" s="29">
        <f>INDEX('AEO 2022 42'!81:81,MATCH(R$4,'AEO 2022 42'!$13:$13,0))/100</f>
        <v>9.569445E-2</v>
      </c>
      <c r="S18" s="29">
        <f>INDEX('AEO 2022 42'!81:81,MATCH(S$4,'AEO 2022 42'!$13:$13,0))/100</f>
        <v>9.4964630000000008E-2</v>
      </c>
      <c r="T18" s="29">
        <f>INDEX('AEO 2022 42'!81:81,MATCH(T$4,'AEO 2022 42'!$13:$13,0))/100</f>
        <v>9.4542219999999996E-2</v>
      </c>
      <c r="U18" s="29">
        <f>INDEX('AEO 2022 42'!81:81,MATCH(U$4,'AEO 2022 42'!$13:$13,0))/100</f>
        <v>9.3836259999999991E-2</v>
      </c>
      <c r="V18" s="29">
        <f>INDEX('AEO 2022 42'!81:81,MATCH(V$4,'AEO 2022 42'!$13:$13,0))/100</f>
        <v>9.4233790000000012E-2</v>
      </c>
      <c r="W18" s="29">
        <f>INDEX('AEO 2022 42'!81:81,MATCH(W$4,'AEO 2022 42'!$13:$13,0))/100</f>
        <v>9.3285800000000002E-2</v>
      </c>
      <c r="X18" s="29">
        <f>INDEX('AEO 2022 42'!81:81,MATCH(X$4,'AEO 2022 42'!$13:$13,0))/100</f>
        <v>9.3121460000000003E-2</v>
      </c>
      <c r="Y18" s="29">
        <f>INDEX('AEO 2022 42'!81:81,MATCH(Y$4,'AEO 2022 42'!$13:$13,0))/100</f>
        <v>9.3081350000000007E-2</v>
      </c>
      <c r="Z18" s="29">
        <f>INDEX('AEO 2022 42'!81:81,MATCH(Z$4,'AEO 2022 42'!$13:$13,0))/100</f>
        <v>9.2212370000000002E-2</v>
      </c>
      <c r="AA18" s="29">
        <f>INDEX('AEO 2022 42'!81:81,MATCH(AA$4,'AEO 2022 42'!$13:$13,0))/100</f>
        <v>9.1915999999999998E-2</v>
      </c>
      <c r="AB18" s="29">
        <f>INDEX('AEO 2022 42'!81:81,MATCH(AB$4,'AEO 2022 42'!$13:$13,0))/100</f>
        <v>9.2035370000000005E-2</v>
      </c>
      <c r="AC18" s="29">
        <f>INDEX('AEO 2022 42'!81:81,MATCH(AC$4,'AEO 2022 42'!$13:$13,0))/100</f>
        <v>9.1456540000000003E-2</v>
      </c>
      <c r="AD18" s="29">
        <f>INDEX('AEO 2022 42'!81:81,MATCH(AD$4,'AEO 2022 42'!$13:$13,0))/100</f>
        <v>9.1666950000000011E-2</v>
      </c>
      <c r="AE18" s="29">
        <f>INDEX('AEO 2022 42'!81:81,MATCH(AE$4,'AEO 2022 42'!$13:$13,0))/100</f>
        <v>9.1649619999999987E-2</v>
      </c>
      <c r="AF18" s="29">
        <f>INDEX('AEO 2022 42'!81:81,MATCH(AF$4,'AEO 2022 42'!$13:$13,0))/100</f>
        <v>9.1299610000000003E-2</v>
      </c>
      <c r="AG18" s="29">
        <f>INDEX('AEO 2022 42'!81:81,MATCH(AG$4,'AEO 2022 42'!$13:$13,0))/100</f>
        <v>9.1095260000000011E-2</v>
      </c>
    </row>
    <row r="19" spans="1:33" x14ac:dyDescent="0.35">
      <c r="A19" s="1" t="s">
        <v>1409</v>
      </c>
      <c r="B19" t="s">
        <v>377</v>
      </c>
      <c r="C19" s="29">
        <f>INDEX('AEO 2021 42'!77:77,MATCH(C$4,'AEO 2021 42'!$14:$14,0))/100</f>
        <v>1.0023880000000001E-2</v>
      </c>
      <c r="D19" s="29">
        <f>INDEX('AEO 2022 42'!82:82,MATCH(D$4,'AEO 2022 42'!$13:$13,0))/100</f>
        <v>1.0373680000000001E-2</v>
      </c>
      <c r="E19" s="29">
        <f>INDEX('AEO 2022 42'!82:82,MATCH(E$4,'AEO 2022 42'!$13:$13,0))/100</f>
        <v>1.0268889999999999E-2</v>
      </c>
      <c r="F19" s="29">
        <f>INDEX('AEO 2022 42'!82:82,MATCH(F$4,'AEO 2022 42'!$13:$13,0))/100</f>
        <v>1.0509869999999999E-2</v>
      </c>
      <c r="G19" s="29">
        <f>INDEX('AEO 2022 42'!82:82,MATCH(G$4,'AEO 2022 42'!$13:$13,0))/100</f>
        <v>1.0497339999999999E-2</v>
      </c>
      <c r="H19" s="29">
        <f>INDEX('AEO 2022 42'!82:82,MATCH(H$4,'AEO 2022 42'!$13:$13,0))/100</f>
        <v>1.05281E-2</v>
      </c>
      <c r="I19" s="29">
        <f>INDEX('AEO 2022 42'!82:82,MATCH(I$4,'AEO 2022 42'!$13:$13,0))/100</f>
        <v>1.046244E-2</v>
      </c>
      <c r="J19" s="29">
        <f>INDEX('AEO 2022 42'!82:82,MATCH(J$4,'AEO 2022 42'!$13:$13,0))/100</f>
        <v>1.037628E-2</v>
      </c>
      <c r="K19" s="29">
        <f>INDEX('AEO 2022 42'!82:82,MATCH(K$4,'AEO 2022 42'!$13:$13,0))/100</f>
        <v>1.035501E-2</v>
      </c>
      <c r="L19" s="29">
        <f>INDEX('AEO 2022 42'!82:82,MATCH(L$4,'AEO 2022 42'!$13:$13,0))/100</f>
        <v>1.033952E-2</v>
      </c>
      <c r="M19" s="29">
        <f>INDEX('AEO 2022 42'!82:82,MATCH(M$4,'AEO 2022 42'!$13:$13,0))/100</f>
        <v>1.0306610000000001E-2</v>
      </c>
      <c r="N19" s="29">
        <f>INDEX('AEO 2022 42'!82:82,MATCH(N$4,'AEO 2022 42'!$13:$13,0))/100</f>
        <v>1.0279979999999999E-2</v>
      </c>
      <c r="O19" s="29">
        <f>INDEX('AEO 2022 42'!82:82,MATCH(O$4,'AEO 2022 42'!$13:$13,0))/100</f>
        <v>1.028401E-2</v>
      </c>
      <c r="P19" s="29">
        <f>INDEX('AEO 2022 42'!82:82,MATCH(P$4,'AEO 2022 42'!$13:$13,0))/100</f>
        <v>1.0273239999999999E-2</v>
      </c>
      <c r="Q19" s="29">
        <f>INDEX('AEO 2022 42'!82:82,MATCH(Q$4,'AEO 2022 42'!$13:$13,0))/100</f>
        <v>1.025418E-2</v>
      </c>
      <c r="R19" s="29">
        <f>INDEX('AEO 2022 42'!82:82,MATCH(R$4,'AEO 2022 42'!$13:$13,0))/100</f>
        <v>1.024307E-2</v>
      </c>
      <c r="S19" s="29">
        <f>INDEX('AEO 2022 42'!82:82,MATCH(S$4,'AEO 2022 42'!$13:$13,0))/100</f>
        <v>1.0224210000000001E-2</v>
      </c>
      <c r="T19" s="29">
        <f>INDEX('AEO 2022 42'!82:82,MATCH(T$4,'AEO 2022 42'!$13:$13,0))/100</f>
        <v>1.020939E-2</v>
      </c>
      <c r="U19" s="29">
        <f>INDEX('AEO 2022 42'!82:82,MATCH(U$4,'AEO 2022 42'!$13:$13,0))/100</f>
        <v>1.0188529999999999E-2</v>
      </c>
      <c r="V19" s="29">
        <f>INDEX('AEO 2022 42'!82:82,MATCH(V$4,'AEO 2022 42'!$13:$13,0))/100</f>
        <v>1.0187459999999999E-2</v>
      </c>
      <c r="W19" s="29">
        <f>INDEX('AEO 2022 42'!82:82,MATCH(W$4,'AEO 2022 42'!$13:$13,0))/100</f>
        <v>1.016562E-2</v>
      </c>
      <c r="X19" s="29">
        <f>INDEX('AEO 2022 42'!82:82,MATCH(X$4,'AEO 2022 42'!$13:$13,0))/100</f>
        <v>1.015315E-2</v>
      </c>
      <c r="Y19" s="29">
        <f>INDEX('AEO 2022 42'!82:82,MATCH(Y$4,'AEO 2022 42'!$13:$13,0))/100</f>
        <v>1.014691E-2</v>
      </c>
      <c r="Z19" s="29">
        <f>INDEX('AEO 2022 42'!82:82,MATCH(Z$4,'AEO 2022 42'!$13:$13,0))/100</f>
        <v>1.0125630000000002E-2</v>
      </c>
      <c r="AA19" s="29">
        <f>INDEX('AEO 2022 42'!82:82,MATCH(AA$4,'AEO 2022 42'!$13:$13,0))/100</f>
        <v>1.01136E-2</v>
      </c>
      <c r="AB19" s="29">
        <f>INDEX('AEO 2022 42'!82:82,MATCH(AB$4,'AEO 2022 42'!$13:$13,0))/100</f>
        <v>1.0110639999999999E-2</v>
      </c>
      <c r="AC19" s="29">
        <f>INDEX('AEO 2022 42'!82:82,MATCH(AC$4,'AEO 2022 42'!$13:$13,0))/100</f>
        <v>1.0094849999999999E-2</v>
      </c>
      <c r="AD19" s="29">
        <f>INDEX('AEO 2022 42'!82:82,MATCH(AD$4,'AEO 2022 42'!$13:$13,0))/100</f>
        <v>1.0091129999999999E-2</v>
      </c>
      <c r="AE19" s="29">
        <f>INDEX('AEO 2022 42'!82:82,MATCH(AE$4,'AEO 2022 42'!$13:$13,0))/100</f>
        <v>1.008538E-2</v>
      </c>
      <c r="AF19" s="29">
        <f>INDEX('AEO 2022 42'!82:82,MATCH(AF$4,'AEO 2022 42'!$13:$13,0))/100</f>
        <v>1.0075829999999999E-2</v>
      </c>
      <c r="AG19" s="29">
        <f>INDEX('AEO 2022 42'!82:82,MATCH(AG$4,'AEO 2022 42'!$13:$13,0))/100</f>
        <v>1.006397E-2</v>
      </c>
    </row>
    <row r="20" spans="1:33" x14ac:dyDescent="0.35">
      <c r="B20" t="s">
        <v>201</v>
      </c>
      <c r="C20" s="29">
        <f>INDEX('AEO 2021 42'!78:78,MATCH(C$4,'AEO 2021 42'!$14:$14,0))/100</f>
        <v>0.19449374999999999</v>
      </c>
      <c r="D20" s="29">
        <f>INDEX('AEO 2022 42'!83:83,MATCH(D$4,'AEO 2022 42'!$13:$13,0))/100</f>
        <v>0.30910399999999999</v>
      </c>
      <c r="E20" s="29">
        <f>INDEX('AEO 2022 42'!83:83,MATCH(E$4,'AEO 2022 42'!$13:$13,0))/100</f>
        <v>0.29986417999999998</v>
      </c>
      <c r="F20" s="29">
        <f>INDEX('AEO 2022 42'!83:83,MATCH(F$4,'AEO 2022 42'!$13:$13,0))/100</f>
        <v>0.29127894999999998</v>
      </c>
      <c r="G20" s="29">
        <f>INDEX('AEO 2022 42'!83:83,MATCH(G$4,'AEO 2022 42'!$13:$13,0))/100</f>
        <v>0.29911464999999998</v>
      </c>
      <c r="H20" s="29">
        <f>INDEX('AEO 2022 42'!83:83,MATCH(H$4,'AEO 2022 42'!$13:$13,0))/100</f>
        <v>0.30309766999999999</v>
      </c>
      <c r="I20" s="29">
        <f>INDEX('AEO 2022 42'!83:83,MATCH(I$4,'AEO 2022 42'!$13:$13,0))/100</f>
        <v>0.30844805000000003</v>
      </c>
      <c r="J20" s="29">
        <f>INDEX('AEO 2022 42'!83:83,MATCH(J$4,'AEO 2022 42'!$13:$13,0))/100</f>
        <v>0.31125249999999999</v>
      </c>
      <c r="K20" s="29">
        <f>INDEX('AEO 2022 42'!83:83,MATCH(K$4,'AEO 2022 42'!$13:$13,0))/100</f>
        <v>0.31300861000000002</v>
      </c>
      <c r="L20" s="29">
        <f>INDEX('AEO 2022 42'!83:83,MATCH(L$4,'AEO 2022 42'!$13:$13,0))/100</f>
        <v>0.31505971999999999</v>
      </c>
      <c r="M20" s="29">
        <f>INDEX('AEO 2022 42'!83:83,MATCH(M$4,'AEO 2022 42'!$13:$13,0))/100</f>
        <v>0.31883032</v>
      </c>
      <c r="N20" s="29">
        <f>INDEX('AEO 2022 42'!83:83,MATCH(N$4,'AEO 2022 42'!$13:$13,0))/100</f>
        <v>0.32177891000000003</v>
      </c>
      <c r="O20" s="29">
        <f>INDEX('AEO 2022 42'!83:83,MATCH(O$4,'AEO 2022 42'!$13:$13,0))/100</f>
        <v>0.32002968000000004</v>
      </c>
      <c r="P20" s="29">
        <f>INDEX('AEO 2022 42'!83:83,MATCH(P$4,'AEO 2022 42'!$13:$13,0))/100</f>
        <v>0.32093533000000002</v>
      </c>
      <c r="Q20" s="29">
        <f>INDEX('AEO 2022 42'!83:83,MATCH(Q$4,'AEO 2022 42'!$13:$13,0))/100</f>
        <v>0.32215453999999999</v>
      </c>
      <c r="R20" s="29">
        <f>INDEX('AEO 2022 42'!83:83,MATCH(R$4,'AEO 2022 42'!$13:$13,0))/100</f>
        <v>0.32267242000000002</v>
      </c>
      <c r="S20" s="29">
        <f>INDEX('AEO 2022 42'!83:83,MATCH(S$4,'AEO 2022 42'!$13:$13,0))/100</f>
        <v>0.32433799999999996</v>
      </c>
      <c r="T20" s="29">
        <f>INDEX('AEO 2022 42'!83:83,MATCH(T$4,'AEO 2022 42'!$13:$13,0))/100</f>
        <v>0.32538200000000006</v>
      </c>
      <c r="U20" s="29">
        <f>INDEX('AEO 2022 42'!83:83,MATCH(U$4,'AEO 2022 42'!$13:$13,0))/100</f>
        <v>0.32697746</v>
      </c>
      <c r="V20" s="29">
        <f>INDEX('AEO 2022 42'!83:83,MATCH(V$4,'AEO 2022 42'!$13:$13,0))/100</f>
        <v>0.32628475000000001</v>
      </c>
      <c r="W20" s="29">
        <f>INDEX('AEO 2022 42'!83:83,MATCH(W$4,'AEO 2022 42'!$13:$13,0))/100</f>
        <v>0.32843772999999998</v>
      </c>
      <c r="X20" s="29">
        <f>INDEX('AEO 2022 42'!83:83,MATCH(X$4,'AEO 2022 42'!$13:$13,0))/100</f>
        <v>0.32886173000000002</v>
      </c>
      <c r="Y20" s="29">
        <f>INDEX('AEO 2022 42'!83:83,MATCH(Y$4,'AEO 2022 42'!$13:$13,0))/100</f>
        <v>0.32904541000000004</v>
      </c>
      <c r="Z20" s="29">
        <f>INDEX('AEO 2022 42'!83:83,MATCH(Z$4,'AEO 2022 42'!$13:$13,0))/100</f>
        <v>0.33099632000000001</v>
      </c>
      <c r="AA20" s="29">
        <f>INDEX('AEO 2022 42'!83:83,MATCH(AA$4,'AEO 2022 42'!$13:$13,0))/100</f>
        <v>0.33172932000000005</v>
      </c>
      <c r="AB20" s="29">
        <f>INDEX('AEO 2022 42'!83:83,MATCH(AB$4,'AEO 2022 42'!$13:$13,0))/100</f>
        <v>0.33159542000000003</v>
      </c>
      <c r="AC20" s="29">
        <f>INDEX('AEO 2022 42'!83:83,MATCH(AC$4,'AEO 2022 42'!$13:$13,0))/100</f>
        <v>0.33294352999999999</v>
      </c>
      <c r="AD20" s="29">
        <f>INDEX('AEO 2022 42'!83:83,MATCH(AD$4,'AEO 2022 42'!$13:$13,0))/100</f>
        <v>0.33260387000000002</v>
      </c>
      <c r="AE20" s="29">
        <f>INDEX('AEO 2022 42'!83:83,MATCH(AE$4,'AEO 2022 42'!$13:$13,0))/100</f>
        <v>0.33268714999999999</v>
      </c>
      <c r="AF20" s="29">
        <f>INDEX('AEO 2022 42'!83:83,MATCH(AF$4,'AEO 2022 42'!$13:$13,0))/100</f>
        <v>0.33357571000000003</v>
      </c>
      <c r="AG20" s="29">
        <f>INDEX('AEO 2022 42'!83:83,MATCH(AG$4,'AEO 2022 42'!$13:$13,0))/100</f>
        <v>0.33419139999999997</v>
      </c>
    </row>
    <row r="21" spans="1:33" x14ac:dyDescent="0.35">
      <c r="B21" t="s">
        <v>202</v>
      </c>
      <c r="C21" s="29">
        <f>INDEX('AEO 2021 42'!79:79,MATCH(C$4,'AEO 2021 42'!$14:$14,0))/100</f>
        <v>5.4075179999999994E-2</v>
      </c>
      <c r="D21" s="29">
        <f>INDEX('AEO 2022 42'!84:84,MATCH(D$4,'AEO 2022 42'!$13:$13,0))/100</f>
        <v>5.4255110000000002E-2</v>
      </c>
      <c r="E21" s="29">
        <f>INDEX('AEO 2022 42'!84:84,MATCH(E$4,'AEO 2022 42'!$13:$13,0))/100</f>
        <v>5.8840709999999997E-2</v>
      </c>
      <c r="F21" s="29">
        <f>INDEX('AEO 2022 42'!84:84,MATCH(F$4,'AEO 2022 42'!$13:$13,0))/100</f>
        <v>6.2414669999999998E-2</v>
      </c>
      <c r="G21" s="29">
        <f>INDEX('AEO 2022 42'!84:84,MATCH(G$4,'AEO 2022 42'!$13:$13,0))/100</f>
        <v>6.289119E-2</v>
      </c>
      <c r="H21" s="29">
        <f>INDEX('AEO 2022 42'!84:84,MATCH(H$4,'AEO 2022 42'!$13:$13,0))/100</f>
        <v>6.4195019999999992E-2</v>
      </c>
      <c r="I21" s="29">
        <f>INDEX('AEO 2022 42'!84:84,MATCH(I$4,'AEO 2022 42'!$13:$13,0))/100</f>
        <v>6.4472940000000006E-2</v>
      </c>
      <c r="J21" s="29">
        <f>INDEX('AEO 2022 42'!84:84,MATCH(J$4,'AEO 2022 42'!$13:$13,0))/100</f>
        <v>6.5545660000000006E-2</v>
      </c>
      <c r="K21" s="29">
        <f>INDEX('AEO 2022 42'!84:84,MATCH(K$4,'AEO 2022 42'!$13:$13,0))/100</f>
        <v>6.6269149999999999E-2</v>
      </c>
      <c r="L21" s="29">
        <f>INDEX('AEO 2022 42'!84:84,MATCH(L$4,'AEO 2022 42'!$13:$13,0))/100</f>
        <v>6.6900689999999999E-2</v>
      </c>
      <c r="M21" s="29">
        <f>INDEX('AEO 2022 42'!84:84,MATCH(M$4,'AEO 2022 42'!$13:$13,0))/100</f>
        <v>6.7147220000000007E-2</v>
      </c>
      <c r="N21" s="29">
        <f>INDEX('AEO 2022 42'!84:84,MATCH(N$4,'AEO 2022 42'!$13:$13,0))/100</f>
        <v>6.7393660000000008E-2</v>
      </c>
      <c r="O21" s="29">
        <f>INDEX('AEO 2022 42'!84:84,MATCH(O$4,'AEO 2022 42'!$13:$13,0))/100</f>
        <v>6.8419980000000005E-2</v>
      </c>
      <c r="P21" s="29">
        <f>INDEX('AEO 2022 42'!84:84,MATCH(P$4,'AEO 2022 42'!$13:$13,0))/100</f>
        <v>6.8930969999999994E-2</v>
      </c>
      <c r="Q21" s="29">
        <f>INDEX('AEO 2022 42'!84:84,MATCH(Q$4,'AEO 2022 42'!$13:$13,0))/100</f>
        <v>6.9410429999999995E-2</v>
      </c>
      <c r="R21" s="29">
        <f>INDEX('AEO 2022 42'!84:84,MATCH(R$4,'AEO 2022 42'!$13:$13,0))/100</f>
        <v>6.9912799999999997E-2</v>
      </c>
      <c r="S21" s="29">
        <f>INDEX('AEO 2022 42'!84:84,MATCH(S$4,'AEO 2022 42'!$13:$13,0))/100</f>
        <v>7.0184650000000001E-2</v>
      </c>
      <c r="T21" s="29">
        <f>INDEX('AEO 2022 42'!84:84,MATCH(T$4,'AEO 2022 42'!$13:$13,0))/100</f>
        <v>7.0523589999999997E-2</v>
      </c>
      <c r="U21" s="29">
        <f>INDEX('AEO 2022 42'!84:84,MATCH(U$4,'AEO 2022 42'!$13:$13,0))/100</f>
        <v>7.0759959999999997E-2</v>
      </c>
      <c r="V21" s="29">
        <f>INDEX('AEO 2022 42'!84:84,MATCH(V$4,'AEO 2022 42'!$13:$13,0))/100</f>
        <v>7.1353899999999998E-2</v>
      </c>
      <c r="W21" s="29">
        <f>INDEX('AEO 2022 42'!84:84,MATCH(W$4,'AEO 2022 42'!$13:$13,0))/100</f>
        <v>7.1435120000000005E-2</v>
      </c>
      <c r="X21" s="29">
        <f>INDEX('AEO 2022 42'!84:84,MATCH(X$4,'AEO 2022 42'!$13:$13,0))/100</f>
        <v>7.1792220000000004E-2</v>
      </c>
      <c r="Y21" s="29">
        <f>INDEX('AEO 2022 42'!84:84,MATCH(Y$4,'AEO 2022 42'!$13:$13,0))/100</f>
        <v>7.2179739999999992E-2</v>
      </c>
      <c r="Z21" s="29">
        <f>INDEX('AEO 2022 42'!84:84,MATCH(Z$4,'AEO 2022 42'!$13:$13,0))/100</f>
        <v>7.2247510000000001E-2</v>
      </c>
      <c r="AA21" s="29">
        <f>INDEX('AEO 2022 42'!84:84,MATCH(AA$4,'AEO 2022 42'!$13:$13,0))/100</f>
        <v>7.2493780000000008E-2</v>
      </c>
      <c r="AB21" s="29">
        <f>INDEX('AEO 2022 42'!84:84,MATCH(AB$4,'AEO 2022 42'!$13:$13,0))/100</f>
        <v>7.2878890000000002E-2</v>
      </c>
      <c r="AC21" s="29">
        <f>INDEX('AEO 2022 42'!84:84,MATCH(AC$4,'AEO 2022 42'!$13:$13,0))/100</f>
        <v>7.2993069999999993E-2</v>
      </c>
      <c r="AD21" s="29">
        <f>INDEX('AEO 2022 42'!84:84,MATCH(AD$4,'AEO 2022 42'!$13:$13,0))/100</f>
        <v>7.3391390000000001E-2</v>
      </c>
      <c r="AE21" s="29">
        <f>INDEX('AEO 2022 42'!84:84,MATCH(AE$4,'AEO 2022 42'!$13:$13,0))/100</f>
        <v>7.3696270000000008E-2</v>
      </c>
      <c r="AF21" s="29">
        <f>INDEX('AEO 2022 42'!84:84,MATCH(AF$4,'AEO 2022 42'!$13:$13,0))/100</f>
        <v>7.3861759999999999E-2</v>
      </c>
      <c r="AG21" s="29">
        <f>INDEX('AEO 2022 42'!84:84,MATCH(AG$4,'AEO 2022 42'!$13:$13,0))/100</f>
        <v>7.4123880000000003E-2</v>
      </c>
    </row>
    <row r="22" spans="1:33" x14ac:dyDescent="0.35">
      <c r="B22" s="50" t="s">
        <v>163</v>
      </c>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row>
    <row r="23" spans="1:33" x14ac:dyDescent="0.35">
      <c r="A23" s="96" t="s">
        <v>1775</v>
      </c>
      <c r="B23" t="s">
        <v>167</v>
      </c>
      <c r="C23" s="29">
        <f>INDEX('AEO 2021 42'!81:81,MATCH(C$4,'AEO 2021 42'!$14:$14,0))/100</f>
        <v>4.2103299999999996E-2</v>
      </c>
      <c r="D23" s="29">
        <f>INDEX('AEO 2022 42'!87:87,MATCH(D$4,'AEO 2022 42'!$13:$13,0))/100</f>
        <v>3.615177E-2</v>
      </c>
      <c r="E23" s="29">
        <f>INDEX('AEO 2022 42'!87:87,MATCH(E$4,'AEO 2022 42'!$13:$13,0))/100</f>
        <v>3.7816610000000001E-2</v>
      </c>
      <c r="F23" s="29">
        <f>INDEX('AEO 2022 42'!87:87,MATCH(F$4,'AEO 2022 42'!$13:$13,0))/100</f>
        <v>3.9302950000000003E-2</v>
      </c>
      <c r="G23" s="29">
        <f>INDEX('AEO 2022 42'!87:87,MATCH(G$4,'AEO 2022 42'!$13:$13,0))/100</f>
        <v>3.861676E-2</v>
      </c>
      <c r="H23" s="29">
        <f>INDEX('AEO 2022 42'!87:87,MATCH(H$4,'AEO 2022 42'!$13:$13,0))/100</f>
        <v>3.8445900000000005E-2</v>
      </c>
      <c r="I23" s="29">
        <f>INDEX('AEO 2022 42'!87:87,MATCH(I$4,'AEO 2022 42'!$13:$13,0))/100</f>
        <v>3.7917600000000003E-2</v>
      </c>
      <c r="J23" s="29">
        <f>INDEX('AEO 2022 42'!87:87,MATCH(J$4,'AEO 2022 42'!$13:$13,0))/100</f>
        <v>3.7771430000000002E-2</v>
      </c>
      <c r="K23" s="29">
        <f>INDEX('AEO 2022 42'!87:87,MATCH(K$4,'AEO 2022 42'!$13:$13,0))/100</f>
        <v>3.7678879999999998E-2</v>
      </c>
      <c r="L23" s="29">
        <f>INDEX('AEO 2022 42'!87:87,MATCH(L$4,'AEO 2022 42'!$13:$13,0))/100</f>
        <v>3.7568669999999998E-2</v>
      </c>
      <c r="M23" s="29">
        <f>INDEX('AEO 2022 42'!87:87,MATCH(M$4,'AEO 2022 42'!$13:$13,0))/100</f>
        <v>3.7233260000000004E-2</v>
      </c>
      <c r="N23" s="29">
        <f>INDEX('AEO 2022 42'!87:87,MATCH(N$4,'AEO 2022 42'!$13:$13,0))/100</f>
        <v>3.7093519999999998E-2</v>
      </c>
      <c r="O23" s="29">
        <f>INDEX('AEO 2022 42'!87:87,MATCH(O$4,'AEO 2022 42'!$13:$13,0))/100</f>
        <v>3.7277310000000001E-2</v>
      </c>
      <c r="P23" s="29">
        <f>INDEX('AEO 2022 42'!87:87,MATCH(P$4,'AEO 2022 42'!$13:$13,0))/100</f>
        <v>3.734519E-2</v>
      </c>
      <c r="Q23" s="29">
        <f>INDEX('AEO 2022 42'!87:87,MATCH(Q$4,'AEO 2022 42'!$13:$13,0))/100</f>
        <v>3.7281689999999999E-2</v>
      </c>
      <c r="R23" s="29">
        <f>INDEX('AEO 2022 42'!87:87,MATCH(R$4,'AEO 2022 42'!$13:$13,0))/100</f>
        <v>3.7297959999999998E-2</v>
      </c>
      <c r="S23" s="29">
        <f>INDEX('AEO 2022 42'!87:87,MATCH(S$4,'AEO 2022 42'!$13:$13,0))/100</f>
        <v>3.7166600000000001E-2</v>
      </c>
      <c r="T23" s="29">
        <f>INDEX('AEO 2022 42'!87:87,MATCH(T$4,'AEO 2022 42'!$13:$13,0))/100</f>
        <v>3.7098350000000002E-2</v>
      </c>
      <c r="U23" s="29">
        <f>INDEX('AEO 2022 42'!87:87,MATCH(U$4,'AEO 2022 42'!$13:$13,0))/100</f>
        <v>3.6964730000000001E-2</v>
      </c>
      <c r="V23" s="29">
        <f>INDEX('AEO 2022 42'!87:87,MATCH(V$4,'AEO 2022 42'!$13:$13,0))/100</f>
        <v>3.7107609999999999E-2</v>
      </c>
      <c r="W23" s="29">
        <f>INDEX('AEO 2022 42'!87:87,MATCH(W$4,'AEO 2022 42'!$13:$13,0))/100</f>
        <v>3.6917249999999999E-2</v>
      </c>
      <c r="X23" s="29">
        <f>INDEX('AEO 2022 42'!87:87,MATCH(X$4,'AEO 2022 42'!$13:$13,0))/100</f>
        <v>3.6921540000000003E-2</v>
      </c>
      <c r="Y23" s="29">
        <f>INDEX('AEO 2022 42'!87:87,MATCH(Y$4,'AEO 2022 42'!$13:$13,0))/100</f>
        <v>3.694683E-2</v>
      </c>
      <c r="Z23" s="29">
        <f>INDEX('AEO 2022 42'!87:87,MATCH(Z$4,'AEO 2022 42'!$13:$13,0))/100</f>
        <v>3.6765270000000003E-2</v>
      </c>
      <c r="AA23" s="29">
        <f>INDEX('AEO 2022 42'!87:87,MATCH(AA$4,'AEO 2022 42'!$13:$13,0))/100</f>
        <v>3.6720380000000004E-2</v>
      </c>
      <c r="AB23" s="29">
        <f>INDEX('AEO 2022 42'!87:87,MATCH(AB$4,'AEO 2022 42'!$13:$13,0))/100</f>
        <v>3.678497E-2</v>
      </c>
      <c r="AC23" s="29">
        <f>INDEX('AEO 2022 42'!87:87,MATCH(AC$4,'AEO 2022 42'!$13:$13,0))/100</f>
        <v>3.6666210000000005E-2</v>
      </c>
      <c r="AD23" s="29">
        <f>INDEX('AEO 2022 42'!87:87,MATCH(AD$4,'AEO 2022 42'!$13:$13,0))/100</f>
        <v>3.6746519999999998E-2</v>
      </c>
      <c r="AE23" s="29">
        <f>INDEX('AEO 2022 42'!87:87,MATCH(AE$4,'AEO 2022 42'!$13:$13,0))/100</f>
        <v>3.677946E-2</v>
      </c>
      <c r="AF23" s="29">
        <f>INDEX('AEO 2022 42'!87:87,MATCH(AF$4,'AEO 2022 42'!$13:$13,0))/100</f>
        <v>3.6717149999999997E-2</v>
      </c>
      <c r="AG23" s="29">
        <f>INDEX('AEO 2022 42'!87:87,MATCH(AG$4,'AEO 2022 42'!$13:$13,0))/100</f>
        <v>3.6686070000000001E-2</v>
      </c>
    </row>
    <row r="24" spans="1:33" x14ac:dyDescent="0.35">
      <c r="A24" s="96" t="s">
        <v>1777</v>
      </c>
      <c r="B24" t="s">
        <v>174</v>
      </c>
      <c r="C24" s="29">
        <f>INDEX('AEO 2021 42'!82:82,MATCH(C$4,'AEO 2021 42'!$14:$14,0))/100</f>
        <v>0.19353148999999997</v>
      </c>
      <c r="D24" s="29">
        <f>INDEX('AEO 2022 42'!88:88,MATCH(D$4,'AEO 2022 42'!$13:$13,0))/100</f>
        <v>0.23738779000000002</v>
      </c>
      <c r="E24" s="29">
        <f>INDEX('AEO 2022 42'!88:88,MATCH(E$4,'AEO 2022 42'!$13:$13,0))/100</f>
        <v>0.24121656000000002</v>
      </c>
      <c r="F24" s="29">
        <f>INDEX('AEO 2022 42'!88:88,MATCH(F$4,'AEO 2022 42'!$13:$13,0))/100</f>
        <v>0.23963570000000001</v>
      </c>
      <c r="G24" s="29">
        <f>INDEX('AEO 2022 42'!88:88,MATCH(G$4,'AEO 2022 42'!$13:$13,0))/100</f>
        <v>0.24144428000000001</v>
      </c>
      <c r="H24" s="29">
        <f>INDEX('AEO 2022 42'!88:88,MATCH(H$4,'AEO 2022 42'!$13:$13,0))/100</f>
        <v>0.24260287999999999</v>
      </c>
      <c r="I24" s="29">
        <f>INDEX('AEO 2022 42'!88:88,MATCH(I$4,'AEO 2022 42'!$13:$13,0))/100</f>
        <v>0.24398862999999998</v>
      </c>
      <c r="J24" s="29">
        <f>INDEX('AEO 2022 42'!88:88,MATCH(J$4,'AEO 2022 42'!$13:$13,0))/100</f>
        <v>0.2450321</v>
      </c>
      <c r="K24" s="29">
        <f>INDEX('AEO 2022 42'!88:88,MATCH(K$4,'AEO 2022 42'!$13:$13,0))/100</f>
        <v>0.24571456999999999</v>
      </c>
      <c r="L24" s="29">
        <f>INDEX('AEO 2022 42'!88:88,MATCH(L$4,'AEO 2022 42'!$13:$13,0))/100</f>
        <v>0.24639255999999998</v>
      </c>
      <c r="M24" s="29">
        <f>INDEX('AEO 2022 42'!88:88,MATCH(M$4,'AEO 2022 42'!$13:$13,0))/100</f>
        <v>0.24710190000000001</v>
      </c>
      <c r="N24" s="29">
        <f>INDEX('AEO 2022 42'!88:88,MATCH(N$4,'AEO 2022 42'!$13:$13,0))/100</f>
        <v>0.2478273</v>
      </c>
      <c r="O24" s="29">
        <f>INDEX('AEO 2022 42'!88:88,MATCH(O$4,'AEO 2022 42'!$13:$13,0))/100</f>
        <v>0.24824177</v>
      </c>
      <c r="P24" s="29">
        <f>INDEX('AEO 2022 42'!88:88,MATCH(P$4,'AEO 2022 42'!$13:$13,0))/100</f>
        <v>0.24865238000000001</v>
      </c>
      <c r="Q24" s="29">
        <f>INDEX('AEO 2022 42'!88:88,MATCH(Q$4,'AEO 2022 42'!$13:$13,0))/100</f>
        <v>0.24912882</v>
      </c>
      <c r="R24" s="29">
        <f>INDEX('AEO 2022 42'!88:88,MATCH(R$4,'AEO 2022 42'!$13:$13,0))/100</f>
        <v>0.24958887000000002</v>
      </c>
      <c r="S24" s="29">
        <f>INDEX('AEO 2022 42'!88:88,MATCH(S$4,'AEO 2022 42'!$13:$13,0))/100</f>
        <v>0.24998577</v>
      </c>
      <c r="T24" s="29">
        <f>INDEX('AEO 2022 42'!88:88,MATCH(T$4,'AEO 2022 42'!$13:$13,0))/100</f>
        <v>0.25038305</v>
      </c>
      <c r="U24" s="29">
        <f>INDEX('AEO 2022 42'!88:88,MATCH(U$4,'AEO 2022 42'!$13:$13,0))/100</f>
        <v>0.25080893999999998</v>
      </c>
      <c r="V24" s="29">
        <f>INDEX('AEO 2022 42'!88:88,MATCH(V$4,'AEO 2022 42'!$13:$13,0))/100</f>
        <v>0.25098973999999996</v>
      </c>
      <c r="W24" s="29">
        <f>INDEX('AEO 2022 42'!88:88,MATCH(W$4,'AEO 2022 42'!$13:$13,0))/100</f>
        <v>0.25139412</v>
      </c>
      <c r="X24" s="29">
        <f>INDEX('AEO 2022 42'!88:88,MATCH(X$4,'AEO 2022 42'!$13:$13,0))/100</f>
        <v>0.25170443999999997</v>
      </c>
      <c r="Y24" s="29">
        <f>INDEX('AEO 2022 42'!88:88,MATCH(Y$4,'AEO 2022 42'!$13:$13,0))/100</f>
        <v>0.25189968000000001</v>
      </c>
      <c r="Z24" s="29">
        <f>INDEX('AEO 2022 42'!88:88,MATCH(Z$4,'AEO 2022 42'!$13:$13,0))/100</f>
        <v>0.25229021000000001</v>
      </c>
      <c r="AA24" s="29">
        <f>INDEX('AEO 2022 42'!88:88,MATCH(AA$4,'AEO 2022 42'!$13:$13,0))/100</f>
        <v>0.25253623999999997</v>
      </c>
      <c r="AB24" s="29">
        <f>INDEX('AEO 2022 42'!88:88,MATCH(AB$4,'AEO 2022 42'!$13:$13,0))/100</f>
        <v>0.25267086</v>
      </c>
      <c r="AC24" s="29">
        <f>INDEX('AEO 2022 42'!88:88,MATCH(AC$4,'AEO 2022 42'!$13:$13,0))/100</f>
        <v>0.25295853000000001</v>
      </c>
      <c r="AD24" s="29">
        <f>INDEX('AEO 2022 42'!88:88,MATCH(AD$4,'AEO 2022 42'!$13:$13,0))/100</f>
        <v>0.25316021</v>
      </c>
      <c r="AE24" s="29">
        <f>INDEX('AEO 2022 42'!88:88,MATCH(AE$4,'AEO 2022 42'!$13:$13,0))/100</f>
        <v>0.25326511000000002</v>
      </c>
      <c r="AF24" s="29">
        <f>INDEX('AEO 2022 42'!88:88,MATCH(AF$4,'AEO 2022 42'!$13:$13,0))/100</f>
        <v>0.25345814</v>
      </c>
      <c r="AG24" s="29">
        <f>INDEX('AEO 2022 42'!88:88,MATCH(AG$4,'AEO 2022 42'!$13:$13,0))/100</f>
        <v>0.25364789999999998</v>
      </c>
    </row>
    <row r="25" spans="1:33" x14ac:dyDescent="0.35">
      <c r="A25" s="96" t="s">
        <v>1779</v>
      </c>
      <c r="B25" t="s">
        <v>175</v>
      </c>
      <c r="C25" s="29">
        <f>INDEX('AEO 2021 42'!83:83,MATCH(C$4,'AEO 2021 42'!$14:$14,0))/100</f>
        <v>2.9349660000000003E-2</v>
      </c>
      <c r="D25" s="29">
        <f>INDEX('AEO 2022 42'!89:89,MATCH(D$4,'AEO 2022 42'!$13:$13,0))/100</f>
        <v>1.393669E-2</v>
      </c>
      <c r="E25" s="29">
        <f>INDEX('AEO 2022 42'!89:89,MATCH(E$4,'AEO 2022 42'!$13:$13,0))/100</f>
        <v>1.368665E-2</v>
      </c>
      <c r="F25" s="29">
        <f>INDEX('AEO 2022 42'!89:89,MATCH(F$4,'AEO 2022 42'!$13:$13,0))/100</f>
        <v>1.300807E-2</v>
      </c>
      <c r="G25" s="29">
        <f>INDEX('AEO 2022 42'!89:89,MATCH(G$4,'AEO 2022 42'!$13:$13,0))/100</f>
        <v>1.31453E-2</v>
      </c>
      <c r="H25" s="29">
        <f>INDEX('AEO 2022 42'!89:89,MATCH(H$4,'AEO 2022 42'!$13:$13,0))/100</f>
        <v>1.310766E-2</v>
      </c>
      <c r="I25" s="29">
        <f>INDEX('AEO 2022 42'!89:89,MATCH(I$4,'AEO 2022 42'!$13:$13,0))/100</f>
        <v>1.333984E-2</v>
      </c>
      <c r="J25" s="29">
        <f>INDEX('AEO 2022 42'!89:89,MATCH(J$4,'AEO 2022 42'!$13:$13,0))/100</f>
        <v>1.3373639999999999E-2</v>
      </c>
      <c r="K25" s="29">
        <f>INDEX('AEO 2022 42'!89:89,MATCH(K$4,'AEO 2022 42'!$13:$13,0))/100</f>
        <v>1.336795E-2</v>
      </c>
      <c r="L25" s="29">
        <f>INDEX('AEO 2022 42'!89:89,MATCH(L$4,'AEO 2022 42'!$13:$13,0))/100</f>
        <v>1.339161E-2</v>
      </c>
      <c r="M25" s="29">
        <f>INDEX('AEO 2022 42'!89:89,MATCH(M$4,'AEO 2022 42'!$13:$13,0))/100</f>
        <v>1.349769E-2</v>
      </c>
      <c r="N25" s="29">
        <f>INDEX('AEO 2022 42'!89:89,MATCH(N$4,'AEO 2022 42'!$13:$13,0))/100</f>
        <v>1.3529940000000001E-2</v>
      </c>
      <c r="O25" s="29">
        <f>INDEX('AEO 2022 42'!89:89,MATCH(O$4,'AEO 2022 42'!$13:$13,0))/100</f>
        <v>1.345385E-2</v>
      </c>
      <c r="P25" s="29">
        <f>INDEX('AEO 2022 42'!89:89,MATCH(P$4,'AEO 2022 42'!$13:$13,0))/100</f>
        <v>1.341377E-2</v>
      </c>
      <c r="Q25" s="29">
        <f>INDEX('AEO 2022 42'!89:89,MATCH(Q$4,'AEO 2022 42'!$13:$13,0))/100</f>
        <v>1.3490429999999999E-2</v>
      </c>
      <c r="R25" s="29">
        <f>INDEX('AEO 2022 42'!89:89,MATCH(R$4,'AEO 2022 42'!$13:$13,0))/100</f>
        <v>1.3473010000000001E-2</v>
      </c>
      <c r="S25" s="29">
        <f>INDEX('AEO 2022 42'!89:89,MATCH(S$4,'AEO 2022 42'!$13:$13,0))/100</f>
        <v>1.350378E-2</v>
      </c>
      <c r="T25" s="29">
        <f>INDEX('AEO 2022 42'!89:89,MATCH(T$4,'AEO 2022 42'!$13:$13,0))/100</f>
        <v>1.3509100000000001E-2</v>
      </c>
      <c r="U25" s="29">
        <f>INDEX('AEO 2022 42'!89:89,MATCH(U$4,'AEO 2022 42'!$13:$13,0))/100</f>
        <v>1.3535980000000001E-2</v>
      </c>
      <c r="V25" s="29">
        <f>INDEX('AEO 2022 42'!89:89,MATCH(V$4,'AEO 2022 42'!$13:$13,0))/100</f>
        <v>1.347078E-2</v>
      </c>
      <c r="W25" s="29">
        <f>INDEX('AEO 2022 42'!89:89,MATCH(W$4,'AEO 2022 42'!$13:$13,0))/100</f>
        <v>1.3524890000000001E-2</v>
      </c>
      <c r="X25" s="29">
        <f>INDEX('AEO 2022 42'!89:89,MATCH(X$4,'AEO 2022 42'!$13:$13,0))/100</f>
        <v>1.3509800000000001E-2</v>
      </c>
      <c r="Y25" s="29">
        <f>INDEX('AEO 2022 42'!89:89,MATCH(Y$4,'AEO 2022 42'!$13:$13,0))/100</f>
        <v>1.348744E-2</v>
      </c>
      <c r="Z25" s="29">
        <f>INDEX('AEO 2022 42'!89:89,MATCH(Z$4,'AEO 2022 42'!$13:$13,0))/100</f>
        <v>1.354006E-2</v>
      </c>
      <c r="AA25" s="29">
        <f>INDEX('AEO 2022 42'!89:89,MATCH(AA$4,'AEO 2022 42'!$13:$13,0))/100</f>
        <v>1.354435E-2</v>
      </c>
      <c r="AB25" s="29">
        <f>INDEX('AEO 2022 42'!89:89,MATCH(AB$4,'AEO 2022 42'!$13:$13,0))/100</f>
        <v>1.3510940000000001E-2</v>
      </c>
      <c r="AC25" s="29">
        <f>INDEX('AEO 2022 42'!89:89,MATCH(AC$4,'AEO 2022 42'!$13:$13,0))/100</f>
        <v>1.3543419999999999E-2</v>
      </c>
      <c r="AD25" s="29">
        <f>INDEX('AEO 2022 42'!89:89,MATCH(AD$4,'AEO 2022 42'!$13:$13,0))/100</f>
        <v>1.350585E-2</v>
      </c>
      <c r="AE25" s="29">
        <f>INDEX('AEO 2022 42'!89:89,MATCH(AE$4,'AEO 2022 42'!$13:$13,0))/100</f>
        <v>1.3486020000000001E-2</v>
      </c>
      <c r="AF25" s="29">
        <f>INDEX('AEO 2022 42'!89:89,MATCH(AF$4,'AEO 2022 42'!$13:$13,0))/100</f>
        <v>1.3501279999999999E-2</v>
      </c>
      <c r="AG25" s="29">
        <f>INDEX('AEO 2022 42'!89:89,MATCH(AG$4,'AEO 2022 42'!$13:$13,0))/100</f>
        <v>1.3510089999999999E-2</v>
      </c>
    </row>
    <row r="26" spans="1:33" x14ac:dyDescent="0.35">
      <c r="A26" s="96" t="s">
        <v>1781</v>
      </c>
      <c r="B26" t="s">
        <v>176</v>
      </c>
      <c r="C26" s="29">
        <f>INDEX('AEO 2021 42'!84:84,MATCH(C$4,'AEO 2021 42'!$14:$14,0))/100</f>
        <v>4.1268369999999999E-2</v>
      </c>
      <c r="D26" s="29">
        <f>INDEX('AEO 2022 42'!90:90,MATCH(D$4,'AEO 2022 42'!$13:$13,0))/100</f>
        <v>6.8293859999999998E-2</v>
      </c>
      <c r="E26" s="29">
        <f>INDEX('AEO 2022 42'!90:90,MATCH(E$4,'AEO 2022 42'!$13:$13,0))/100</f>
        <v>6.7780319999999991E-2</v>
      </c>
      <c r="F26" s="29">
        <f>INDEX('AEO 2022 42'!90:90,MATCH(F$4,'AEO 2022 42'!$13:$13,0))/100</f>
        <v>6.631985E-2</v>
      </c>
      <c r="G26" s="29">
        <f>INDEX('AEO 2022 42'!90:90,MATCH(G$4,'AEO 2022 42'!$13:$13,0))/100</f>
        <v>6.5780310000000008E-2</v>
      </c>
      <c r="H26" s="29">
        <f>INDEX('AEO 2022 42'!90:90,MATCH(H$4,'AEO 2022 42'!$13:$13,0))/100</f>
        <v>6.538803E-2</v>
      </c>
      <c r="I26" s="29">
        <f>INDEX('AEO 2022 42'!90:90,MATCH(I$4,'AEO 2022 42'!$13:$13,0))/100</f>
        <v>6.4999130000000002E-2</v>
      </c>
      <c r="J26" s="29">
        <f>INDEX('AEO 2022 42'!90:90,MATCH(J$4,'AEO 2022 42'!$13:$13,0))/100</f>
        <v>6.4652429999999997E-2</v>
      </c>
      <c r="K26" s="29">
        <f>INDEX('AEO 2022 42'!90:90,MATCH(K$4,'AEO 2022 42'!$13:$13,0))/100</f>
        <v>6.4330700000000005E-2</v>
      </c>
      <c r="L26" s="29">
        <f>INDEX('AEO 2022 42'!90:90,MATCH(L$4,'AEO 2022 42'!$13:$13,0))/100</f>
        <v>6.4045649999999996E-2</v>
      </c>
      <c r="M26" s="29">
        <f>INDEX('AEO 2022 42'!90:90,MATCH(M$4,'AEO 2022 42'!$13:$13,0))/100</f>
        <v>6.3816269999999994E-2</v>
      </c>
      <c r="N26" s="29">
        <f>INDEX('AEO 2022 42'!90:90,MATCH(N$4,'AEO 2022 42'!$13:$13,0))/100</f>
        <v>6.3633419999999996E-2</v>
      </c>
      <c r="O26" s="29">
        <f>INDEX('AEO 2022 42'!90:90,MATCH(O$4,'AEO 2022 42'!$13:$13,0))/100</f>
        <v>6.3405790000000004E-2</v>
      </c>
      <c r="P26" s="29">
        <f>INDEX('AEO 2022 42'!90:90,MATCH(P$4,'AEO 2022 42'!$13:$13,0))/100</f>
        <v>6.3281270000000001E-2</v>
      </c>
      <c r="Q26" s="29">
        <f>INDEX('AEO 2022 42'!90:90,MATCH(Q$4,'AEO 2022 42'!$13:$13,0))/100</f>
        <v>6.3291909999999993E-2</v>
      </c>
      <c r="R26" s="29">
        <f>INDEX('AEO 2022 42'!90:90,MATCH(R$4,'AEO 2022 42'!$13:$13,0))/100</f>
        <v>6.3165440000000003E-2</v>
      </c>
      <c r="S26" s="29">
        <f>INDEX('AEO 2022 42'!90:90,MATCH(S$4,'AEO 2022 42'!$13:$13,0))/100</f>
        <v>6.2973790000000002E-2</v>
      </c>
      <c r="T26" s="29">
        <f>INDEX('AEO 2022 42'!90:90,MATCH(T$4,'AEO 2022 42'!$13:$13,0))/100</f>
        <v>6.2801759999999998E-2</v>
      </c>
      <c r="U26" s="29">
        <f>INDEX('AEO 2022 42'!90:90,MATCH(U$4,'AEO 2022 42'!$13:$13,0))/100</f>
        <v>6.2705430000000006E-2</v>
      </c>
      <c r="V26" s="29">
        <f>INDEX('AEO 2022 42'!90:90,MATCH(V$4,'AEO 2022 42'!$13:$13,0))/100</f>
        <v>6.2566079999999996E-2</v>
      </c>
      <c r="W26" s="29">
        <f>INDEX('AEO 2022 42'!90:90,MATCH(W$4,'AEO 2022 42'!$13:$13,0))/100</f>
        <v>6.2468559999999999E-2</v>
      </c>
      <c r="X26" s="29">
        <f>INDEX('AEO 2022 42'!90:90,MATCH(X$4,'AEO 2022 42'!$13:$13,0))/100</f>
        <v>6.2359270000000001E-2</v>
      </c>
      <c r="Y26" s="29">
        <f>INDEX('AEO 2022 42'!90:90,MATCH(Y$4,'AEO 2022 42'!$13:$13,0))/100</f>
        <v>6.2255779999999997E-2</v>
      </c>
      <c r="Z26" s="29">
        <f>INDEX('AEO 2022 42'!90:90,MATCH(Z$4,'AEO 2022 42'!$13:$13,0))/100</f>
        <v>6.2176410000000001E-2</v>
      </c>
      <c r="AA26" s="29">
        <f>INDEX('AEO 2022 42'!90:90,MATCH(AA$4,'AEO 2022 42'!$13:$13,0))/100</f>
        <v>6.209332E-2</v>
      </c>
      <c r="AB26" s="29">
        <f>INDEX('AEO 2022 42'!90:90,MATCH(AB$4,'AEO 2022 42'!$13:$13,0))/100</f>
        <v>6.2002550000000003E-2</v>
      </c>
      <c r="AC26" s="29">
        <f>INDEX('AEO 2022 42'!90:90,MATCH(AC$4,'AEO 2022 42'!$13:$13,0))/100</f>
        <v>6.1932799999999996E-2</v>
      </c>
      <c r="AD26" s="29">
        <f>INDEX('AEO 2022 42'!90:90,MATCH(AD$4,'AEO 2022 42'!$13:$13,0))/100</f>
        <v>6.1845330000000004E-2</v>
      </c>
      <c r="AE26" s="29">
        <f>INDEX('AEO 2022 42'!90:90,MATCH(AE$4,'AEO 2022 42'!$13:$13,0))/100</f>
        <v>6.1776479999999995E-2</v>
      </c>
      <c r="AF26" s="29">
        <f>INDEX('AEO 2022 42'!90:90,MATCH(AF$4,'AEO 2022 42'!$13:$13,0))/100</f>
        <v>6.17066E-2</v>
      </c>
      <c r="AG26" s="29">
        <f>INDEX('AEO 2022 42'!90:90,MATCH(AG$4,'AEO 2022 42'!$13:$13,0))/100</f>
        <v>6.1657080000000003E-2</v>
      </c>
    </row>
    <row r="27" spans="1:33" x14ac:dyDescent="0.35">
      <c r="A27" s="96" t="s">
        <v>1783</v>
      </c>
      <c r="B27" t="s">
        <v>177</v>
      </c>
      <c r="C27" s="29">
        <f>INDEX('AEO 2021 42'!85:85,MATCH(C$4,'AEO 2021 42'!$14:$14,0))/100</f>
        <v>4.9863569999999996E-2</v>
      </c>
      <c r="D27" s="29">
        <f>INDEX('AEO 2022 42'!91:91,MATCH(D$4,'AEO 2022 42'!$13:$13,0))/100</f>
        <v>2.7991000000000002E-2</v>
      </c>
      <c r="E27" s="29">
        <f>INDEX('AEO 2022 42'!91:91,MATCH(E$4,'AEO 2022 42'!$13:$13,0))/100</f>
        <v>2.7235969999999998E-2</v>
      </c>
      <c r="F27" s="29">
        <f>INDEX('AEO 2022 42'!91:91,MATCH(F$4,'AEO 2022 42'!$13:$13,0))/100</f>
        <v>2.7393550000000003E-2</v>
      </c>
      <c r="G27" s="29">
        <f>INDEX('AEO 2022 42'!91:91,MATCH(G$4,'AEO 2022 42'!$13:$13,0))/100</f>
        <v>2.6908029999999999E-2</v>
      </c>
      <c r="H27" s="29">
        <f>INDEX('AEO 2022 42'!91:91,MATCH(H$4,'AEO 2022 42'!$13:$13,0))/100</f>
        <v>2.6610619999999998E-2</v>
      </c>
      <c r="I27" s="29">
        <f>INDEX('AEO 2022 42'!91:91,MATCH(I$4,'AEO 2022 42'!$13:$13,0))/100</f>
        <v>2.624959E-2</v>
      </c>
      <c r="J27" s="29">
        <f>INDEX('AEO 2022 42'!91:91,MATCH(J$4,'AEO 2022 42'!$13:$13,0))/100</f>
        <v>2.5991689999999998E-2</v>
      </c>
      <c r="K27" s="29">
        <f>INDEX('AEO 2022 42'!91:91,MATCH(K$4,'AEO 2022 42'!$13:$13,0))/100</f>
        <v>2.5800759999999999E-2</v>
      </c>
      <c r="L27" s="29">
        <f>INDEX('AEO 2022 42'!91:91,MATCH(L$4,'AEO 2022 42'!$13:$13,0))/100</f>
        <v>2.5621000000000001E-2</v>
      </c>
      <c r="M27" s="29">
        <f>INDEX('AEO 2022 42'!91:91,MATCH(M$4,'AEO 2022 42'!$13:$13,0))/100</f>
        <v>2.5421309999999999E-2</v>
      </c>
      <c r="N27" s="29">
        <f>INDEX('AEO 2022 42'!91:91,MATCH(N$4,'AEO 2022 42'!$13:$13,0))/100</f>
        <v>2.5271479999999999E-2</v>
      </c>
      <c r="O27" s="29">
        <f>INDEX('AEO 2022 42'!91:91,MATCH(O$4,'AEO 2022 42'!$13:$13,0))/100</f>
        <v>2.517022E-2</v>
      </c>
      <c r="P27" s="29">
        <f>INDEX('AEO 2022 42'!91:91,MATCH(P$4,'AEO 2022 42'!$13:$13,0))/100</f>
        <v>2.5055329999999997E-2</v>
      </c>
      <c r="Q27" s="29">
        <f>INDEX('AEO 2022 42'!91:91,MATCH(Q$4,'AEO 2022 42'!$13:$13,0))/100</f>
        <v>2.4916629999999999E-2</v>
      </c>
      <c r="R27" s="29">
        <f>INDEX('AEO 2022 42'!91:91,MATCH(R$4,'AEO 2022 42'!$13:$13,0))/100</f>
        <v>2.4813149999999999E-2</v>
      </c>
      <c r="S27" s="29">
        <f>INDEX('AEO 2022 42'!91:91,MATCH(S$4,'AEO 2022 42'!$13:$13,0))/100</f>
        <v>2.4712730000000002E-2</v>
      </c>
      <c r="T27" s="29">
        <f>INDEX('AEO 2022 42'!91:91,MATCH(T$4,'AEO 2022 42'!$13:$13,0))/100</f>
        <v>2.4620079999999999E-2</v>
      </c>
      <c r="U27" s="29">
        <f>INDEX('AEO 2022 42'!91:91,MATCH(U$4,'AEO 2022 42'!$13:$13,0))/100</f>
        <v>2.4517630000000002E-2</v>
      </c>
      <c r="V27" s="29">
        <f>INDEX('AEO 2022 42'!91:91,MATCH(V$4,'AEO 2022 42'!$13:$13,0))/100</f>
        <v>2.4466250000000002E-2</v>
      </c>
      <c r="W27" s="29">
        <f>INDEX('AEO 2022 42'!91:91,MATCH(W$4,'AEO 2022 42'!$13:$13,0))/100</f>
        <v>2.4363650000000001E-2</v>
      </c>
      <c r="X27" s="29">
        <f>INDEX('AEO 2022 42'!91:91,MATCH(X$4,'AEO 2022 42'!$13:$13,0))/100</f>
        <v>2.428982E-2</v>
      </c>
      <c r="Y27" s="29">
        <f>INDEX('AEO 2022 42'!91:91,MATCH(Y$4,'AEO 2022 42'!$13:$13,0))/100</f>
        <v>2.4232399999999998E-2</v>
      </c>
      <c r="Z27" s="29">
        <f>INDEX('AEO 2022 42'!91:91,MATCH(Z$4,'AEO 2022 42'!$13:$13,0))/100</f>
        <v>2.41403E-2</v>
      </c>
      <c r="AA27" s="29">
        <f>INDEX('AEO 2022 42'!91:91,MATCH(AA$4,'AEO 2022 42'!$13:$13,0))/100</f>
        <v>2.4074390000000001E-2</v>
      </c>
      <c r="AB27" s="29">
        <f>INDEX('AEO 2022 42'!91:91,MATCH(AB$4,'AEO 2022 42'!$13:$13,0))/100</f>
        <v>2.403139E-2</v>
      </c>
      <c r="AC27" s="29">
        <f>INDEX('AEO 2022 42'!91:91,MATCH(AC$4,'AEO 2022 42'!$13:$13,0))/100</f>
        <v>2.3959260000000003E-2</v>
      </c>
      <c r="AD27" s="29">
        <f>INDEX('AEO 2022 42'!91:91,MATCH(AD$4,'AEO 2022 42'!$13:$13,0))/100</f>
        <v>2.3917809999999998E-2</v>
      </c>
      <c r="AE27" s="29">
        <f>INDEX('AEO 2022 42'!91:91,MATCH(AE$4,'AEO 2022 42'!$13:$13,0))/100</f>
        <v>2.387396E-2</v>
      </c>
      <c r="AF27" s="29">
        <f>INDEX('AEO 2022 42'!91:91,MATCH(AF$4,'AEO 2022 42'!$13:$13,0))/100</f>
        <v>2.3819379999999998E-2</v>
      </c>
      <c r="AG27" s="29">
        <f>INDEX('AEO 2022 42'!91:91,MATCH(AG$4,'AEO 2022 42'!$13:$13,0))/100</f>
        <v>2.3766980000000004E-2</v>
      </c>
    </row>
    <row r="28" spans="1:33" x14ac:dyDescent="0.35">
      <c r="A28" s="96" t="s">
        <v>1785</v>
      </c>
      <c r="B28" t="s">
        <v>178</v>
      </c>
      <c r="C28" s="29">
        <f>INDEX('AEO 2021 42'!86:86,MATCH(C$4,'AEO 2021 42'!$14:$14,0))/100</f>
        <v>4.8188929999999998E-2</v>
      </c>
      <c r="D28" s="29">
        <f>INDEX('AEO 2022 42'!92:92,MATCH(D$4,'AEO 2022 42'!$13:$13,0))/100</f>
        <v>5.0245430000000008E-2</v>
      </c>
      <c r="E28" s="29">
        <f>INDEX('AEO 2022 42'!92:92,MATCH(E$4,'AEO 2022 42'!$13:$13,0))/100</f>
        <v>4.8875990000000001E-2</v>
      </c>
      <c r="F28" s="29">
        <f>INDEX('AEO 2022 42'!92:92,MATCH(F$4,'AEO 2022 42'!$13:$13,0))/100</f>
        <v>4.8552109999999996E-2</v>
      </c>
      <c r="G28" s="29">
        <f>INDEX('AEO 2022 42'!92:92,MATCH(G$4,'AEO 2022 42'!$13:$13,0))/100</f>
        <v>4.8236929999999997E-2</v>
      </c>
      <c r="H28" s="29">
        <f>INDEX('AEO 2022 42'!92:92,MATCH(H$4,'AEO 2022 42'!$13:$13,0))/100</f>
        <v>4.7922190000000003E-2</v>
      </c>
      <c r="I28" s="29">
        <f>INDEX('AEO 2022 42'!92:92,MATCH(I$4,'AEO 2022 42'!$13:$13,0))/100</f>
        <v>4.7644590000000007E-2</v>
      </c>
      <c r="J28" s="29">
        <f>INDEX('AEO 2022 42'!92:92,MATCH(J$4,'AEO 2022 42'!$13:$13,0))/100</f>
        <v>4.7385240000000002E-2</v>
      </c>
      <c r="K28" s="29">
        <f>INDEX('AEO 2022 42'!92:92,MATCH(K$4,'AEO 2022 42'!$13:$13,0))/100</f>
        <v>4.7182670000000003E-2</v>
      </c>
      <c r="L28" s="29">
        <f>INDEX('AEO 2022 42'!92:92,MATCH(L$4,'AEO 2022 42'!$13:$13,0))/100</f>
        <v>4.699909E-2</v>
      </c>
      <c r="M28" s="29">
        <f>INDEX('AEO 2022 42'!92:92,MATCH(M$4,'AEO 2022 42'!$13:$13,0))/100</f>
        <v>4.6862420000000002E-2</v>
      </c>
      <c r="N28" s="29">
        <f>INDEX('AEO 2022 42'!92:92,MATCH(N$4,'AEO 2022 42'!$13:$13,0))/100</f>
        <v>4.6731249999999995E-2</v>
      </c>
      <c r="O28" s="29">
        <f>INDEX('AEO 2022 42'!92:92,MATCH(O$4,'AEO 2022 42'!$13:$13,0))/100</f>
        <v>4.6573250000000004E-2</v>
      </c>
      <c r="P28" s="29">
        <f>INDEX('AEO 2022 42'!92:92,MATCH(P$4,'AEO 2022 42'!$13:$13,0))/100</f>
        <v>4.6438010000000002E-2</v>
      </c>
      <c r="Q28" s="29">
        <f>INDEX('AEO 2022 42'!92:92,MATCH(Q$4,'AEO 2022 42'!$13:$13,0))/100</f>
        <v>4.6294750000000003E-2</v>
      </c>
      <c r="R28" s="29">
        <f>INDEX('AEO 2022 42'!92:92,MATCH(R$4,'AEO 2022 42'!$13:$13,0))/100</f>
        <v>4.6172310000000001E-2</v>
      </c>
      <c r="S28" s="29">
        <f>INDEX('AEO 2022 42'!92:92,MATCH(S$4,'AEO 2022 42'!$13:$13,0))/100</f>
        <v>4.608582E-2</v>
      </c>
      <c r="T28" s="29">
        <f>INDEX('AEO 2022 42'!92:92,MATCH(T$4,'AEO 2022 42'!$13:$13,0))/100</f>
        <v>4.5995629999999996E-2</v>
      </c>
      <c r="U28" s="29">
        <f>INDEX('AEO 2022 42'!92:92,MATCH(U$4,'AEO 2022 42'!$13:$13,0))/100</f>
        <v>4.5913339999999997E-2</v>
      </c>
      <c r="V28" s="29">
        <f>INDEX('AEO 2022 42'!92:92,MATCH(V$4,'AEO 2022 42'!$13:$13,0))/100</f>
        <v>4.5814979999999998E-2</v>
      </c>
      <c r="W28" s="29">
        <f>INDEX('AEO 2022 42'!92:92,MATCH(W$4,'AEO 2022 42'!$13:$13,0))/100</f>
        <v>4.5750390000000002E-2</v>
      </c>
      <c r="X28" s="29">
        <f>INDEX('AEO 2022 42'!92:92,MATCH(X$4,'AEO 2022 42'!$13:$13,0))/100</f>
        <v>4.566717E-2</v>
      </c>
      <c r="Y28" s="29">
        <f>INDEX('AEO 2022 42'!92:92,MATCH(Y$4,'AEO 2022 42'!$13:$13,0))/100</f>
        <v>4.5598190000000004E-2</v>
      </c>
      <c r="Z28" s="29">
        <f>INDEX('AEO 2022 42'!92:92,MATCH(Z$4,'AEO 2022 42'!$13:$13,0))/100</f>
        <v>4.5542730000000003E-2</v>
      </c>
      <c r="AA28" s="29">
        <f>INDEX('AEO 2022 42'!92:92,MATCH(AA$4,'AEO 2022 42'!$13:$13,0))/100</f>
        <v>4.5482829999999995E-2</v>
      </c>
      <c r="AB28" s="29">
        <f>INDEX('AEO 2022 42'!92:92,MATCH(AB$4,'AEO 2022 42'!$13:$13,0))/100</f>
        <v>4.5421870000000003E-2</v>
      </c>
      <c r="AC28" s="29">
        <f>INDEX('AEO 2022 42'!92:92,MATCH(AC$4,'AEO 2022 42'!$13:$13,0))/100</f>
        <v>4.5374850000000001E-2</v>
      </c>
      <c r="AD28" s="29">
        <f>INDEX('AEO 2022 42'!92:92,MATCH(AD$4,'AEO 2022 42'!$13:$13,0))/100</f>
        <v>4.5306199999999998E-2</v>
      </c>
      <c r="AE28" s="29">
        <f>INDEX('AEO 2022 42'!92:92,MATCH(AE$4,'AEO 2022 42'!$13:$13,0))/100</f>
        <v>4.5259669999999995E-2</v>
      </c>
      <c r="AF28" s="29">
        <f>INDEX('AEO 2022 42'!92:92,MATCH(AF$4,'AEO 2022 42'!$13:$13,0))/100</f>
        <v>4.5222369999999998E-2</v>
      </c>
      <c r="AG28" s="29">
        <f>INDEX('AEO 2022 42'!92:92,MATCH(AG$4,'AEO 2022 42'!$13:$13,0))/100</f>
        <v>4.5173889999999994E-2</v>
      </c>
    </row>
    <row r="29" spans="1:33" x14ac:dyDescent="0.35">
      <c r="A29" s="96" t="s">
        <v>1770</v>
      </c>
      <c r="B29" t="s">
        <v>201</v>
      </c>
      <c r="C29" s="29">
        <f>INDEX('AEO 2021 42'!87:87,MATCH(C$4,'AEO 2021 42'!$14:$14,0))/100</f>
        <v>0.23133569999999998</v>
      </c>
      <c r="D29" s="29">
        <f>INDEX('AEO 2022 42'!93:93,MATCH(D$4,'AEO 2022 42'!$13:$13,0))/100</f>
        <v>0.16597456000000002</v>
      </c>
      <c r="E29" s="29">
        <f>INDEX('AEO 2022 42'!93:93,MATCH(E$4,'AEO 2022 42'!$13:$13,0))/100</f>
        <v>0.16622033999999999</v>
      </c>
      <c r="F29" s="29">
        <f>INDEX('AEO 2022 42'!93:93,MATCH(F$4,'AEO 2022 42'!$13:$13,0))/100</f>
        <v>0.16889752999999999</v>
      </c>
      <c r="G29" s="29">
        <f>INDEX('AEO 2022 42'!93:93,MATCH(G$4,'AEO 2022 42'!$13:$13,0))/100</f>
        <v>0.16889024999999999</v>
      </c>
      <c r="H29" s="29">
        <f>INDEX('AEO 2022 42'!93:93,MATCH(H$4,'AEO 2022 42'!$13:$13,0))/100</f>
        <v>0.16916286</v>
      </c>
      <c r="I29" s="29">
        <f>INDEX('AEO 2022 42'!93:93,MATCH(I$4,'AEO 2022 42'!$13:$13,0))/100</f>
        <v>0.1690439</v>
      </c>
      <c r="J29" s="29">
        <f>INDEX('AEO 2022 42'!93:93,MATCH(J$4,'AEO 2022 42'!$13:$13,0))/100</f>
        <v>0.16908241000000002</v>
      </c>
      <c r="K29" s="29">
        <f>INDEX('AEO 2022 42'!93:93,MATCH(K$4,'AEO 2022 42'!$13:$13,0))/100</f>
        <v>0.16924059</v>
      </c>
      <c r="L29" s="29">
        <f>INDEX('AEO 2022 42'!93:93,MATCH(L$4,'AEO 2022 42'!$13:$13,0))/100</f>
        <v>0.16935483999999998</v>
      </c>
      <c r="M29" s="29">
        <f>INDEX('AEO 2022 42'!93:93,MATCH(M$4,'AEO 2022 42'!$13:$13,0))/100</f>
        <v>0.16933529</v>
      </c>
      <c r="N29" s="29">
        <f>INDEX('AEO 2022 42'!93:93,MATCH(N$4,'AEO 2022 42'!$13:$13,0))/100</f>
        <v>0.16936810000000002</v>
      </c>
      <c r="O29" s="29">
        <f>INDEX('AEO 2022 42'!93:93,MATCH(O$4,'AEO 2022 42'!$13:$13,0))/100</f>
        <v>0.16959751000000001</v>
      </c>
      <c r="P29" s="29">
        <f>INDEX('AEO 2022 42'!93:93,MATCH(P$4,'AEO 2022 42'!$13:$13,0))/100</f>
        <v>0.16967828999999998</v>
      </c>
      <c r="Q29" s="29">
        <f>INDEX('AEO 2022 42'!93:93,MATCH(Q$4,'AEO 2022 42'!$13:$13,0))/100</f>
        <v>0.16969392999999999</v>
      </c>
      <c r="R29" s="29">
        <f>INDEX('AEO 2022 42'!93:93,MATCH(R$4,'AEO 2022 42'!$13:$13,0))/100</f>
        <v>0.16978493</v>
      </c>
      <c r="S29" s="29">
        <f>INDEX('AEO 2022 42'!93:93,MATCH(S$4,'AEO 2022 42'!$13:$13,0))/100</f>
        <v>0.16983034</v>
      </c>
      <c r="T29" s="29">
        <f>INDEX('AEO 2022 42'!93:93,MATCH(T$4,'AEO 2022 42'!$13:$13,0))/100</f>
        <v>0.16989270999999997</v>
      </c>
      <c r="U29" s="29">
        <f>INDEX('AEO 2022 42'!93:93,MATCH(U$4,'AEO 2022 42'!$13:$13,0))/100</f>
        <v>0.16989424</v>
      </c>
      <c r="V29" s="29">
        <f>INDEX('AEO 2022 42'!93:93,MATCH(V$4,'AEO 2022 42'!$13:$13,0))/100</f>
        <v>0.17009445000000001</v>
      </c>
      <c r="W29" s="29">
        <f>INDEX('AEO 2022 42'!93:93,MATCH(W$4,'AEO 2022 42'!$13:$13,0))/100</f>
        <v>0.17005746999999999</v>
      </c>
      <c r="X29" s="29">
        <f>INDEX('AEO 2022 42'!93:93,MATCH(X$4,'AEO 2022 42'!$13:$13,0))/100</f>
        <v>0.17012216999999999</v>
      </c>
      <c r="Y29" s="29">
        <f>INDEX('AEO 2022 42'!93:93,MATCH(Y$4,'AEO 2022 42'!$13:$13,0))/100</f>
        <v>0.17023869999999999</v>
      </c>
      <c r="Z29" s="29">
        <f>INDEX('AEO 2022 42'!93:93,MATCH(Z$4,'AEO 2022 42'!$13:$13,0))/100</f>
        <v>0.17018677000000001</v>
      </c>
      <c r="AA29" s="29">
        <f>INDEX('AEO 2022 42'!93:93,MATCH(AA$4,'AEO 2022 42'!$13:$13,0))/100</f>
        <v>0.17023922</v>
      </c>
      <c r="AB29" s="29">
        <f>INDEX('AEO 2022 42'!93:93,MATCH(AB$4,'AEO 2022 42'!$13:$13,0))/100</f>
        <v>0.17037442999999999</v>
      </c>
      <c r="AC29" s="29">
        <f>INDEX('AEO 2022 42'!93:93,MATCH(AC$4,'AEO 2022 42'!$13:$13,0))/100</f>
        <v>0.17037182000000001</v>
      </c>
      <c r="AD29" s="29">
        <f>INDEX('AEO 2022 42'!93:93,MATCH(AD$4,'AEO 2022 42'!$13:$13,0))/100</f>
        <v>0.17047793999999999</v>
      </c>
      <c r="AE29" s="29">
        <f>INDEX('AEO 2022 42'!93:93,MATCH(AE$4,'AEO 2022 42'!$13:$13,0))/100</f>
        <v>0.17058771</v>
      </c>
      <c r="AF29" s="29">
        <f>INDEX('AEO 2022 42'!93:93,MATCH(AF$4,'AEO 2022 42'!$13:$13,0))/100</f>
        <v>0.17062691000000002</v>
      </c>
      <c r="AG29" s="29">
        <f>INDEX('AEO 2022 42'!93:93,MATCH(AG$4,'AEO 2022 42'!$13:$13,0))/100</f>
        <v>0.17067034</v>
      </c>
    </row>
    <row r="30" spans="1:33" x14ac:dyDescent="0.35">
      <c r="A30" s="96" t="s">
        <v>1772</v>
      </c>
      <c r="B30" t="s">
        <v>202</v>
      </c>
      <c r="C30" s="29">
        <f>INDEX('AEO 2021 42'!88:88,MATCH(C$4,'AEO 2021 42'!$14:$14,0))/100</f>
        <v>0.36435901999999998</v>
      </c>
      <c r="D30" s="29">
        <f>INDEX('AEO 2022 42'!94:94,MATCH(D$4,'AEO 2022 42'!$13:$13,0))/100</f>
        <v>0.40001862000000005</v>
      </c>
      <c r="E30" s="29">
        <f>INDEX('AEO 2022 42'!94:94,MATCH(E$4,'AEO 2022 42'!$13:$13,0))/100</f>
        <v>0.39716765999999998</v>
      </c>
      <c r="F30" s="29">
        <f>INDEX('AEO 2022 42'!94:94,MATCH(F$4,'AEO 2022 42'!$13:$13,0))/100</f>
        <v>0.39689011000000002</v>
      </c>
      <c r="G30" s="29">
        <f>INDEX('AEO 2022 42'!94:94,MATCH(G$4,'AEO 2022 42'!$13:$13,0))/100</f>
        <v>0.39697842</v>
      </c>
      <c r="H30" s="29">
        <f>INDEX('AEO 2022 42'!94:94,MATCH(H$4,'AEO 2022 42'!$13:$13,0))/100</f>
        <v>0.39675980000000005</v>
      </c>
      <c r="I30" s="29">
        <f>INDEX('AEO 2022 42'!94:94,MATCH(I$4,'AEO 2022 42'!$13:$13,0))/100</f>
        <v>0.39681683000000001</v>
      </c>
      <c r="J30" s="29">
        <f>INDEX('AEO 2022 42'!94:94,MATCH(J$4,'AEO 2022 42'!$13:$13,0))/100</f>
        <v>0.39671093000000002</v>
      </c>
      <c r="K30" s="29">
        <f>INDEX('AEO 2022 42'!94:94,MATCH(K$4,'AEO 2022 42'!$13:$13,0))/100</f>
        <v>0.39668380999999997</v>
      </c>
      <c r="L30" s="29">
        <f>INDEX('AEO 2022 42'!94:94,MATCH(L$4,'AEO 2022 42'!$13:$13,0))/100</f>
        <v>0.39662681999999999</v>
      </c>
      <c r="M30" s="29">
        <f>INDEX('AEO 2022 42'!94:94,MATCH(M$4,'AEO 2022 42'!$13:$13,0))/100</f>
        <v>0.39673172000000001</v>
      </c>
      <c r="N30" s="29">
        <f>INDEX('AEO 2022 42'!94:94,MATCH(N$4,'AEO 2022 42'!$13:$13,0))/100</f>
        <v>0.39654521999999998</v>
      </c>
      <c r="O30" s="29">
        <f>INDEX('AEO 2022 42'!94:94,MATCH(O$4,'AEO 2022 42'!$13:$13,0))/100</f>
        <v>0.39628039999999998</v>
      </c>
      <c r="P30" s="29">
        <f>INDEX('AEO 2022 42'!94:94,MATCH(P$4,'AEO 2022 42'!$13:$13,0))/100</f>
        <v>0.39613574999999995</v>
      </c>
      <c r="Q30" s="29">
        <f>INDEX('AEO 2022 42'!94:94,MATCH(Q$4,'AEO 2022 42'!$13:$13,0))/100</f>
        <v>0.39590167999999998</v>
      </c>
      <c r="R30" s="29">
        <f>INDEX('AEO 2022 42'!94:94,MATCH(R$4,'AEO 2022 42'!$13:$13,0))/100</f>
        <v>0.39570419000000001</v>
      </c>
      <c r="S30" s="29">
        <f>INDEX('AEO 2022 42'!94:94,MATCH(S$4,'AEO 2022 42'!$13:$13,0))/100</f>
        <v>0.39574145999999999</v>
      </c>
      <c r="T30" s="29">
        <f>INDEX('AEO 2022 42'!94:94,MATCH(T$4,'AEO 2022 42'!$13:$13,0))/100</f>
        <v>0.39569958</v>
      </c>
      <c r="U30" s="29">
        <f>INDEX('AEO 2022 42'!94:94,MATCH(U$4,'AEO 2022 42'!$13:$13,0))/100</f>
        <v>0.39565979000000001</v>
      </c>
      <c r="V30" s="29">
        <f>INDEX('AEO 2022 42'!94:94,MATCH(V$4,'AEO 2022 42'!$13:$13,0))/100</f>
        <v>0.39549003999999999</v>
      </c>
      <c r="W30" s="29">
        <f>INDEX('AEO 2022 42'!94:94,MATCH(W$4,'AEO 2022 42'!$13:$13,0))/100</f>
        <v>0.39552352999999996</v>
      </c>
      <c r="X30" s="29">
        <f>INDEX('AEO 2022 42'!94:94,MATCH(X$4,'AEO 2022 42'!$13:$13,0))/100</f>
        <v>0.39542590999999999</v>
      </c>
      <c r="Y30" s="29">
        <f>INDEX('AEO 2022 42'!94:94,MATCH(Y$4,'AEO 2022 42'!$13:$13,0))/100</f>
        <v>0.39534091999999998</v>
      </c>
      <c r="Z30" s="29">
        <f>INDEX('AEO 2022 42'!94:94,MATCH(Z$4,'AEO 2022 42'!$13:$13,0))/100</f>
        <v>0.39535861999999999</v>
      </c>
      <c r="AA30" s="29">
        <f>INDEX('AEO 2022 42'!94:94,MATCH(AA$4,'AEO 2022 42'!$13:$13,0))/100</f>
        <v>0.39530940999999997</v>
      </c>
      <c r="AB30" s="29">
        <f>INDEX('AEO 2022 42'!94:94,MATCH(AB$4,'AEO 2022 42'!$13:$13,0))/100</f>
        <v>0.39520321000000003</v>
      </c>
      <c r="AC30" s="29">
        <f>INDEX('AEO 2022 42'!94:94,MATCH(AC$4,'AEO 2022 42'!$13:$13,0))/100</f>
        <v>0.39519317999999998</v>
      </c>
      <c r="AD30" s="29">
        <f>INDEX('AEO 2022 42'!94:94,MATCH(AD$4,'AEO 2022 42'!$13:$13,0))/100</f>
        <v>0.39503998000000001</v>
      </c>
      <c r="AE30" s="29">
        <f>INDEX('AEO 2022 42'!94:94,MATCH(AE$4,'AEO 2022 42'!$13:$13,0))/100</f>
        <v>0.39497149999999998</v>
      </c>
      <c r="AF30" s="29">
        <f>INDEX('AEO 2022 42'!94:94,MATCH(AF$4,'AEO 2022 42'!$13:$13,0))/100</f>
        <v>0.39494807999999998</v>
      </c>
      <c r="AG30" s="29">
        <f>INDEX('AEO 2022 42'!94:94,MATCH(AG$4,'AEO 2022 42'!$13:$13,0))/100</f>
        <v>0.39488784999999998</v>
      </c>
    </row>
    <row r="32" spans="1:33" s="57" customFormat="1" x14ac:dyDescent="0.35">
      <c r="A32" s="56"/>
      <c r="B32" s="56" t="s">
        <v>1406</v>
      </c>
    </row>
    <row r="33" spans="1:33" x14ac:dyDescent="0.35">
      <c r="A33" s="59" t="s">
        <v>1402</v>
      </c>
      <c r="B33" s="59" t="s">
        <v>1402</v>
      </c>
      <c r="C33" s="52"/>
    </row>
    <row r="34" spans="1:33" x14ac:dyDescent="0.35">
      <c r="B34" t="s">
        <v>367</v>
      </c>
      <c r="C34" s="29">
        <f t="shared" ref="C34:AG34" si="3">C14*C$9</f>
        <v>1.4828788945181286E-3</v>
      </c>
      <c r="D34" s="29">
        <f t="shared" si="3"/>
        <v>1.6399086987146114E-3</v>
      </c>
      <c r="E34" s="29">
        <f t="shared" si="3"/>
        <v>1.4860522594748766E-3</v>
      </c>
      <c r="F34" s="29">
        <f t="shared" si="3"/>
        <v>1.3398684599287903E-3</v>
      </c>
      <c r="G34" s="29">
        <f t="shared" si="3"/>
        <v>1.3159132643111705E-3</v>
      </c>
      <c r="H34" s="29">
        <f t="shared" si="3"/>
        <v>1.2673089238843108E-3</v>
      </c>
      <c r="I34" s="29">
        <f t="shared" si="3"/>
        <v>1.2828077073563915E-3</v>
      </c>
      <c r="J34" s="29">
        <f t="shared" si="3"/>
        <v>1.2927362859070852E-3</v>
      </c>
      <c r="K34" s="29">
        <f t="shared" si="3"/>
        <v>1.2811608143156084E-3</v>
      </c>
      <c r="L34" s="29">
        <f t="shared" si="3"/>
        <v>1.2825992922024358E-3</v>
      </c>
      <c r="M34" s="29">
        <f t="shared" si="3"/>
        <v>1.3180322482715281E-3</v>
      </c>
      <c r="N34" s="29">
        <f t="shared" si="3"/>
        <v>1.3562825853662731E-3</v>
      </c>
      <c r="O34" s="29">
        <f t="shared" si="3"/>
        <v>1.3305781940456049E-3</v>
      </c>
      <c r="P34" s="29">
        <f t="shared" si="3"/>
        <v>1.3372710165623066E-3</v>
      </c>
      <c r="Q34" s="29">
        <f t="shared" si="3"/>
        <v>1.3403881630384023E-3</v>
      </c>
      <c r="R34" s="29">
        <f t="shared" si="3"/>
        <v>1.3298331659240511E-3</v>
      </c>
      <c r="S34" s="29">
        <f t="shared" si="3"/>
        <v>1.3373597154575062E-3</v>
      </c>
      <c r="T34" s="29">
        <f t="shared" si="3"/>
        <v>1.3475951390096148E-3</v>
      </c>
      <c r="U34" s="29">
        <f t="shared" si="3"/>
        <v>1.3564300727602625E-3</v>
      </c>
      <c r="V34" s="29">
        <f t="shared" si="3"/>
        <v>1.3463841489081282E-3</v>
      </c>
      <c r="W34" s="29">
        <f t="shared" si="3"/>
        <v>1.3639080009984882E-3</v>
      </c>
      <c r="X34" s="29">
        <f t="shared" si="3"/>
        <v>1.3636593984794152E-3</v>
      </c>
      <c r="Y34" s="29">
        <f t="shared" si="3"/>
        <v>1.3565273211426686E-3</v>
      </c>
      <c r="Z34" s="29">
        <f t="shared" si="3"/>
        <v>1.3687268454446639E-3</v>
      </c>
      <c r="AA34" s="29">
        <f t="shared" si="3"/>
        <v>1.371684916302328E-3</v>
      </c>
      <c r="AB34" s="29">
        <f t="shared" si="3"/>
        <v>1.3637305067395905E-3</v>
      </c>
      <c r="AC34" s="29">
        <f t="shared" si="3"/>
        <v>1.3753363063243301E-3</v>
      </c>
      <c r="AD34" s="29">
        <f t="shared" si="3"/>
        <v>1.3695216645204867E-3</v>
      </c>
      <c r="AE34" s="29">
        <f t="shared" si="3"/>
        <v>1.3549177024050675E-3</v>
      </c>
      <c r="AF34" s="29">
        <f t="shared" si="3"/>
        <v>1.3605252603143794E-3</v>
      </c>
      <c r="AG34" s="29">
        <f t="shared" si="3"/>
        <v>1.3657705011223984E-3</v>
      </c>
    </row>
    <row r="35" spans="1:33" x14ac:dyDescent="0.35">
      <c r="B35" t="s">
        <v>369</v>
      </c>
      <c r="C35" s="29">
        <f t="shared" ref="C35:R41" si="4">C15*C$9</f>
        <v>1.4638343816825617E-2</v>
      </c>
      <c r="D35" s="29">
        <f t="shared" si="4"/>
        <v>2.3117237848652793E-2</v>
      </c>
      <c r="E35" s="29">
        <f t="shared" si="4"/>
        <v>2.0683369051573936E-2</v>
      </c>
      <c r="F35" s="29">
        <f t="shared" si="4"/>
        <v>1.8292004336773974E-2</v>
      </c>
      <c r="G35" s="29">
        <f t="shared" si="4"/>
        <v>1.7438795373302843E-2</v>
      </c>
      <c r="H35" s="29">
        <f t="shared" si="4"/>
        <v>1.6581465754901242E-2</v>
      </c>
      <c r="I35" s="29">
        <f t="shared" si="4"/>
        <v>1.648516823999948E-2</v>
      </c>
      <c r="J35" s="29">
        <f t="shared" si="4"/>
        <v>1.6347428098741366E-2</v>
      </c>
      <c r="K35" s="29">
        <f t="shared" si="4"/>
        <v>1.6100106903186515E-2</v>
      </c>
      <c r="L35" s="29">
        <f t="shared" si="4"/>
        <v>1.596465223180641E-2</v>
      </c>
      <c r="M35" s="29">
        <f t="shared" si="4"/>
        <v>1.6267545202322643E-2</v>
      </c>
      <c r="N35" s="29">
        <f t="shared" si="4"/>
        <v>1.6373554575628575E-2</v>
      </c>
      <c r="O35" s="29">
        <f t="shared" si="4"/>
        <v>1.6139080910583668E-2</v>
      </c>
      <c r="P35" s="29">
        <f t="shared" si="4"/>
        <v>1.6078709523390081E-2</v>
      </c>
      <c r="Q35" s="29">
        <f t="shared" si="4"/>
        <v>1.604949766780123E-2</v>
      </c>
      <c r="R35" s="29">
        <f t="shared" si="4"/>
        <v>1.5830982912915376E-2</v>
      </c>
      <c r="S35" s="29">
        <f t="shared" ref="S35:AG35" si="5">S15*S$9</f>
        <v>1.5833202943508869E-2</v>
      </c>
      <c r="T35" s="29">
        <f t="shared" si="5"/>
        <v>1.5881515097214621E-2</v>
      </c>
      <c r="U35" s="29">
        <f t="shared" si="5"/>
        <v>1.5900418737846124E-2</v>
      </c>
      <c r="V35" s="29">
        <f t="shared" si="5"/>
        <v>1.5722909674533873E-2</v>
      </c>
      <c r="W35" s="29">
        <f t="shared" si="5"/>
        <v>1.5848367132140804E-2</v>
      </c>
      <c r="X35" s="29">
        <f t="shared" si="5"/>
        <v>1.578861608461422E-2</v>
      </c>
      <c r="Y35" s="29">
        <f t="shared" si="5"/>
        <v>1.5647829634841359E-2</v>
      </c>
      <c r="Z35" s="29">
        <f t="shared" si="5"/>
        <v>1.5724240243762424E-2</v>
      </c>
      <c r="AA35" s="29">
        <f t="shared" si="5"/>
        <v>1.5705630252869196E-2</v>
      </c>
      <c r="AB35" s="29">
        <f t="shared" si="5"/>
        <v>1.5561019698620017E-2</v>
      </c>
      <c r="AC35" s="29">
        <f t="shared" si="5"/>
        <v>1.5640986554279472E-2</v>
      </c>
      <c r="AD35" s="29">
        <f t="shared" si="5"/>
        <v>1.5533733160387699E-2</v>
      </c>
      <c r="AE35" s="29">
        <f t="shared" si="5"/>
        <v>1.5322015012464675E-2</v>
      </c>
      <c r="AF35" s="29">
        <f t="shared" si="5"/>
        <v>1.5334458465984583E-2</v>
      </c>
      <c r="AG35" s="29">
        <f t="shared" si="5"/>
        <v>1.5346218465193002E-2</v>
      </c>
    </row>
    <row r="36" spans="1:33" x14ac:dyDescent="0.35">
      <c r="B36" t="s">
        <v>371</v>
      </c>
      <c r="C36" s="29">
        <f t="shared" si="4"/>
        <v>4.9231514723188652E-2</v>
      </c>
      <c r="D36" s="29">
        <f t="shared" ref="D36:R36" si="6">D16*D$9</f>
        <v>5.4391952129898467E-2</v>
      </c>
      <c r="E36" s="29">
        <f t="shared" si="6"/>
        <v>4.8968332616133682E-2</v>
      </c>
      <c r="F36" s="29">
        <f t="shared" si="6"/>
        <v>4.4627748511909232E-2</v>
      </c>
      <c r="G36" s="29">
        <f t="shared" si="6"/>
        <v>4.2517778055633976E-2</v>
      </c>
      <c r="H36" s="29">
        <f t="shared" si="6"/>
        <v>4.0167885811201107E-2</v>
      </c>
      <c r="I36" s="29">
        <f t="shared" si="6"/>
        <v>3.9879297738171088E-2</v>
      </c>
      <c r="J36" s="29">
        <f t="shared" si="6"/>
        <v>3.97354010555655E-2</v>
      </c>
      <c r="K36" s="29">
        <f t="shared" si="6"/>
        <v>3.8983264856440811E-2</v>
      </c>
      <c r="L36" s="29">
        <f t="shared" si="6"/>
        <v>3.8678211106094998E-2</v>
      </c>
      <c r="M36" s="29">
        <f t="shared" si="6"/>
        <v>3.9296242541213132E-2</v>
      </c>
      <c r="N36" s="29">
        <f t="shared" si="6"/>
        <v>3.9646073087902994E-2</v>
      </c>
      <c r="O36" s="29">
        <f t="shared" si="6"/>
        <v>3.9121948520541447E-2</v>
      </c>
      <c r="P36" s="29">
        <f t="shared" si="6"/>
        <v>3.9047377726852586E-2</v>
      </c>
      <c r="Q36" s="29">
        <f t="shared" si="6"/>
        <v>3.896514114305398E-2</v>
      </c>
      <c r="R36" s="29">
        <f t="shared" si="6"/>
        <v>3.8483871040385698E-2</v>
      </c>
      <c r="S36" s="29">
        <f t="shared" ref="S36:AG36" si="7">S16*S$9</f>
        <v>3.8467884408238964E-2</v>
      </c>
      <c r="T36" s="29">
        <f t="shared" si="7"/>
        <v>3.8585102727816539E-2</v>
      </c>
      <c r="U36" s="29">
        <f t="shared" si="7"/>
        <v>3.8618796794599279E-2</v>
      </c>
      <c r="V36" s="29">
        <f t="shared" si="7"/>
        <v>3.8294078941504182E-2</v>
      </c>
      <c r="W36" s="29">
        <f t="shared" si="7"/>
        <v>3.8542047372863916E-2</v>
      </c>
      <c r="X36" s="29">
        <f t="shared" si="7"/>
        <v>3.8417198271592137E-2</v>
      </c>
      <c r="Y36" s="29">
        <f t="shared" si="7"/>
        <v>3.8126274868821856E-2</v>
      </c>
      <c r="Z36" s="29">
        <f t="shared" si="7"/>
        <v>3.8249061347784698E-2</v>
      </c>
      <c r="AA36" s="29">
        <f t="shared" si="7"/>
        <v>3.821598436990363E-2</v>
      </c>
      <c r="AB36" s="29">
        <f t="shared" si="7"/>
        <v>3.7937800510860868E-2</v>
      </c>
      <c r="AC36" s="29">
        <f t="shared" si="7"/>
        <v>3.8108405808259117E-2</v>
      </c>
      <c r="AD36" s="29">
        <f t="shared" si="7"/>
        <v>3.7906915366681379E-2</v>
      </c>
      <c r="AE36" s="29">
        <f t="shared" si="7"/>
        <v>3.7438809203814073E-2</v>
      </c>
      <c r="AF36" s="29">
        <f t="shared" si="7"/>
        <v>3.7473108212321041E-2</v>
      </c>
      <c r="AG36" s="29">
        <f t="shared" si="7"/>
        <v>3.7523896966204243E-2</v>
      </c>
    </row>
    <row r="37" spans="1:33" x14ac:dyDescent="0.35">
      <c r="B37" t="s">
        <v>373</v>
      </c>
      <c r="C37" s="29">
        <f t="shared" si="4"/>
        <v>0.15778514063469481</v>
      </c>
      <c r="D37" s="29">
        <f t="shared" si="4"/>
        <v>0.12793748272476654</v>
      </c>
      <c r="E37" s="29">
        <f t="shared" si="4"/>
        <v>0.12547839576092606</v>
      </c>
      <c r="F37" s="29">
        <f t="shared" si="4"/>
        <v>0.12239897589871822</v>
      </c>
      <c r="G37" s="29">
        <f t="shared" si="4"/>
        <v>0.11377029773998797</v>
      </c>
      <c r="H37" s="29">
        <f t="shared" si="4"/>
        <v>0.10727098566570266</v>
      </c>
      <c r="I37" s="29">
        <f t="shared" si="4"/>
        <v>0.10479697745954544</v>
      </c>
      <c r="J37" s="29">
        <f t="shared" si="4"/>
        <v>0.10416190213601184</v>
      </c>
      <c r="K37" s="29">
        <f t="shared" si="4"/>
        <v>0.10222904703095512</v>
      </c>
      <c r="L37" s="29">
        <f t="shared" si="4"/>
        <v>0.10125278090977111</v>
      </c>
      <c r="M37" s="29">
        <f t="shared" si="4"/>
        <v>0.10167660660286715</v>
      </c>
      <c r="N37" s="29">
        <f t="shared" si="4"/>
        <v>0.10131680220436776</v>
      </c>
      <c r="O37" s="29">
        <f t="shared" si="4"/>
        <v>0.10189044700857493</v>
      </c>
      <c r="P37" s="29">
        <f t="shared" si="4"/>
        <v>0.10178063431591447</v>
      </c>
      <c r="Q37" s="29">
        <f t="shared" si="4"/>
        <v>0.10154546933193401</v>
      </c>
      <c r="R37" s="29">
        <f t="shared" si="4"/>
        <v>0.10056279576236048</v>
      </c>
      <c r="S37" s="29">
        <f t="shared" ref="S37:AG37" si="8">S17*S$9</f>
        <v>0.10014802267180276</v>
      </c>
      <c r="T37" s="29">
        <f t="shared" si="8"/>
        <v>0.10038125502339737</v>
      </c>
      <c r="U37" s="29">
        <f t="shared" si="8"/>
        <v>0.10008045471724536</v>
      </c>
      <c r="V37" s="29">
        <f t="shared" si="8"/>
        <v>0.10006934229156873</v>
      </c>
      <c r="W37" s="29">
        <f t="shared" si="8"/>
        <v>9.9993012856910257E-2</v>
      </c>
      <c r="X37" s="29">
        <f t="shared" si="8"/>
        <v>9.9858803436555135E-2</v>
      </c>
      <c r="Y37" s="29">
        <f t="shared" si="8"/>
        <v>9.9358085715523181E-2</v>
      </c>
      <c r="Z37" s="29">
        <f t="shared" si="8"/>
        <v>9.899648495835163E-2</v>
      </c>
      <c r="AA37" s="29">
        <f t="shared" si="8"/>
        <v>9.8861328437690535E-2</v>
      </c>
      <c r="AB37" s="29">
        <f t="shared" si="8"/>
        <v>9.8531730322058642E-2</v>
      </c>
      <c r="AC37" s="29">
        <f t="shared" si="8"/>
        <v>9.8571431573600973E-2</v>
      </c>
      <c r="AD37" s="29">
        <f t="shared" si="8"/>
        <v>9.8545201759672379E-2</v>
      </c>
      <c r="AE37" s="29">
        <f t="shared" si="8"/>
        <v>9.7555240130903526E-2</v>
      </c>
      <c r="AF37" s="29">
        <f t="shared" si="8"/>
        <v>9.7448820969733452E-2</v>
      </c>
      <c r="AG37" s="29">
        <f t="shared" si="8"/>
        <v>9.7491223993561665E-2</v>
      </c>
    </row>
    <row r="38" spans="1:33" x14ac:dyDescent="0.35">
      <c r="B38" t="s">
        <v>375</v>
      </c>
      <c r="C38" s="29">
        <f t="shared" si="4"/>
        <v>6.5273112021776061E-2</v>
      </c>
      <c r="D38" s="29">
        <f t="shared" si="4"/>
        <v>3.8785755629779567E-2</v>
      </c>
      <c r="E38" s="29">
        <f t="shared" si="4"/>
        <v>3.8632855275254514E-2</v>
      </c>
      <c r="F38" s="29">
        <f t="shared" si="4"/>
        <v>3.9190172040567593E-2</v>
      </c>
      <c r="G38" s="29">
        <f t="shared" si="4"/>
        <v>3.5646016000697132E-2</v>
      </c>
      <c r="H38" s="29">
        <f t="shared" si="4"/>
        <v>3.3526058292273668E-2</v>
      </c>
      <c r="I38" s="29">
        <f t="shared" si="4"/>
        <v>3.2143276252448776E-2</v>
      </c>
      <c r="J38" s="29">
        <f t="shared" si="4"/>
        <v>3.1717031564456377E-2</v>
      </c>
      <c r="K38" s="29">
        <f t="shared" si="4"/>
        <v>3.1045033971169613E-2</v>
      </c>
      <c r="L38" s="29">
        <f t="shared" si="4"/>
        <v>3.0586878016100695E-2</v>
      </c>
      <c r="M38" s="29">
        <f t="shared" si="4"/>
        <v>3.0462372543397547E-2</v>
      </c>
      <c r="N38" s="29">
        <f t="shared" si="4"/>
        <v>3.0134512332475636E-2</v>
      </c>
      <c r="O38" s="29">
        <f t="shared" si="4"/>
        <v>3.0389619387841436E-2</v>
      </c>
      <c r="P38" s="29">
        <f t="shared" si="4"/>
        <v>3.0286325811163761E-2</v>
      </c>
      <c r="Q38" s="29">
        <f t="shared" si="4"/>
        <v>3.0138959345984685E-2</v>
      </c>
      <c r="R38" s="29">
        <f t="shared" si="4"/>
        <v>2.9808313830427438E-2</v>
      </c>
      <c r="S38" s="29">
        <f t="shared" ref="S38:AG38" si="9">S18*S$9</f>
        <v>2.9571354523961143E-2</v>
      </c>
      <c r="T38" s="29">
        <f t="shared" si="9"/>
        <v>2.9573002758308133E-2</v>
      </c>
      <c r="U38" s="29">
        <f t="shared" si="9"/>
        <v>2.9372189000249432E-2</v>
      </c>
      <c r="V38" s="29">
        <f t="shared" si="9"/>
        <v>2.9415214814741894E-2</v>
      </c>
      <c r="W38" s="29">
        <f t="shared" si="9"/>
        <v>2.9252519611435109E-2</v>
      </c>
      <c r="X38" s="29">
        <f t="shared" si="9"/>
        <v>2.9176679540089036E-2</v>
      </c>
      <c r="Y38" s="29">
        <f t="shared" si="9"/>
        <v>2.9018515137843238E-2</v>
      </c>
      <c r="Z38" s="29">
        <f t="shared" si="9"/>
        <v>2.8785187095283375E-2</v>
      </c>
      <c r="AA38" s="29">
        <f t="shared" si="9"/>
        <v>2.8697413579135335E-2</v>
      </c>
      <c r="AB38" s="29">
        <f t="shared" si="9"/>
        <v>2.8614292110029752E-2</v>
      </c>
      <c r="AC38" s="29">
        <f t="shared" si="9"/>
        <v>2.8540456505900199E-2</v>
      </c>
      <c r="AD38" s="29">
        <f t="shared" si="9"/>
        <v>2.8558075943883859E-2</v>
      </c>
      <c r="AE38" s="29">
        <f t="shared" si="9"/>
        <v>2.8260032761286701E-2</v>
      </c>
      <c r="AF38" s="29">
        <f t="shared" si="9"/>
        <v>2.8181844629291714E-2</v>
      </c>
      <c r="AG38" s="29">
        <f t="shared" si="9"/>
        <v>2.8177181743255564E-2</v>
      </c>
    </row>
    <row r="39" spans="1:33" x14ac:dyDescent="0.35">
      <c r="B39" t="s">
        <v>377</v>
      </c>
      <c r="C39" s="29">
        <f t="shared" si="4"/>
        <v>3.8993384260102046E-3</v>
      </c>
      <c r="D39" s="29">
        <f t="shared" si="4"/>
        <v>4.0727039584591502E-3</v>
      </c>
      <c r="E39" s="29">
        <f t="shared" si="4"/>
        <v>3.8282822238999946E-3</v>
      </c>
      <c r="F39" s="29">
        <f t="shared" si="4"/>
        <v>3.73333563038235E-3</v>
      </c>
      <c r="G39" s="29">
        <f t="shared" si="4"/>
        <v>3.5245940360237346E-3</v>
      </c>
      <c r="H39" s="29">
        <f t="shared" si="4"/>
        <v>3.3641928198372699E-3</v>
      </c>
      <c r="I39" s="29">
        <f t="shared" si="4"/>
        <v>3.3016643673087652E-3</v>
      </c>
      <c r="J39" s="29">
        <f t="shared" si="4"/>
        <v>3.2721597876580965E-3</v>
      </c>
      <c r="K39" s="29">
        <f t="shared" si="4"/>
        <v>3.2172592939639596E-3</v>
      </c>
      <c r="L39" s="29">
        <f t="shared" si="4"/>
        <v>3.1946706030451856E-3</v>
      </c>
      <c r="M39" s="29">
        <f t="shared" si="4"/>
        <v>3.2269541509943309E-3</v>
      </c>
      <c r="N39" s="29">
        <f t="shared" si="4"/>
        <v>3.2322848923998634E-3</v>
      </c>
      <c r="O39" s="29">
        <f t="shared" si="4"/>
        <v>3.2304447639427596E-3</v>
      </c>
      <c r="P39" s="29">
        <f t="shared" si="4"/>
        <v>3.2287805555933405E-3</v>
      </c>
      <c r="Q39" s="29">
        <f t="shared" si="4"/>
        <v>3.2234235920199066E-3</v>
      </c>
      <c r="R39" s="29">
        <f t="shared" si="4"/>
        <v>3.1906619991758809E-3</v>
      </c>
      <c r="S39" s="29">
        <f t="shared" ref="S39:AG39" si="10">S19*S$9</f>
        <v>3.1837510306461339E-3</v>
      </c>
      <c r="T39" s="29">
        <f t="shared" si="10"/>
        <v>3.1935183945399578E-3</v>
      </c>
      <c r="U39" s="29">
        <f t="shared" si="10"/>
        <v>3.1891662007278569E-3</v>
      </c>
      <c r="V39" s="29">
        <f t="shared" si="10"/>
        <v>3.180030478627575E-3</v>
      </c>
      <c r="W39" s="29">
        <f t="shared" si="10"/>
        <v>3.1877305914983518E-3</v>
      </c>
      <c r="X39" s="29">
        <f t="shared" si="10"/>
        <v>3.1811700962641157E-3</v>
      </c>
      <c r="Y39" s="29">
        <f t="shared" si="10"/>
        <v>3.1633432630417688E-3</v>
      </c>
      <c r="Z39" s="29">
        <f t="shared" si="10"/>
        <v>3.1608357317745358E-3</v>
      </c>
      <c r="AA39" s="29">
        <f t="shared" si="10"/>
        <v>3.1576021799680485E-3</v>
      </c>
      <c r="AB39" s="29">
        <f t="shared" si="10"/>
        <v>3.1434524181230671E-3</v>
      </c>
      <c r="AC39" s="29">
        <f t="shared" si="10"/>
        <v>3.1502572408554554E-3</v>
      </c>
      <c r="AD39" s="29">
        <f t="shared" si="10"/>
        <v>3.143807630772101E-3</v>
      </c>
      <c r="AE39" s="29">
        <f t="shared" si="10"/>
        <v>3.1098128853128434E-3</v>
      </c>
      <c r="AF39" s="29">
        <f t="shared" si="10"/>
        <v>3.110149929130653E-3</v>
      </c>
      <c r="AG39" s="29">
        <f t="shared" si="10"/>
        <v>3.1129425586871552E-3</v>
      </c>
    </row>
    <row r="40" spans="1:33" x14ac:dyDescent="0.35">
      <c r="B40" t="s">
        <v>201</v>
      </c>
      <c r="C40" s="29">
        <f t="shared" si="4"/>
        <v>7.5659021555906703E-2</v>
      </c>
      <c r="D40" s="29">
        <f t="shared" si="4"/>
        <v>0.12135414668425831</v>
      </c>
      <c r="E40" s="29">
        <f t="shared" si="4"/>
        <v>0.11179053528456807</v>
      </c>
      <c r="F40" s="29">
        <f t="shared" si="4"/>
        <v>0.10346865207803323</v>
      </c>
      <c r="G40" s="29">
        <f t="shared" si="4"/>
        <v>0.10043093883567902</v>
      </c>
      <c r="H40" s="29">
        <f t="shared" si="4"/>
        <v>9.6853088888157038E-2</v>
      </c>
      <c r="I40" s="29">
        <f t="shared" si="4"/>
        <v>9.7337899749090323E-2</v>
      </c>
      <c r="J40" s="29">
        <f t="shared" si="4"/>
        <v>9.8153472565124661E-2</v>
      </c>
      <c r="K40" s="29">
        <f t="shared" si="4"/>
        <v>9.7250496099302697E-2</v>
      </c>
      <c r="L40" s="29">
        <f t="shared" si="4"/>
        <v>9.7346107526040601E-2</v>
      </c>
      <c r="M40" s="29">
        <f t="shared" si="4"/>
        <v>9.9824367525971278E-2</v>
      </c>
      <c r="N40" s="29">
        <f t="shared" si="4"/>
        <v>0.1011754020422117</v>
      </c>
      <c r="O40" s="29">
        <f t="shared" si="4"/>
        <v>0.10052870466503602</v>
      </c>
      <c r="P40" s="29">
        <f t="shared" si="4"/>
        <v>0.10086688845066719</v>
      </c>
      <c r="Q40" s="29">
        <f t="shared" si="4"/>
        <v>0.10126997424585103</v>
      </c>
      <c r="R40" s="29">
        <f t="shared" si="4"/>
        <v>0.10051074811322382</v>
      </c>
      <c r="S40" s="29">
        <f t="shared" ref="S40:AG40" si="11">S20*S$9</f>
        <v>0.10099669722919477</v>
      </c>
      <c r="T40" s="29">
        <f t="shared" si="11"/>
        <v>0.10178016534310089</v>
      </c>
      <c r="U40" s="29">
        <f t="shared" si="11"/>
        <v>0.10234896141365288</v>
      </c>
      <c r="V40" s="29">
        <f t="shared" si="11"/>
        <v>0.10185025999722981</v>
      </c>
      <c r="W40" s="29">
        <f t="shared" si="11"/>
        <v>0.1029913570764278</v>
      </c>
      <c r="X40" s="29">
        <f t="shared" si="11"/>
        <v>0.10303847587021601</v>
      </c>
      <c r="Y40" s="29">
        <f t="shared" si="11"/>
        <v>0.10258133569316341</v>
      </c>
      <c r="Z40" s="29">
        <f t="shared" si="11"/>
        <v>0.10332443466153496</v>
      </c>
      <c r="AA40" s="29">
        <f t="shared" si="11"/>
        <v>0.10357036307460434</v>
      </c>
      <c r="AB40" s="29">
        <f t="shared" si="11"/>
        <v>0.1030948015988636</v>
      </c>
      <c r="AC40" s="29">
        <f t="shared" si="11"/>
        <v>0.10390028243891446</v>
      </c>
      <c r="AD40" s="29">
        <f t="shared" si="11"/>
        <v>0.10361996966943564</v>
      </c>
      <c r="AE40" s="29">
        <f t="shared" si="11"/>
        <v>0.10258361964031169</v>
      </c>
      <c r="AF40" s="29">
        <f t="shared" si="11"/>
        <v>0.1029662539777078</v>
      </c>
      <c r="AG40" s="29">
        <f t="shared" si="11"/>
        <v>0.10337060144329152</v>
      </c>
    </row>
    <row r="41" spans="1:33" x14ac:dyDescent="0.35">
      <c r="B41" t="s">
        <v>202</v>
      </c>
      <c r="C41" s="29">
        <f t="shared" si="4"/>
        <v>2.1035509929031318E-2</v>
      </c>
      <c r="D41" s="29">
        <f t="shared" si="4"/>
        <v>2.1300541491894542E-2</v>
      </c>
      <c r="E41" s="29">
        <f t="shared" si="4"/>
        <v>2.1936046070671188E-2</v>
      </c>
      <c r="F41" s="29">
        <f t="shared" si="4"/>
        <v>2.2171055528713138E-2</v>
      </c>
      <c r="G41" s="29">
        <f t="shared" si="4"/>
        <v>2.1116388836832527E-2</v>
      </c>
      <c r="H41" s="29">
        <f t="shared" si="4"/>
        <v>2.0513143430752927E-2</v>
      </c>
      <c r="I41" s="29">
        <f t="shared" si="4"/>
        <v>2.0345923957856487E-2</v>
      </c>
      <c r="J41" s="29">
        <f t="shared" si="4"/>
        <v>2.066982318398403E-2</v>
      </c>
      <c r="K41" s="29">
        <f t="shared" si="4"/>
        <v>2.0589554113476641E-2</v>
      </c>
      <c r="L41" s="29">
        <f t="shared" si="4"/>
        <v>2.0670753348940668E-2</v>
      </c>
      <c r="M41" s="29">
        <f t="shared" si="4"/>
        <v>2.1023498541880362E-2</v>
      </c>
      <c r="N41" s="29">
        <f t="shared" si="4"/>
        <v>2.119026584307878E-2</v>
      </c>
      <c r="O41" s="29">
        <f t="shared" si="4"/>
        <v>2.1492293972882989E-2</v>
      </c>
      <c r="P41" s="29">
        <f t="shared" si="4"/>
        <v>2.166434110506402E-2</v>
      </c>
      <c r="Q41" s="29">
        <f t="shared" si="4"/>
        <v>2.1819318326209047E-2</v>
      </c>
      <c r="R41" s="29">
        <f t="shared" si="4"/>
        <v>2.1777466542353366E-2</v>
      </c>
      <c r="S41" s="29">
        <f t="shared" ref="S41:AG41" si="12">S21*S$9</f>
        <v>2.1855033471831875E-2</v>
      </c>
      <c r="T41" s="29">
        <f t="shared" si="12"/>
        <v>2.205992541317299E-2</v>
      </c>
      <c r="U41" s="29">
        <f t="shared" si="12"/>
        <v>2.2148953067503863E-2</v>
      </c>
      <c r="V41" s="29">
        <f t="shared" si="12"/>
        <v>2.227322382310646E-2</v>
      </c>
      <c r="W41" s="29">
        <f t="shared" si="12"/>
        <v>2.2400593110046978E-2</v>
      </c>
      <c r="X41" s="29">
        <f t="shared" si="12"/>
        <v>2.2493833284095537E-2</v>
      </c>
      <c r="Y41" s="29">
        <f t="shared" si="12"/>
        <v>2.2502347439477283E-2</v>
      </c>
      <c r="Z41" s="29">
        <f t="shared" si="12"/>
        <v>2.2552918795150333E-2</v>
      </c>
      <c r="AA41" s="29">
        <f t="shared" si="12"/>
        <v>2.263353482064983E-2</v>
      </c>
      <c r="AB41" s="29">
        <f t="shared" si="12"/>
        <v>2.2658439327344761E-2</v>
      </c>
      <c r="AC41" s="29">
        <f t="shared" si="12"/>
        <v>2.2778639335876125E-2</v>
      </c>
      <c r="AD41" s="29">
        <f t="shared" si="12"/>
        <v>2.2864477210676238E-2</v>
      </c>
      <c r="AE41" s="29">
        <f t="shared" si="12"/>
        <v>2.2724142277781738E-2</v>
      </c>
      <c r="AF41" s="29">
        <f t="shared" si="12"/>
        <v>2.2799228215389235E-2</v>
      </c>
      <c r="AG41" s="29">
        <f t="shared" si="12"/>
        <v>2.2927669763226605E-2</v>
      </c>
    </row>
    <row r="42" spans="1:33" x14ac:dyDescent="0.35">
      <c r="A42" s="59" t="s">
        <v>1413</v>
      </c>
      <c r="B42" t="s">
        <v>167</v>
      </c>
      <c r="C42" s="29">
        <f>C23*C$10</f>
        <v>2.5724910040040839E-2</v>
      </c>
      <c r="D42" s="29">
        <f t="shared" ref="D42:AG49" si="13">D23*D$10</f>
        <v>2.1958594889113149E-2</v>
      </c>
      <c r="E42" s="29">
        <f t="shared" si="13"/>
        <v>2.3718430368982548E-2</v>
      </c>
      <c r="F42" s="29">
        <f t="shared" si="13"/>
        <v>2.5341682770801545E-2</v>
      </c>
      <c r="G42" s="29">
        <f t="shared" si="13"/>
        <v>2.5650770331516377E-2</v>
      </c>
      <c r="H42" s="29">
        <f t="shared" si="13"/>
        <v>2.6160737365509286E-2</v>
      </c>
      <c r="I42" s="29">
        <f t="shared" si="13"/>
        <v>2.5951826355050365E-2</v>
      </c>
      <c r="J42" s="29">
        <f t="shared" si="13"/>
        <v>2.5860209951163362E-2</v>
      </c>
      <c r="K42" s="29">
        <f t="shared" si="13"/>
        <v>2.5972205948873752E-2</v>
      </c>
      <c r="L42" s="29">
        <f t="shared" si="13"/>
        <v>2.596082692367677E-2</v>
      </c>
      <c r="M42" s="29">
        <f t="shared" si="13"/>
        <v>2.5575690448804103E-2</v>
      </c>
      <c r="N42" s="29">
        <f t="shared" si="13"/>
        <v>2.5430382104602127E-2</v>
      </c>
      <c r="O42" s="29">
        <f t="shared" si="13"/>
        <v>2.5567647047185772E-2</v>
      </c>
      <c r="P42" s="29">
        <f t="shared" si="13"/>
        <v>2.5607955854108449E-2</v>
      </c>
      <c r="Q42" s="29">
        <f t="shared" si="13"/>
        <v>2.5562110365512147E-2</v>
      </c>
      <c r="R42" s="29">
        <f t="shared" si="13"/>
        <v>2.5679843203103944E-2</v>
      </c>
      <c r="S42" s="29">
        <f t="shared" si="13"/>
        <v>2.559316781740471E-2</v>
      </c>
      <c r="T42" s="29">
        <f t="shared" si="13"/>
        <v>2.5493909075313858E-2</v>
      </c>
      <c r="U42" s="29">
        <f t="shared" si="13"/>
        <v>2.5394202403277902E-2</v>
      </c>
      <c r="V42" s="29">
        <f t="shared" si="13"/>
        <v>2.5524415485466894E-2</v>
      </c>
      <c r="W42" s="29">
        <f t="shared" si="13"/>
        <v>2.5340755189157911E-2</v>
      </c>
      <c r="X42" s="29">
        <f t="shared" si="13"/>
        <v>2.535333713133172E-2</v>
      </c>
      <c r="Y42" s="29">
        <f t="shared" si="13"/>
        <v>2.5428495278271953E-2</v>
      </c>
      <c r="Z42" s="29">
        <f t="shared" si="13"/>
        <v>2.5288554071772489E-2</v>
      </c>
      <c r="AA42" s="29">
        <f t="shared" si="13"/>
        <v>2.5255782632370761E-2</v>
      </c>
      <c r="AB42" s="29">
        <f t="shared" si="13"/>
        <v>2.5348324753301028E-2</v>
      </c>
      <c r="AC42" s="29">
        <f t="shared" si="13"/>
        <v>2.5223940570813168E-2</v>
      </c>
      <c r="AD42" s="29">
        <f t="shared" si="13"/>
        <v>2.5298447288587139E-2</v>
      </c>
      <c r="AE42" s="29">
        <f t="shared" si="13"/>
        <v>2.5438564701771443E-2</v>
      </c>
      <c r="AF42" s="29">
        <f t="shared" si="13"/>
        <v>2.538350885377387E-2</v>
      </c>
      <c r="AG42" s="29">
        <f t="shared" si="13"/>
        <v>2.5338497559504243E-2</v>
      </c>
    </row>
    <row r="43" spans="1:33" x14ac:dyDescent="0.35">
      <c r="B43" t="s">
        <v>174</v>
      </c>
      <c r="C43" s="29">
        <f t="shared" ref="C43:R49" si="14">C24*C$10</f>
        <v>0.11824679229811114</v>
      </c>
      <c r="D43" s="29">
        <f t="shared" si="14"/>
        <v>0.14418940793858409</v>
      </c>
      <c r="E43" s="29">
        <f t="shared" si="14"/>
        <v>0.15129008608136746</v>
      </c>
      <c r="F43" s="29">
        <f t="shared" si="14"/>
        <v>0.15451185954130586</v>
      </c>
      <c r="G43" s="29">
        <f t="shared" si="14"/>
        <v>0.16037678391813123</v>
      </c>
      <c r="H43" s="29">
        <f t="shared" si="14"/>
        <v>0.16508054767338429</v>
      </c>
      <c r="I43" s="29">
        <f t="shared" si="14"/>
        <v>0.16699238766078631</v>
      </c>
      <c r="J43" s="29">
        <f t="shared" si="14"/>
        <v>0.16776122987068418</v>
      </c>
      <c r="K43" s="29">
        <f t="shared" si="14"/>
        <v>0.1693720571492294</v>
      </c>
      <c r="L43" s="29">
        <f t="shared" si="14"/>
        <v>0.17026300386576484</v>
      </c>
      <c r="M43" s="29">
        <f t="shared" si="14"/>
        <v>0.16973538453821518</v>
      </c>
      <c r="N43" s="29">
        <f t="shared" si="14"/>
        <v>0.16990414862088749</v>
      </c>
      <c r="O43" s="29">
        <f t="shared" si="14"/>
        <v>0.17026330380943983</v>
      </c>
      <c r="P43" s="29">
        <f t="shared" si="14"/>
        <v>0.17050332773936883</v>
      </c>
      <c r="Q43" s="29">
        <f t="shared" si="14"/>
        <v>0.17081463828677859</v>
      </c>
      <c r="R43" s="29">
        <f t="shared" si="14"/>
        <v>0.17184326024372096</v>
      </c>
      <c r="S43" s="29">
        <f t="shared" si="13"/>
        <v>0.17214186295149772</v>
      </c>
      <c r="T43" s="29">
        <f t="shared" si="13"/>
        <v>0.17206271197235895</v>
      </c>
      <c r="U43" s="29">
        <f t="shared" si="13"/>
        <v>0.17230189391107636</v>
      </c>
      <c r="V43" s="29">
        <f t="shared" si="13"/>
        <v>0.17264292705321924</v>
      </c>
      <c r="W43" s="29">
        <f t="shared" si="13"/>
        <v>0.17256206382961317</v>
      </c>
      <c r="X43" s="29">
        <f t="shared" si="13"/>
        <v>0.17284077329312525</v>
      </c>
      <c r="Y43" s="29">
        <f t="shared" si="13"/>
        <v>0.17336886069733767</v>
      </c>
      <c r="Z43" s="29">
        <f t="shared" si="13"/>
        <v>0.17353482287397415</v>
      </c>
      <c r="AA43" s="29">
        <f t="shared" si="13"/>
        <v>0.17369102346534029</v>
      </c>
      <c r="AB43" s="29">
        <f t="shared" si="13"/>
        <v>0.17411412908521764</v>
      </c>
      <c r="AC43" s="29">
        <f t="shared" si="13"/>
        <v>0.17401882898724083</v>
      </c>
      <c r="AD43" s="29">
        <f t="shared" si="13"/>
        <v>0.17429025192732947</v>
      </c>
      <c r="AE43" s="29">
        <f t="shared" si="13"/>
        <v>0.17517116584735778</v>
      </c>
      <c r="AF43" s="29">
        <f t="shared" si="13"/>
        <v>0.17522212210781768</v>
      </c>
      <c r="AG43" s="29">
        <f t="shared" si="13"/>
        <v>0.17519065670221357</v>
      </c>
    </row>
    <row r="44" spans="1:33" x14ac:dyDescent="0.35">
      <c r="B44" t="s">
        <v>175</v>
      </c>
      <c r="C44" s="29">
        <f t="shared" si="14"/>
        <v>1.7932498478878973E-2</v>
      </c>
      <c r="D44" s="29">
        <f t="shared" si="13"/>
        <v>8.4651492805235904E-3</v>
      </c>
      <c r="E44" s="29">
        <f t="shared" si="13"/>
        <v>8.584213524417841E-3</v>
      </c>
      <c r="F44" s="29">
        <f t="shared" si="13"/>
        <v>8.3873191045552662E-3</v>
      </c>
      <c r="G44" s="29">
        <f t="shared" si="13"/>
        <v>8.7316251088615984E-3</v>
      </c>
      <c r="H44" s="29">
        <f t="shared" si="13"/>
        <v>8.9191838593033704E-3</v>
      </c>
      <c r="I44" s="29">
        <f t="shared" si="13"/>
        <v>9.1301456654470491E-3</v>
      </c>
      <c r="J44" s="29">
        <f t="shared" si="13"/>
        <v>9.1562627682159857E-3</v>
      </c>
      <c r="K44" s="29">
        <f t="shared" si="13"/>
        <v>9.2145825596261603E-3</v>
      </c>
      <c r="L44" s="29">
        <f t="shared" si="13"/>
        <v>9.2539147496938021E-3</v>
      </c>
      <c r="M44" s="29">
        <f t="shared" si="13"/>
        <v>9.2716227699083716E-3</v>
      </c>
      <c r="N44" s="29">
        <f t="shared" si="13"/>
        <v>9.2757857451204549E-3</v>
      </c>
      <c r="O44" s="29">
        <f t="shared" si="13"/>
        <v>9.2276853728388737E-3</v>
      </c>
      <c r="P44" s="29">
        <f t="shared" si="13"/>
        <v>9.1979510613592885E-3</v>
      </c>
      <c r="Q44" s="29">
        <f t="shared" si="13"/>
        <v>9.2496842428070204E-3</v>
      </c>
      <c r="R44" s="29">
        <f t="shared" si="13"/>
        <v>9.276238815041131E-3</v>
      </c>
      <c r="S44" s="29">
        <f t="shared" si="13"/>
        <v>9.2987926716275732E-3</v>
      </c>
      <c r="T44" s="29">
        <f t="shared" si="13"/>
        <v>9.2834254647261253E-3</v>
      </c>
      <c r="U44" s="29">
        <f t="shared" si="13"/>
        <v>9.2990105932525859E-3</v>
      </c>
      <c r="V44" s="29">
        <f t="shared" si="13"/>
        <v>9.26585640070373E-3</v>
      </c>
      <c r="W44" s="29">
        <f t="shared" si="13"/>
        <v>9.2837610182310432E-3</v>
      </c>
      <c r="X44" s="29">
        <f t="shared" si="13"/>
        <v>9.2769292390530098E-3</v>
      </c>
      <c r="Y44" s="29">
        <f t="shared" si="13"/>
        <v>9.2826720007095683E-3</v>
      </c>
      <c r="Z44" s="29">
        <f t="shared" si="13"/>
        <v>9.3133693685655983E-3</v>
      </c>
      <c r="AA44" s="29">
        <f t="shared" si="13"/>
        <v>9.315621447728779E-3</v>
      </c>
      <c r="AB44" s="29">
        <f t="shared" si="13"/>
        <v>9.3103160024968074E-3</v>
      </c>
      <c r="AC44" s="29">
        <f t="shared" si="13"/>
        <v>9.3169820716556846E-3</v>
      </c>
      <c r="AD44" s="29">
        <f t="shared" si="13"/>
        <v>9.2982147510176378E-3</v>
      </c>
      <c r="AE44" s="29">
        <f t="shared" si="13"/>
        <v>9.327624503986295E-3</v>
      </c>
      <c r="AF44" s="29">
        <f t="shared" si="13"/>
        <v>9.3337816365725579E-3</v>
      </c>
      <c r="AG44" s="29">
        <f t="shared" si="13"/>
        <v>9.3312088891964341E-3</v>
      </c>
    </row>
    <row r="45" spans="1:33" x14ac:dyDescent="0.35">
      <c r="B45" t="s">
        <v>176</v>
      </c>
      <c r="C45" s="29">
        <f t="shared" si="14"/>
        <v>2.5214771900281454E-2</v>
      </c>
      <c r="D45" s="29">
        <f t="shared" si="13"/>
        <v>4.1481709060270329E-2</v>
      </c>
      <c r="E45" s="29">
        <f t="shared" si="13"/>
        <v>4.2511552471449846E-2</v>
      </c>
      <c r="F45" s="29">
        <f t="shared" si="13"/>
        <v>4.2761589145525788E-2</v>
      </c>
      <c r="G45" s="29">
        <f t="shared" si="13"/>
        <v>4.3693868262017585E-2</v>
      </c>
      <c r="H45" s="29">
        <f t="shared" si="13"/>
        <v>4.4493667196711273E-2</v>
      </c>
      <c r="I45" s="29">
        <f t="shared" si="13"/>
        <v>4.4487154645582651E-2</v>
      </c>
      <c r="J45" s="29">
        <f t="shared" si="13"/>
        <v>4.4264286887017321E-2</v>
      </c>
      <c r="K45" s="29">
        <f t="shared" si="13"/>
        <v>4.4343414380555182E-2</v>
      </c>
      <c r="L45" s="29">
        <f t="shared" si="13"/>
        <v>4.4257037442751605E-2</v>
      </c>
      <c r="M45" s="29">
        <f t="shared" si="13"/>
        <v>4.383567721755504E-2</v>
      </c>
      <c r="N45" s="29">
        <f t="shared" si="13"/>
        <v>4.3625468416656897E-2</v>
      </c>
      <c r="O45" s="29">
        <f t="shared" si="13"/>
        <v>4.3488568769258863E-2</v>
      </c>
      <c r="P45" s="29">
        <f t="shared" si="13"/>
        <v>4.3392575283508192E-2</v>
      </c>
      <c r="Q45" s="29">
        <f t="shared" si="13"/>
        <v>4.339596162792142E-2</v>
      </c>
      <c r="R45" s="29">
        <f t="shared" si="13"/>
        <v>4.3489740325075965E-2</v>
      </c>
      <c r="S45" s="29">
        <f t="shared" si="13"/>
        <v>4.3364170399444728E-2</v>
      </c>
      <c r="T45" s="29">
        <f t="shared" si="13"/>
        <v>4.315723904728061E-2</v>
      </c>
      <c r="U45" s="29">
        <f t="shared" si="13"/>
        <v>4.3077668393751947E-2</v>
      </c>
      <c r="V45" s="29">
        <f t="shared" si="13"/>
        <v>4.3035986990726714E-2</v>
      </c>
      <c r="W45" s="29">
        <f t="shared" si="13"/>
        <v>4.2879696780752152E-2</v>
      </c>
      <c r="X45" s="29">
        <f t="shared" si="13"/>
        <v>4.2820954802365779E-2</v>
      </c>
      <c r="Y45" s="29">
        <f t="shared" si="13"/>
        <v>4.2847270192737444E-2</v>
      </c>
      <c r="Z45" s="29">
        <f t="shared" si="13"/>
        <v>4.2767304749120445E-2</v>
      </c>
      <c r="AA45" s="29">
        <f t="shared" si="13"/>
        <v>4.2706948916166984E-2</v>
      </c>
      <c r="AB45" s="29">
        <f t="shared" si="13"/>
        <v>4.2725623343794615E-2</v>
      </c>
      <c r="AC45" s="29">
        <f t="shared" si="13"/>
        <v>4.2605692450462085E-2</v>
      </c>
      <c r="AD45" s="29">
        <f t="shared" si="13"/>
        <v>4.2577931761981193E-2</v>
      </c>
      <c r="AE45" s="29">
        <f t="shared" si="13"/>
        <v>4.27277883777437E-2</v>
      </c>
      <c r="AF45" s="29">
        <f t="shared" si="13"/>
        <v>4.265935747835229E-2</v>
      </c>
      <c r="AG45" s="29">
        <f t="shared" si="13"/>
        <v>4.258558551259805E-2</v>
      </c>
    </row>
    <row r="46" spans="1:33" x14ac:dyDescent="0.35">
      <c r="B46" t="s">
        <v>177</v>
      </c>
      <c r="C46" s="29">
        <f t="shared" si="14"/>
        <v>3.0466396993235188E-2</v>
      </c>
      <c r="D46" s="29">
        <f t="shared" si="13"/>
        <v>1.7001740980902628E-2</v>
      </c>
      <c r="E46" s="29">
        <f t="shared" si="13"/>
        <v>1.7082294208198397E-2</v>
      </c>
      <c r="F46" s="29">
        <f t="shared" si="13"/>
        <v>1.7662762058982612E-2</v>
      </c>
      <c r="G46" s="29">
        <f t="shared" si="13"/>
        <v>1.787337149992782E-2</v>
      </c>
      <c r="H46" s="29">
        <f t="shared" si="13"/>
        <v>1.8107351914075847E-2</v>
      </c>
      <c r="I46" s="29">
        <f t="shared" si="13"/>
        <v>1.7965926154906071E-2</v>
      </c>
      <c r="J46" s="29">
        <f t="shared" si="13"/>
        <v>1.7795210834896991E-2</v>
      </c>
      <c r="K46" s="29">
        <f t="shared" si="13"/>
        <v>1.7784569296047652E-2</v>
      </c>
      <c r="L46" s="29">
        <f t="shared" si="13"/>
        <v>1.7704708380986672E-2</v>
      </c>
      <c r="M46" s="29">
        <f t="shared" si="13"/>
        <v>1.7462009917022795E-2</v>
      </c>
      <c r="N46" s="29">
        <f t="shared" si="13"/>
        <v>1.7325489539650334E-2</v>
      </c>
      <c r="O46" s="29">
        <f t="shared" si="13"/>
        <v>1.7263673292413434E-2</v>
      </c>
      <c r="P46" s="29">
        <f t="shared" si="13"/>
        <v>1.7180680686056733E-2</v>
      </c>
      <c r="Q46" s="29">
        <f t="shared" si="13"/>
        <v>1.7084033636796801E-2</v>
      </c>
      <c r="R46" s="29">
        <f t="shared" si="13"/>
        <v>1.7083985327216254E-2</v>
      </c>
      <c r="S46" s="29">
        <f t="shared" si="13"/>
        <v>1.7017350150840053E-2</v>
      </c>
      <c r="T46" s="29">
        <f t="shared" si="13"/>
        <v>1.6918867845792416E-2</v>
      </c>
      <c r="U46" s="29">
        <f t="shared" si="13"/>
        <v>1.684323566460998E-2</v>
      </c>
      <c r="V46" s="29">
        <f t="shared" si="13"/>
        <v>1.6829074423583317E-2</v>
      </c>
      <c r="W46" s="29">
        <f t="shared" si="13"/>
        <v>1.6723707485371397E-2</v>
      </c>
      <c r="X46" s="29">
        <f t="shared" si="13"/>
        <v>1.6679369151973721E-2</v>
      </c>
      <c r="Y46" s="29">
        <f t="shared" si="13"/>
        <v>1.6677844052688615E-2</v>
      </c>
      <c r="Z46" s="29">
        <f t="shared" si="13"/>
        <v>1.6604618485293574E-2</v>
      </c>
      <c r="AA46" s="29">
        <f t="shared" si="13"/>
        <v>1.6558041089087865E-2</v>
      </c>
      <c r="AB46" s="29">
        <f t="shared" si="13"/>
        <v>1.6559901448695777E-2</v>
      </c>
      <c r="AC46" s="29">
        <f t="shared" si="13"/>
        <v>1.6482394836026443E-2</v>
      </c>
      <c r="AD46" s="29">
        <f t="shared" si="13"/>
        <v>1.6466415201859725E-2</v>
      </c>
      <c r="AE46" s="29">
        <f t="shared" si="13"/>
        <v>1.6512457663802115E-2</v>
      </c>
      <c r="AF46" s="29">
        <f t="shared" si="13"/>
        <v>1.6466949181006812E-2</v>
      </c>
      <c r="AG46" s="29">
        <f t="shared" si="13"/>
        <v>1.6415483171862949E-2</v>
      </c>
    </row>
    <row r="47" spans="1:33" x14ac:dyDescent="0.35">
      <c r="B47" t="s">
        <v>178</v>
      </c>
      <c r="C47" s="29">
        <f t="shared" si="14"/>
        <v>2.9443200157133174E-2</v>
      </c>
      <c r="D47" s="29">
        <f t="shared" si="13"/>
        <v>3.0519087790149491E-2</v>
      </c>
      <c r="E47" s="29">
        <f t="shared" si="13"/>
        <v>3.0654830391462572E-2</v>
      </c>
      <c r="F47" s="29">
        <f t="shared" si="13"/>
        <v>3.130533889881195E-2</v>
      </c>
      <c r="G47" s="29">
        <f t="shared" si="13"/>
        <v>3.2040865492792045E-2</v>
      </c>
      <c r="H47" s="29">
        <f t="shared" si="13"/>
        <v>3.260893428350059E-2</v>
      </c>
      <c r="I47" s="29">
        <f t="shared" si="13"/>
        <v>3.2609240206067078E-2</v>
      </c>
      <c r="J47" s="29">
        <f t="shared" si="13"/>
        <v>3.244230506989712E-2</v>
      </c>
      <c r="K47" s="29">
        <f t="shared" si="13"/>
        <v>3.2523207230622228E-2</v>
      </c>
      <c r="L47" s="29">
        <f t="shared" si="13"/>
        <v>3.2477467023993865E-2</v>
      </c>
      <c r="M47" s="29">
        <f t="shared" si="13"/>
        <v>3.2190002906053519E-2</v>
      </c>
      <c r="N47" s="29">
        <f t="shared" si="13"/>
        <v>3.2037766804705728E-2</v>
      </c>
      <c r="O47" s="29">
        <f t="shared" si="13"/>
        <v>3.1943517862215505E-2</v>
      </c>
      <c r="P47" s="29">
        <f t="shared" si="13"/>
        <v>3.1842989954868263E-2</v>
      </c>
      <c r="Q47" s="29">
        <f t="shared" si="13"/>
        <v>3.1741895521468944E-2</v>
      </c>
      <c r="R47" s="29">
        <f t="shared" si="13"/>
        <v>3.1789880227366549E-2</v>
      </c>
      <c r="S47" s="29">
        <f t="shared" si="13"/>
        <v>3.17350019981033E-2</v>
      </c>
      <c r="T47" s="29">
        <f t="shared" si="13"/>
        <v>3.160810141372266E-2</v>
      </c>
      <c r="U47" s="29">
        <f t="shared" si="13"/>
        <v>3.1541760185195868E-2</v>
      </c>
      <c r="V47" s="29">
        <f t="shared" si="13"/>
        <v>3.1513767256321712E-2</v>
      </c>
      <c r="W47" s="29">
        <f t="shared" si="13"/>
        <v>3.1404003082529122E-2</v>
      </c>
      <c r="X47" s="29">
        <f t="shared" si="13"/>
        <v>3.1358799141201529E-2</v>
      </c>
      <c r="Y47" s="29">
        <f t="shared" si="13"/>
        <v>3.1382756223274029E-2</v>
      </c>
      <c r="Z47" s="29">
        <f t="shared" si="13"/>
        <v>3.1326025626389663E-2</v>
      </c>
      <c r="AA47" s="29">
        <f t="shared" si="13"/>
        <v>3.1282477686371206E-2</v>
      </c>
      <c r="AB47" s="29">
        <f t="shared" si="13"/>
        <v>3.1299966036732428E-2</v>
      </c>
      <c r="AC47" s="29">
        <f t="shared" si="13"/>
        <v>3.1214912035074302E-2</v>
      </c>
      <c r="AD47" s="29">
        <f t="shared" si="13"/>
        <v>3.1191430169338123E-2</v>
      </c>
      <c r="AE47" s="29">
        <f t="shared" si="13"/>
        <v>3.1303913751746869E-2</v>
      </c>
      <c r="AF47" s="29">
        <f t="shared" si="13"/>
        <v>3.1263385891433237E-2</v>
      </c>
      <c r="AG47" s="29">
        <f t="shared" si="13"/>
        <v>3.1200902727338005E-2</v>
      </c>
    </row>
    <row r="48" spans="1:33" x14ac:dyDescent="0.35">
      <c r="B48" t="s">
        <v>201</v>
      </c>
      <c r="C48" s="29">
        <f t="shared" si="14"/>
        <v>0.14134497940897447</v>
      </c>
      <c r="D48" s="29">
        <f t="shared" si="13"/>
        <v>0.10081299269548363</v>
      </c>
      <c r="E48" s="29">
        <f t="shared" si="13"/>
        <v>0.10425274926014269</v>
      </c>
      <c r="F48" s="29">
        <f t="shared" si="13"/>
        <v>0.1089014342697415</v>
      </c>
      <c r="G48" s="29">
        <f t="shared" si="13"/>
        <v>0.11218354450198265</v>
      </c>
      <c r="H48" s="29">
        <f t="shared" si="13"/>
        <v>0.11510785681850122</v>
      </c>
      <c r="I48" s="29">
        <f t="shared" si="13"/>
        <v>0.11569819659420685</v>
      </c>
      <c r="J48" s="29">
        <f t="shared" si="13"/>
        <v>0.1157622738045312</v>
      </c>
      <c r="K48" s="29">
        <f t="shared" si="13"/>
        <v>0.11665823024434123</v>
      </c>
      <c r="L48" s="29">
        <f t="shared" si="13"/>
        <v>0.11702814312902136</v>
      </c>
      <c r="M48" s="29">
        <f t="shared" si="13"/>
        <v>0.11631715727009863</v>
      </c>
      <c r="N48" s="29">
        <f t="shared" si="13"/>
        <v>0.11611449922602288</v>
      </c>
      <c r="O48" s="29">
        <f t="shared" si="13"/>
        <v>0.11632301997546388</v>
      </c>
      <c r="P48" s="29">
        <f t="shared" si="13"/>
        <v>0.11635003489661214</v>
      </c>
      <c r="Q48" s="29">
        <f t="shared" si="13"/>
        <v>0.11635027722770863</v>
      </c>
      <c r="R48" s="29">
        <f t="shared" si="13"/>
        <v>0.11689782445608229</v>
      </c>
      <c r="S48" s="29">
        <f t="shared" si="13"/>
        <v>0.11694630103660004</v>
      </c>
      <c r="T48" s="29">
        <f t="shared" si="13"/>
        <v>0.11674991748416477</v>
      </c>
      <c r="U48" s="29">
        <f t="shared" si="13"/>
        <v>0.11671473639090756</v>
      </c>
      <c r="V48" s="29">
        <f t="shared" si="13"/>
        <v>0.11699921966335139</v>
      </c>
      <c r="W48" s="29">
        <f t="shared" si="13"/>
        <v>0.11673092430659288</v>
      </c>
      <c r="X48" s="29">
        <f t="shared" si="13"/>
        <v>0.11681974071297478</v>
      </c>
      <c r="Y48" s="29">
        <f t="shared" si="13"/>
        <v>0.11716604588618713</v>
      </c>
      <c r="Z48" s="29">
        <f t="shared" si="13"/>
        <v>0.11706094734093637</v>
      </c>
      <c r="AA48" s="29">
        <f t="shared" si="13"/>
        <v>0.11708824189249524</v>
      </c>
      <c r="AB48" s="29">
        <f t="shared" si="13"/>
        <v>0.11740410230859377</v>
      </c>
      <c r="AC48" s="29">
        <f t="shared" si="13"/>
        <v>0.11720460507429804</v>
      </c>
      <c r="AD48" s="29">
        <f t="shared" si="13"/>
        <v>0.11736695553638607</v>
      </c>
      <c r="AE48" s="29">
        <f t="shared" si="13"/>
        <v>0.11798722705994116</v>
      </c>
      <c r="AF48" s="29">
        <f t="shared" si="13"/>
        <v>0.11795876533655467</v>
      </c>
      <c r="AG48" s="29">
        <f t="shared" si="13"/>
        <v>0.11787934748992628</v>
      </c>
    </row>
    <row r="49" spans="1:35" x14ac:dyDescent="0.35">
      <c r="B49" t="s">
        <v>202</v>
      </c>
      <c r="C49" s="29">
        <f t="shared" si="14"/>
        <v>0.22262157626070736</v>
      </c>
      <c r="D49" s="29">
        <f t="shared" si="13"/>
        <v>0.24297141812647338</v>
      </c>
      <c r="E49" s="29">
        <f t="shared" si="13"/>
        <v>0.24910200804677454</v>
      </c>
      <c r="F49" s="29">
        <f t="shared" si="13"/>
        <v>0.25590606462081167</v>
      </c>
      <c r="G49" s="29">
        <f t="shared" si="13"/>
        <v>0.26368867502059334</v>
      </c>
      <c r="H49" s="29">
        <f t="shared" si="13"/>
        <v>0.2699775249114208</v>
      </c>
      <c r="I49" s="29">
        <f t="shared" si="13"/>
        <v>0.27159212257425414</v>
      </c>
      <c r="J49" s="29">
        <f t="shared" si="13"/>
        <v>0.2716081424431448</v>
      </c>
      <c r="K49" s="29">
        <f t="shared" si="13"/>
        <v>0.27343577117748474</v>
      </c>
      <c r="L49" s="29">
        <f t="shared" si="13"/>
        <v>0.27407838039803645</v>
      </c>
      <c r="M49" s="29">
        <f t="shared" si="13"/>
        <v>0.27251676758741039</v>
      </c>
      <c r="N49" s="29">
        <f t="shared" si="13"/>
        <v>0.27186140507435025</v>
      </c>
      <c r="O49" s="29">
        <f t="shared" si="13"/>
        <v>0.27179958529511911</v>
      </c>
      <c r="P49" s="29">
        <f t="shared" si="13"/>
        <v>0.27163409258954474</v>
      </c>
      <c r="Q49" s="29">
        <f t="shared" si="13"/>
        <v>0.27144913328906689</v>
      </c>
      <c r="R49" s="29">
        <f t="shared" si="13"/>
        <v>0.27244443272530866</v>
      </c>
      <c r="S49" s="29">
        <f t="shared" si="13"/>
        <v>0.27251019996676457</v>
      </c>
      <c r="T49" s="29">
        <f t="shared" si="13"/>
        <v>0.27192392959956119</v>
      </c>
      <c r="U49" s="29">
        <f t="shared" si="13"/>
        <v>0.27181220558349622</v>
      </c>
      <c r="V49" s="29">
        <f t="shared" si="13"/>
        <v>0.27203724792094996</v>
      </c>
      <c r="W49" s="29">
        <f t="shared" si="13"/>
        <v>0.27149543764179496</v>
      </c>
      <c r="X49" s="29">
        <f t="shared" si="13"/>
        <v>0.27153164268591273</v>
      </c>
      <c r="Y49" s="29">
        <f t="shared" si="13"/>
        <v>0.27209167112652666</v>
      </c>
      <c r="Z49" s="29">
        <f t="shared" si="13"/>
        <v>0.2719427285482019</v>
      </c>
      <c r="AA49" s="29">
        <f t="shared" si="13"/>
        <v>0.2718884862163935</v>
      </c>
      <c r="AB49" s="29">
        <f t="shared" si="13"/>
        <v>0.27233240398529684</v>
      </c>
      <c r="AC49" s="29">
        <f t="shared" si="13"/>
        <v>0.27186691196910368</v>
      </c>
      <c r="AD49" s="29">
        <f t="shared" si="13"/>
        <v>0.27196855949664128</v>
      </c>
      <c r="AE49" s="29">
        <f t="shared" si="13"/>
        <v>0.27318258772982851</v>
      </c>
      <c r="AF49" s="29">
        <f t="shared" si="13"/>
        <v>0.27303775171714012</v>
      </c>
      <c r="AG49" s="29">
        <f t="shared" si="13"/>
        <v>0.27274289187974826</v>
      </c>
    </row>
    <row r="50" spans="1:35" x14ac:dyDescent="0.35">
      <c r="C50" s="52"/>
    </row>
    <row r="51" spans="1:35" s="57" customFormat="1" x14ac:dyDescent="0.35">
      <c r="A51" s="56"/>
      <c r="B51" s="56" t="s">
        <v>1407</v>
      </c>
    </row>
    <row r="52" spans="1:35" x14ac:dyDescent="0.35">
      <c r="A52" s="59" t="s">
        <v>1402</v>
      </c>
    </row>
    <row r="53" spans="1:35" x14ac:dyDescent="0.3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35">
      <c r="B54" s="58" t="s">
        <v>369</v>
      </c>
      <c r="C54" s="29">
        <f>SUM(C14:C15)*C$9</f>
        <v>1.6121222711343745E-2</v>
      </c>
      <c r="D54" s="29">
        <f t="shared" ref="D54:F54" si="15">SUM(D14:D15)*D$9</f>
        <v>2.4757146547367406E-2</v>
      </c>
      <c r="E54" s="29">
        <f t="shared" si="15"/>
        <v>2.2169421311048813E-2</v>
      </c>
      <c r="F54" s="29">
        <f t="shared" si="15"/>
        <v>1.9631872796702761E-2</v>
      </c>
      <c r="G54" s="29">
        <f t="shared" ref="G54:AG54" si="16">SUM(G14:G15)*G$9</f>
        <v>1.8754708637614012E-2</v>
      </c>
      <c r="H54" s="29">
        <f t="shared" si="16"/>
        <v>1.7848774678785553E-2</v>
      </c>
      <c r="I54" s="29">
        <f t="shared" si="16"/>
        <v>1.7767975947355869E-2</v>
      </c>
      <c r="J54" s="29">
        <f t="shared" si="16"/>
        <v>1.7640164384648452E-2</v>
      </c>
      <c r="K54" s="29">
        <f t="shared" si="16"/>
        <v>1.7381267717502123E-2</v>
      </c>
      <c r="L54" s="29">
        <f t="shared" si="16"/>
        <v>1.7247251524008848E-2</v>
      </c>
      <c r="M54" s="29">
        <f t="shared" si="16"/>
        <v>1.7585577450594171E-2</v>
      </c>
      <c r="N54" s="29">
        <f t="shared" si="16"/>
        <v>1.7729837160994848E-2</v>
      </c>
      <c r="O54" s="29">
        <f t="shared" si="16"/>
        <v>1.7469659104629272E-2</v>
      </c>
      <c r="P54" s="29">
        <f t="shared" si="16"/>
        <v>1.7415980539952389E-2</v>
      </c>
      <c r="Q54" s="29">
        <f t="shared" si="16"/>
        <v>1.7389885830839634E-2</v>
      </c>
      <c r="R54" s="29">
        <f t="shared" si="16"/>
        <v>1.7160816078839427E-2</v>
      </c>
      <c r="S54" s="29">
        <f t="shared" si="16"/>
        <v>1.7170562658966375E-2</v>
      </c>
      <c r="T54" s="29">
        <f t="shared" si="16"/>
        <v>1.7229110236224237E-2</v>
      </c>
      <c r="U54" s="29">
        <f t="shared" si="16"/>
        <v>1.7256848810606386E-2</v>
      </c>
      <c r="V54" s="29">
        <f t="shared" si="16"/>
        <v>1.7069293823442001E-2</v>
      </c>
      <c r="W54" s="29">
        <f t="shared" si="16"/>
        <v>1.721227513313929E-2</v>
      </c>
      <c r="X54" s="29">
        <f t="shared" si="16"/>
        <v>1.7152275483093636E-2</v>
      </c>
      <c r="Y54" s="29">
        <f t="shared" si="16"/>
        <v>1.7004356955984026E-2</v>
      </c>
      <c r="Z54" s="29">
        <f t="shared" si="16"/>
        <v>1.709296708920709E-2</v>
      </c>
      <c r="AA54" s="29">
        <f t="shared" si="16"/>
        <v>1.7077315169171527E-2</v>
      </c>
      <c r="AB54" s="29">
        <f t="shared" si="16"/>
        <v>1.6924750205359607E-2</v>
      </c>
      <c r="AC54" s="29">
        <f t="shared" si="16"/>
        <v>1.70163228606038E-2</v>
      </c>
      <c r="AD54" s="29">
        <f t="shared" si="16"/>
        <v>1.6903254824908186E-2</v>
      </c>
      <c r="AE54" s="29">
        <f t="shared" si="16"/>
        <v>1.6676932714869742E-2</v>
      </c>
      <c r="AF54" s="29">
        <f t="shared" si="16"/>
        <v>1.6694983726298962E-2</v>
      </c>
      <c r="AG54" s="29">
        <f t="shared" si="16"/>
        <v>1.6711988966315403E-2</v>
      </c>
      <c r="AH54" s="29"/>
      <c r="AI54" s="29"/>
    </row>
    <row r="55" spans="1:35" x14ac:dyDescent="0.35">
      <c r="B55" t="s">
        <v>371</v>
      </c>
      <c r="C55" s="29">
        <f t="shared" ref="C55:C60" si="17">C16*C$9</f>
        <v>4.9231514723188652E-2</v>
      </c>
      <c r="D55" s="29">
        <f t="shared" ref="D55:F55" si="18">D16*D$9</f>
        <v>5.4391952129898467E-2</v>
      </c>
      <c r="E55" s="29">
        <f t="shared" si="18"/>
        <v>4.8968332616133682E-2</v>
      </c>
      <c r="F55" s="29">
        <f t="shared" si="18"/>
        <v>4.4627748511909232E-2</v>
      </c>
      <c r="G55" s="29">
        <f t="shared" ref="G55:AG55" si="19">G16*G$9</f>
        <v>4.2517778055633976E-2</v>
      </c>
      <c r="H55" s="29">
        <f t="shared" si="19"/>
        <v>4.0167885811201107E-2</v>
      </c>
      <c r="I55" s="29">
        <f t="shared" si="19"/>
        <v>3.9879297738171088E-2</v>
      </c>
      <c r="J55" s="29">
        <f t="shared" si="19"/>
        <v>3.97354010555655E-2</v>
      </c>
      <c r="K55" s="29">
        <f t="shared" si="19"/>
        <v>3.8983264856440811E-2</v>
      </c>
      <c r="L55" s="29">
        <f t="shared" si="19"/>
        <v>3.8678211106094998E-2</v>
      </c>
      <c r="M55" s="29">
        <f t="shared" si="19"/>
        <v>3.9296242541213132E-2</v>
      </c>
      <c r="N55" s="29">
        <f t="shared" si="19"/>
        <v>3.9646073087902994E-2</v>
      </c>
      <c r="O55" s="29">
        <f t="shared" si="19"/>
        <v>3.9121948520541447E-2</v>
      </c>
      <c r="P55" s="29">
        <f t="shared" si="19"/>
        <v>3.9047377726852586E-2</v>
      </c>
      <c r="Q55" s="29">
        <f t="shared" si="19"/>
        <v>3.896514114305398E-2</v>
      </c>
      <c r="R55" s="29">
        <f t="shared" si="19"/>
        <v>3.8483871040385698E-2</v>
      </c>
      <c r="S55" s="29">
        <f t="shared" si="19"/>
        <v>3.8467884408238964E-2</v>
      </c>
      <c r="T55" s="29">
        <f t="shared" si="19"/>
        <v>3.8585102727816539E-2</v>
      </c>
      <c r="U55" s="29">
        <f t="shared" si="19"/>
        <v>3.8618796794599279E-2</v>
      </c>
      <c r="V55" s="29">
        <f t="shared" si="19"/>
        <v>3.8294078941504182E-2</v>
      </c>
      <c r="W55" s="29">
        <f t="shared" si="19"/>
        <v>3.8542047372863916E-2</v>
      </c>
      <c r="X55" s="29">
        <f t="shared" si="19"/>
        <v>3.8417198271592137E-2</v>
      </c>
      <c r="Y55" s="29">
        <f t="shared" si="19"/>
        <v>3.8126274868821856E-2</v>
      </c>
      <c r="Z55" s="29">
        <f t="shared" si="19"/>
        <v>3.8249061347784698E-2</v>
      </c>
      <c r="AA55" s="29">
        <f t="shared" si="19"/>
        <v>3.821598436990363E-2</v>
      </c>
      <c r="AB55" s="29">
        <f t="shared" si="19"/>
        <v>3.7937800510860868E-2</v>
      </c>
      <c r="AC55" s="29">
        <f t="shared" si="19"/>
        <v>3.8108405808259117E-2</v>
      </c>
      <c r="AD55" s="29">
        <f t="shared" si="19"/>
        <v>3.7906915366681379E-2</v>
      </c>
      <c r="AE55" s="29">
        <f t="shared" si="19"/>
        <v>3.7438809203814073E-2</v>
      </c>
      <c r="AF55" s="29">
        <f t="shared" si="19"/>
        <v>3.7473108212321041E-2</v>
      </c>
      <c r="AG55" s="29">
        <f t="shared" si="19"/>
        <v>3.7523896966204243E-2</v>
      </c>
      <c r="AH55" s="29"/>
      <c r="AI55" s="29"/>
    </row>
    <row r="56" spans="1:35" x14ac:dyDescent="0.35">
      <c r="B56" t="s">
        <v>373</v>
      </c>
      <c r="C56" s="29">
        <f t="shared" si="17"/>
        <v>0.15778514063469481</v>
      </c>
      <c r="D56" s="29">
        <f t="shared" ref="D56:F60" si="20">D17*D$9</f>
        <v>0.12793748272476654</v>
      </c>
      <c r="E56" s="29">
        <f t="shared" si="20"/>
        <v>0.12547839576092606</v>
      </c>
      <c r="F56" s="29">
        <f t="shared" si="20"/>
        <v>0.12239897589871822</v>
      </c>
      <c r="G56" s="29">
        <f t="shared" ref="G56:AG56" si="21">G17*G$9</f>
        <v>0.11377029773998797</v>
      </c>
      <c r="H56" s="29">
        <f t="shared" si="21"/>
        <v>0.10727098566570266</v>
      </c>
      <c r="I56" s="29">
        <f t="shared" si="21"/>
        <v>0.10479697745954544</v>
      </c>
      <c r="J56" s="29">
        <f t="shared" si="21"/>
        <v>0.10416190213601184</v>
      </c>
      <c r="K56" s="29">
        <f t="shared" si="21"/>
        <v>0.10222904703095512</v>
      </c>
      <c r="L56" s="29">
        <f t="shared" si="21"/>
        <v>0.10125278090977111</v>
      </c>
      <c r="M56" s="29">
        <f t="shared" si="21"/>
        <v>0.10167660660286715</v>
      </c>
      <c r="N56" s="29">
        <f t="shared" si="21"/>
        <v>0.10131680220436776</v>
      </c>
      <c r="O56" s="29">
        <f t="shared" si="21"/>
        <v>0.10189044700857493</v>
      </c>
      <c r="P56" s="29">
        <f t="shared" si="21"/>
        <v>0.10178063431591447</v>
      </c>
      <c r="Q56" s="29">
        <f t="shared" si="21"/>
        <v>0.10154546933193401</v>
      </c>
      <c r="R56" s="29">
        <f t="shared" si="21"/>
        <v>0.10056279576236048</v>
      </c>
      <c r="S56" s="29">
        <f t="shared" si="21"/>
        <v>0.10014802267180276</v>
      </c>
      <c r="T56" s="29">
        <f t="shared" si="21"/>
        <v>0.10038125502339737</v>
      </c>
      <c r="U56" s="29">
        <f t="shared" si="21"/>
        <v>0.10008045471724536</v>
      </c>
      <c r="V56" s="29">
        <f t="shared" si="21"/>
        <v>0.10006934229156873</v>
      </c>
      <c r="W56" s="29">
        <f t="shared" si="21"/>
        <v>9.9993012856910257E-2</v>
      </c>
      <c r="X56" s="29">
        <f t="shared" si="21"/>
        <v>9.9858803436555135E-2</v>
      </c>
      <c r="Y56" s="29">
        <f t="shared" si="21"/>
        <v>9.9358085715523181E-2</v>
      </c>
      <c r="Z56" s="29">
        <f t="shared" si="21"/>
        <v>9.899648495835163E-2</v>
      </c>
      <c r="AA56" s="29">
        <f t="shared" si="21"/>
        <v>9.8861328437690535E-2</v>
      </c>
      <c r="AB56" s="29">
        <f t="shared" si="21"/>
        <v>9.8531730322058642E-2</v>
      </c>
      <c r="AC56" s="29">
        <f t="shared" si="21"/>
        <v>9.8571431573600973E-2</v>
      </c>
      <c r="AD56" s="29">
        <f t="shared" si="21"/>
        <v>9.8545201759672379E-2</v>
      </c>
      <c r="AE56" s="29">
        <f t="shared" si="21"/>
        <v>9.7555240130903526E-2</v>
      </c>
      <c r="AF56" s="29">
        <f t="shared" si="21"/>
        <v>9.7448820969733452E-2</v>
      </c>
      <c r="AG56" s="29">
        <f t="shared" si="21"/>
        <v>9.7491223993561665E-2</v>
      </c>
      <c r="AH56" s="29"/>
      <c r="AI56" s="29"/>
    </row>
    <row r="57" spans="1:35" x14ac:dyDescent="0.35">
      <c r="B57" t="s">
        <v>375</v>
      </c>
      <c r="C57" s="29">
        <f t="shared" si="17"/>
        <v>6.5273112021776061E-2</v>
      </c>
      <c r="D57" s="29">
        <f t="shared" si="20"/>
        <v>3.8785755629779567E-2</v>
      </c>
      <c r="E57" s="29">
        <f t="shared" si="20"/>
        <v>3.8632855275254514E-2</v>
      </c>
      <c r="F57" s="29">
        <f t="shared" si="20"/>
        <v>3.9190172040567593E-2</v>
      </c>
      <c r="G57" s="29">
        <f t="shared" ref="G57:AG57" si="22">G18*G$9</f>
        <v>3.5646016000697132E-2</v>
      </c>
      <c r="H57" s="29">
        <f t="shared" si="22"/>
        <v>3.3526058292273668E-2</v>
      </c>
      <c r="I57" s="29">
        <f t="shared" si="22"/>
        <v>3.2143276252448776E-2</v>
      </c>
      <c r="J57" s="29">
        <f t="shared" si="22"/>
        <v>3.1717031564456377E-2</v>
      </c>
      <c r="K57" s="29">
        <f t="shared" si="22"/>
        <v>3.1045033971169613E-2</v>
      </c>
      <c r="L57" s="29">
        <f t="shared" si="22"/>
        <v>3.0586878016100695E-2</v>
      </c>
      <c r="M57" s="29">
        <f t="shared" si="22"/>
        <v>3.0462372543397547E-2</v>
      </c>
      <c r="N57" s="29">
        <f t="shared" si="22"/>
        <v>3.0134512332475636E-2</v>
      </c>
      <c r="O57" s="29">
        <f t="shared" si="22"/>
        <v>3.0389619387841436E-2</v>
      </c>
      <c r="P57" s="29">
        <f t="shared" si="22"/>
        <v>3.0286325811163761E-2</v>
      </c>
      <c r="Q57" s="29">
        <f t="shared" si="22"/>
        <v>3.0138959345984685E-2</v>
      </c>
      <c r="R57" s="29">
        <f t="shared" si="22"/>
        <v>2.9808313830427438E-2</v>
      </c>
      <c r="S57" s="29">
        <f t="shared" si="22"/>
        <v>2.9571354523961143E-2</v>
      </c>
      <c r="T57" s="29">
        <f t="shared" si="22"/>
        <v>2.9573002758308133E-2</v>
      </c>
      <c r="U57" s="29">
        <f t="shared" si="22"/>
        <v>2.9372189000249432E-2</v>
      </c>
      <c r="V57" s="29">
        <f t="shared" si="22"/>
        <v>2.9415214814741894E-2</v>
      </c>
      <c r="W57" s="29">
        <f t="shared" si="22"/>
        <v>2.9252519611435109E-2</v>
      </c>
      <c r="X57" s="29">
        <f t="shared" si="22"/>
        <v>2.9176679540089036E-2</v>
      </c>
      <c r="Y57" s="29">
        <f t="shared" si="22"/>
        <v>2.9018515137843238E-2</v>
      </c>
      <c r="Z57" s="29">
        <f t="shared" si="22"/>
        <v>2.8785187095283375E-2</v>
      </c>
      <c r="AA57" s="29">
        <f t="shared" si="22"/>
        <v>2.8697413579135335E-2</v>
      </c>
      <c r="AB57" s="29">
        <f t="shared" si="22"/>
        <v>2.8614292110029752E-2</v>
      </c>
      <c r="AC57" s="29">
        <f t="shared" si="22"/>
        <v>2.8540456505900199E-2</v>
      </c>
      <c r="AD57" s="29">
        <f t="shared" si="22"/>
        <v>2.8558075943883859E-2</v>
      </c>
      <c r="AE57" s="29">
        <f t="shared" si="22"/>
        <v>2.8260032761286701E-2</v>
      </c>
      <c r="AF57" s="29">
        <f t="shared" si="22"/>
        <v>2.8181844629291714E-2</v>
      </c>
      <c r="AG57" s="29">
        <f t="shared" si="22"/>
        <v>2.8177181743255564E-2</v>
      </c>
      <c r="AH57" s="29"/>
      <c r="AI57" s="29"/>
    </row>
    <row r="58" spans="1:35" x14ac:dyDescent="0.35">
      <c r="B58" t="s">
        <v>377</v>
      </c>
      <c r="C58" s="29">
        <f t="shared" si="17"/>
        <v>3.8993384260102046E-3</v>
      </c>
      <c r="D58" s="29">
        <f t="shared" si="20"/>
        <v>4.0727039584591502E-3</v>
      </c>
      <c r="E58" s="29">
        <f t="shared" si="20"/>
        <v>3.8282822238999946E-3</v>
      </c>
      <c r="F58" s="29">
        <f t="shared" si="20"/>
        <v>3.73333563038235E-3</v>
      </c>
      <c r="G58" s="29">
        <f t="shared" ref="G58:AG58" si="23">G19*G$9</f>
        <v>3.5245940360237346E-3</v>
      </c>
      <c r="H58" s="29">
        <f t="shared" si="23"/>
        <v>3.3641928198372699E-3</v>
      </c>
      <c r="I58" s="29">
        <f t="shared" si="23"/>
        <v>3.3016643673087652E-3</v>
      </c>
      <c r="J58" s="29">
        <f t="shared" si="23"/>
        <v>3.2721597876580965E-3</v>
      </c>
      <c r="K58" s="29">
        <f t="shared" si="23"/>
        <v>3.2172592939639596E-3</v>
      </c>
      <c r="L58" s="29">
        <f t="shared" si="23"/>
        <v>3.1946706030451856E-3</v>
      </c>
      <c r="M58" s="29">
        <f t="shared" si="23"/>
        <v>3.2269541509943309E-3</v>
      </c>
      <c r="N58" s="29">
        <f t="shared" si="23"/>
        <v>3.2322848923998634E-3</v>
      </c>
      <c r="O58" s="29">
        <f t="shared" si="23"/>
        <v>3.2304447639427596E-3</v>
      </c>
      <c r="P58" s="29">
        <f t="shared" si="23"/>
        <v>3.2287805555933405E-3</v>
      </c>
      <c r="Q58" s="29">
        <f t="shared" si="23"/>
        <v>3.2234235920199066E-3</v>
      </c>
      <c r="R58" s="29">
        <f t="shared" si="23"/>
        <v>3.1906619991758809E-3</v>
      </c>
      <c r="S58" s="29">
        <f t="shared" si="23"/>
        <v>3.1837510306461339E-3</v>
      </c>
      <c r="T58" s="29">
        <f t="shared" si="23"/>
        <v>3.1935183945399578E-3</v>
      </c>
      <c r="U58" s="29">
        <f t="shared" si="23"/>
        <v>3.1891662007278569E-3</v>
      </c>
      <c r="V58" s="29">
        <f t="shared" si="23"/>
        <v>3.180030478627575E-3</v>
      </c>
      <c r="W58" s="29">
        <f t="shared" si="23"/>
        <v>3.1877305914983518E-3</v>
      </c>
      <c r="X58" s="29">
        <f t="shared" si="23"/>
        <v>3.1811700962641157E-3</v>
      </c>
      <c r="Y58" s="29">
        <f t="shared" si="23"/>
        <v>3.1633432630417688E-3</v>
      </c>
      <c r="Z58" s="29">
        <f t="shared" si="23"/>
        <v>3.1608357317745358E-3</v>
      </c>
      <c r="AA58" s="29">
        <f t="shared" si="23"/>
        <v>3.1576021799680485E-3</v>
      </c>
      <c r="AB58" s="29">
        <f t="shared" si="23"/>
        <v>3.1434524181230671E-3</v>
      </c>
      <c r="AC58" s="29">
        <f t="shared" si="23"/>
        <v>3.1502572408554554E-3</v>
      </c>
      <c r="AD58" s="29">
        <f t="shared" si="23"/>
        <v>3.143807630772101E-3</v>
      </c>
      <c r="AE58" s="29">
        <f t="shared" si="23"/>
        <v>3.1098128853128434E-3</v>
      </c>
      <c r="AF58" s="29">
        <f t="shared" si="23"/>
        <v>3.110149929130653E-3</v>
      </c>
      <c r="AG58" s="29">
        <f t="shared" si="23"/>
        <v>3.1129425586871552E-3</v>
      </c>
      <c r="AH58" s="29"/>
      <c r="AI58" s="29"/>
    </row>
    <row r="59" spans="1:35" x14ac:dyDescent="0.35">
      <c r="B59" t="s">
        <v>201</v>
      </c>
      <c r="C59" s="29">
        <f t="shared" si="17"/>
        <v>7.5659021555906703E-2</v>
      </c>
      <c r="D59" s="29">
        <f t="shared" si="20"/>
        <v>0.12135414668425831</v>
      </c>
      <c r="E59" s="29">
        <f t="shared" si="20"/>
        <v>0.11179053528456807</v>
      </c>
      <c r="F59" s="29">
        <f t="shared" si="20"/>
        <v>0.10346865207803323</v>
      </c>
      <c r="G59" s="29">
        <f t="shared" ref="G59:AG59" si="24">G20*G$9</f>
        <v>0.10043093883567902</v>
      </c>
      <c r="H59" s="29">
        <f t="shared" si="24"/>
        <v>9.6853088888157038E-2</v>
      </c>
      <c r="I59" s="29">
        <f t="shared" si="24"/>
        <v>9.7337899749090323E-2</v>
      </c>
      <c r="J59" s="29">
        <f t="shared" si="24"/>
        <v>9.8153472565124661E-2</v>
      </c>
      <c r="K59" s="29">
        <f t="shared" si="24"/>
        <v>9.7250496099302697E-2</v>
      </c>
      <c r="L59" s="29">
        <f t="shared" si="24"/>
        <v>9.7346107526040601E-2</v>
      </c>
      <c r="M59" s="29">
        <f t="shared" si="24"/>
        <v>9.9824367525971278E-2</v>
      </c>
      <c r="N59" s="29">
        <f t="shared" si="24"/>
        <v>0.1011754020422117</v>
      </c>
      <c r="O59" s="29">
        <f t="shared" si="24"/>
        <v>0.10052870466503602</v>
      </c>
      <c r="P59" s="29">
        <f t="shared" si="24"/>
        <v>0.10086688845066719</v>
      </c>
      <c r="Q59" s="29">
        <f t="shared" si="24"/>
        <v>0.10126997424585103</v>
      </c>
      <c r="R59" s="29">
        <f t="shared" si="24"/>
        <v>0.10051074811322382</v>
      </c>
      <c r="S59" s="29">
        <f t="shared" si="24"/>
        <v>0.10099669722919477</v>
      </c>
      <c r="T59" s="29">
        <f t="shared" si="24"/>
        <v>0.10178016534310089</v>
      </c>
      <c r="U59" s="29">
        <f t="shared" si="24"/>
        <v>0.10234896141365288</v>
      </c>
      <c r="V59" s="29">
        <f t="shared" si="24"/>
        <v>0.10185025999722981</v>
      </c>
      <c r="W59" s="29">
        <f t="shared" si="24"/>
        <v>0.1029913570764278</v>
      </c>
      <c r="X59" s="29">
        <f t="shared" si="24"/>
        <v>0.10303847587021601</v>
      </c>
      <c r="Y59" s="29">
        <f t="shared" si="24"/>
        <v>0.10258133569316341</v>
      </c>
      <c r="Z59" s="29">
        <f t="shared" si="24"/>
        <v>0.10332443466153496</v>
      </c>
      <c r="AA59" s="29">
        <f t="shared" si="24"/>
        <v>0.10357036307460434</v>
      </c>
      <c r="AB59" s="29">
        <f t="shared" si="24"/>
        <v>0.1030948015988636</v>
      </c>
      <c r="AC59" s="29">
        <f t="shared" si="24"/>
        <v>0.10390028243891446</v>
      </c>
      <c r="AD59" s="29">
        <f t="shared" si="24"/>
        <v>0.10361996966943564</v>
      </c>
      <c r="AE59" s="29">
        <f t="shared" si="24"/>
        <v>0.10258361964031169</v>
      </c>
      <c r="AF59" s="29">
        <f t="shared" si="24"/>
        <v>0.1029662539777078</v>
      </c>
      <c r="AG59" s="29">
        <f t="shared" si="24"/>
        <v>0.10337060144329152</v>
      </c>
      <c r="AH59" s="29"/>
      <c r="AI59" s="29"/>
    </row>
    <row r="60" spans="1:35" x14ac:dyDescent="0.35">
      <c r="B60" t="s">
        <v>202</v>
      </c>
      <c r="C60" s="29">
        <f t="shared" si="17"/>
        <v>2.1035509929031318E-2</v>
      </c>
      <c r="D60" s="29">
        <f t="shared" si="20"/>
        <v>2.1300541491894542E-2</v>
      </c>
      <c r="E60" s="29">
        <f t="shared" si="20"/>
        <v>2.1936046070671188E-2</v>
      </c>
      <c r="F60" s="29">
        <f t="shared" si="20"/>
        <v>2.2171055528713138E-2</v>
      </c>
      <c r="G60" s="29">
        <f t="shared" ref="G60:AG60" si="25">G21*G$9</f>
        <v>2.1116388836832527E-2</v>
      </c>
      <c r="H60" s="29">
        <f t="shared" si="25"/>
        <v>2.0513143430752927E-2</v>
      </c>
      <c r="I60" s="29">
        <f t="shared" si="25"/>
        <v>2.0345923957856487E-2</v>
      </c>
      <c r="J60" s="29">
        <f t="shared" si="25"/>
        <v>2.066982318398403E-2</v>
      </c>
      <c r="K60" s="29">
        <f t="shared" si="25"/>
        <v>2.0589554113476641E-2</v>
      </c>
      <c r="L60" s="29">
        <f t="shared" si="25"/>
        <v>2.0670753348940668E-2</v>
      </c>
      <c r="M60" s="29">
        <f t="shared" si="25"/>
        <v>2.1023498541880362E-2</v>
      </c>
      <c r="N60" s="29">
        <f t="shared" si="25"/>
        <v>2.119026584307878E-2</v>
      </c>
      <c r="O60" s="29">
        <f t="shared" si="25"/>
        <v>2.1492293972882989E-2</v>
      </c>
      <c r="P60" s="29">
        <f t="shared" si="25"/>
        <v>2.166434110506402E-2</v>
      </c>
      <c r="Q60" s="29">
        <f t="shared" si="25"/>
        <v>2.1819318326209047E-2</v>
      </c>
      <c r="R60" s="29">
        <f t="shared" si="25"/>
        <v>2.1777466542353366E-2</v>
      </c>
      <c r="S60" s="29">
        <f t="shared" si="25"/>
        <v>2.1855033471831875E-2</v>
      </c>
      <c r="T60" s="29">
        <f t="shared" si="25"/>
        <v>2.205992541317299E-2</v>
      </c>
      <c r="U60" s="29">
        <f t="shared" si="25"/>
        <v>2.2148953067503863E-2</v>
      </c>
      <c r="V60" s="29">
        <f t="shared" si="25"/>
        <v>2.227322382310646E-2</v>
      </c>
      <c r="W60" s="29">
        <f t="shared" si="25"/>
        <v>2.2400593110046978E-2</v>
      </c>
      <c r="X60" s="29">
        <f t="shared" si="25"/>
        <v>2.2493833284095537E-2</v>
      </c>
      <c r="Y60" s="29">
        <f t="shared" si="25"/>
        <v>2.2502347439477283E-2</v>
      </c>
      <c r="Z60" s="29">
        <f t="shared" si="25"/>
        <v>2.2552918795150333E-2</v>
      </c>
      <c r="AA60" s="29">
        <f t="shared" si="25"/>
        <v>2.263353482064983E-2</v>
      </c>
      <c r="AB60" s="29">
        <f t="shared" si="25"/>
        <v>2.2658439327344761E-2</v>
      </c>
      <c r="AC60" s="29">
        <f t="shared" si="25"/>
        <v>2.2778639335876125E-2</v>
      </c>
      <c r="AD60" s="29">
        <f t="shared" si="25"/>
        <v>2.2864477210676238E-2</v>
      </c>
      <c r="AE60" s="29">
        <f t="shared" si="25"/>
        <v>2.2724142277781738E-2</v>
      </c>
      <c r="AF60" s="29">
        <f t="shared" si="25"/>
        <v>2.2799228215389235E-2</v>
      </c>
      <c r="AG60" s="29">
        <f t="shared" si="25"/>
        <v>2.2927669763226605E-2</v>
      </c>
      <c r="AH60" s="29"/>
      <c r="AI60" s="29"/>
    </row>
    <row r="61" spans="1:35" x14ac:dyDescent="0.35">
      <c r="A61" s="59" t="s">
        <v>163</v>
      </c>
      <c r="B61" t="s">
        <v>167</v>
      </c>
      <c r="C61" s="29">
        <f>SUM(C23)*C$10</f>
        <v>2.5724910040040839E-2</v>
      </c>
      <c r="D61" s="29">
        <f t="shared" ref="D61:F61" si="26">SUM(D23)*D$10</f>
        <v>2.1958594889113149E-2</v>
      </c>
      <c r="E61" s="29">
        <f t="shared" si="26"/>
        <v>2.3718430368982548E-2</v>
      </c>
      <c r="F61" s="29">
        <f t="shared" si="26"/>
        <v>2.5341682770801545E-2</v>
      </c>
      <c r="G61" s="29">
        <f t="shared" ref="G61:AG61" si="27">SUM(G23)*G$10</f>
        <v>2.5650770331516377E-2</v>
      </c>
      <c r="H61" s="29">
        <f t="shared" si="27"/>
        <v>2.6160737365509286E-2</v>
      </c>
      <c r="I61" s="29">
        <f t="shared" si="27"/>
        <v>2.5951826355050365E-2</v>
      </c>
      <c r="J61" s="29">
        <f t="shared" si="27"/>
        <v>2.5860209951163362E-2</v>
      </c>
      <c r="K61" s="29">
        <f t="shared" si="27"/>
        <v>2.5972205948873752E-2</v>
      </c>
      <c r="L61" s="29">
        <f t="shared" si="27"/>
        <v>2.596082692367677E-2</v>
      </c>
      <c r="M61" s="29">
        <f t="shared" si="27"/>
        <v>2.5575690448804103E-2</v>
      </c>
      <c r="N61" s="29">
        <f t="shared" si="27"/>
        <v>2.5430382104602127E-2</v>
      </c>
      <c r="O61" s="29">
        <f t="shared" si="27"/>
        <v>2.5567647047185772E-2</v>
      </c>
      <c r="P61" s="29">
        <f t="shared" si="27"/>
        <v>2.5607955854108449E-2</v>
      </c>
      <c r="Q61" s="29">
        <f t="shared" si="27"/>
        <v>2.5562110365512147E-2</v>
      </c>
      <c r="R61" s="29">
        <f t="shared" si="27"/>
        <v>2.5679843203103944E-2</v>
      </c>
      <c r="S61" s="29">
        <f t="shared" si="27"/>
        <v>2.559316781740471E-2</v>
      </c>
      <c r="T61" s="29">
        <f t="shared" si="27"/>
        <v>2.5493909075313858E-2</v>
      </c>
      <c r="U61" s="29">
        <f t="shared" si="27"/>
        <v>2.5394202403277902E-2</v>
      </c>
      <c r="V61" s="29">
        <f t="shared" si="27"/>
        <v>2.5524415485466894E-2</v>
      </c>
      <c r="W61" s="29">
        <f t="shared" si="27"/>
        <v>2.5340755189157911E-2</v>
      </c>
      <c r="X61" s="29">
        <f t="shared" si="27"/>
        <v>2.535333713133172E-2</v>
      </c>
      <c r="Y61" s="29">
        <f t="shared" si="27"/>
        <v>2.5428495278271953E-2</v>
      </c>
      <c r="Z61" s="29">
        <f t="shared" si="27"/>
        <v>2.5288554071772489E-2</v>
      </c>
      <c r="AA61" s="29">
        <f t="shared" si="27"/>
        <v>2.5255782632370761E-2</v>
      </c>
      <c r="AB61" s="29">
        <f t="shared" si="27"/>
        <v>2.5348324753301028E-2</v>
      </c>
      <c r="AC61" s="29">
        <f t="shared" si="27"/>
        <v>2.5223940570813168E-2</v>
      </c>
      <c r="AD61" s="29">
        <f t="shared" si="27"/>
        <v>2.5298447288587139E-2</v>
      </c>
      <c r="AE61" s="29">
        <f t="shared" si="27"/>
        <v>2.5438564701771443E-2</v>
      </c>
      <c r="AF61" s="29">
        <f t="shared" si="27"/>
        <v>2.538350885377387E-2</v>
      </c>
      <c r="AG61" s="29">
        <f t="shared" si="27"/>
        <v>2.5338497559504243E-2</v>
      </c>
      <c r="AH61" s="29"/>
      <c r="AI61" s="29"/>
    </row>
    <row r="62" spans="1:35" x14ac:dyDescent="0.3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35">
      <c r="B63" t="s">
        <v>175</v>
      </c>
      <c r="C63" s="29">
        <f>SUM(C25)*C$10</f>
        <v>1.7932498478878973E-2</v>
      </c>
      <c r="D63" s="29">
        <f t="shared" ref="D63:F63" si="28">SUM(D25)*D$10</f>
        <v>8.4651492805235904E-3</v>
      </c>
      <c r="E63" s="29">
        <f t="shared" si="28"/>
        <v>8.584213524417841E-3</v>
      </c>
      <c r="F63" s="29">
        <f t="shared" si="28"/>
        <v>8.3873191045552662E-3</v>
      </c>
      <c r="G63" s="29">
        <f t="shared" ref="G63:AG63" si="29">SUM(G25)*G$10</f>
        <v>8.7316251088615984E-3</v>
      </c>
      <c r="H63" s="29">
        <f t="shared" si="29"/>
        <v>8.9191838593033704E-3</v>
      </c>
      <c r="I63" s="29">
        <f t="shared" si="29"/>
        <v>9.1301456654470491E-3</v>
      </c>
      <c r="J63" s="29">
        <f t="shared" si="29"/>
        <v>9.1562627682159857E-3</v>
      </c>
      <c r="K63" s="29">
        <f t="shared" si="29"/>
        <v>9.2145825596261603E-3</v>
      </c>
      <c r="L63" s="29">
        <f t="shared" si="29"/>
        <v>9.2539147496938021E-3</v>
      </c>
      <c r="M63" s="29">
        <f t="shared" si="29"/>
        <v>9.2716227699083716E-3</v>
      </c>
      <c r="N63" s="29">
        <f t="shared" si="29"/>
        <v>9.2757857451204549E-3</v>
      </c>
      <c r="O63" s="29">
        <f t="shared" si="29"/>
        <v>9.2276853728388737E-3</v>
      </c>
      <c r="P63" s="29">
        <f t="shared" si="29"/>
        <v>9.1979510613592885E-3</v>
      </c>
      <c r="Q63" s="29">
        <f t="shared" si="29"/>
        <v>9.2496842428070204E-3</v>
      </c>
      <c r="R63" s="29">
        <f t="shared" si="29"/>
        <v>9.276238815041131E-3</v>
      </c>
      <c r="S63" s="29">
        <f t="shared" si="29"/>
        <v>9.2987926716275732E-3</v>
      </c>
      <c r="T63" s="29">
        <f t="shared" si="29"/>
        <v>9.2834254647261253E-3</v>
      </c>
      <c r="U63" s="29">
        <f t="shared" si="29"/>
        <v>9.2990105932525859E-3</v>
      </c>
      <c r="V63" s="29">
        <f t="shared" si="29"/>
        <v>9.26585640070373E-3</v>
      </c>
      <c r="W63" s="29">
        <f t="shared" si="29"/>
        <v>9.2837610182310432E-3</v>
      </c>
      <c r="X63" s="29">
        <f t="shared" si="29"/>
        <v>9.2769292390530098E-3</v>
      </c>
      <c r="Y63" s="29">
        <f t="shared" si="29"/>
        <v>9.2826720007095683E-3</v>
      </c>
      <c r="Z63" s="29">
        <f t="shared" si="29"/>
        <v>9.3133693685655983E-3</v>
      </c>
      <c r="AA63" s="29">
        <f t="shared" si="29"/>
        <v>9.315621447728779E-3</v>
      </c>
      <c r="AB63" s="29">
        <f t="shared" si="29"/>
        <v>9.3103160024968074E-3</v>
      </c>
      <c r="AC63" s="29">
        <f t="shared" si="29"/>
        <v>9.3169820716556846E-3</v>
      </c>
      <c r="AD63" s="29">
        <f t="shared" si="29"/>
        <v>9.2982147510176378E-3</v>
      </c>
      <c r="AE63" s="29">
        <f t="shared" si="29"/>
        <v>9.327624503986295E-3</v>
      </c>
      <c r="AF63" s="29">
        <f t="shared" si="29"/>
        <v>9.3337816365725579E-3</v>
      </c>
      <c r="AG63" s="29">
        <f t="shared" si="29"/>
        <v>9.3312088891964341E-3</v>
      </c>
      <c r="AH63" s="29"/>
      <c r="AI63" s="29"/>
    </row>
    <row r="64" spans="1:35" x14ac:dyDescent="0.3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35">
      <c r="B65" t="s">
        <v>177</v>
      </c>
      <c r="C65" s="29">
        <f>SUM(C27)*C$10</f>
        <v>3.0466396993235188E-2</v>
      </c>
      <c r="D65" s="29">
        <f t="shared" ref="D65:F65" si="30">SUM(D27)*D$10</f>
        <v>1.7001740980902628E-2</v>
      </c>
      <c r="E65" s="29">
        <f t="shared" si="30"/>
        <v>1.7082294208198397E-2</v>
      </c>
      <c r="F65" s="29">
        <f t="shared" si="30"/>
        <v>1.7662762058982612E-2</v>
      </c>
      <c r="G65" s="29">
        <f t="shared" ref="G65:AG65" si="31">SUM(G27)*G$10</f>
        <v>1.787337149992782E-2</v>
      </c>
      <c r="H65" s="29">
        <f t="shared" si="31"/>
        <v>1.8107351914075847E-2</v>
      </c>
      <c r="I65" s="29">
        <f t="shared" si="31"/>
        <v>1.7965926154906071E-2</v>
      </c>
      <c r="J65" s="29">
        <f t="shared" si="31"/>
        <v>1.7795210834896991E-2</v>
      </c>
      <c r="K65" s="29">
        <f t="shared" si="31"/>
        <v>1.7784569296047652E-2</v>
      </c>
      <c r="L65" s="29">
        <f t="shared" si="31"/>
        <v>1.7704708380986672E-2</v>
      </c>
      <c r="M65" s="29">
        <f t="shared" si="31"/>
        <v>1.7462009917022795E-2</v>
      </c>
      <c r="N65" s="29">
        <f t="shared" si="31"/>
        <v>1.7325489539650334E-2</v>
      </c>
      <c r="O65" s="29">
        <f t="shared" si="31"/>
        <v>1.7263673292413434E-2</v>
      </c>
      <c r="P65" s="29">
        <f t="shared" si="31"/>
        <v>1.7180680686056733E-2</v>
      </c>
      <c r="Q65" s="29">
        <f t="shared" si="31"/>
        <v>1.7084033636796801E-2</v>
      </c>
      <c r="R65" s="29">
        <f t="shared" si="31"/>
        <v>1.7083985327216254E-2</v>
      </c>
      <c r="S65" s="29">
        <f t="shared" si="31"/>
        <v>1.7017350150840053E-2</v>
      </c>
      <c r="T65" s="29">
        <f t="shared" si="31"/>
        <v>1.6918867845792416E-2</v>
      </c>
      <c r="U65" s="29">
        <f t="shared" si="31"/>
        <v>1.684323566460998E-2</v>
      </c>
      <c r="V65" s="29">
        <f t="shared" si="31"/>
        <v>1.6829074423583317E-2</v>
      </c>
      <c r="W65" s="29">
        <f t="shared" si="31"/>
        <v>1.6723707485371397E-2</v>
      </c>
      <c r="X65" s="29">
        <f t="shared" si="31"/>
        <v>1.6679369151973721E-2</v>
      </c>
      <c r="Y65" s="29">
        <f t="shared" si="31"/>
        <v>1.6677844052688615E-2</v>
      </c>
      <c r="Z65" s="29">
        <f t="shared" si="31"/>
        <v>1.6604618485293574E-2</v>
      </c>
      <c r="AA65" s="29">
        <f t="shared" si="31"/>
        <v>1.6558041089087865E-2</v>
      </c>
      <c r="AB65" s="29">
        <f t="shared" si="31"/>
        <v>1.6559901448695777E-2</v>
      </c>
      <c r="AC65" s="29">
        <f t="shared" si="31"/>
        <v>1.6482394836026443E-2</v>
      </c>
      <c r="AD65" s="29">
        <f t="shared" si="31"/>
        <v>1.6466415201859725E-2</v>
      </c>
      <c r="AE65" s="29">
        <f t="shared" si="31"/>
        <v>1.6512457663802115E-2</v>
      </c>
      <c r="AF65" s="29">
        <f t="shared" si="31"/>
        <v>1.6466949181006812E-2</v>
      </c>
      <c r="AG65" s="29">
        <f t="shared" si="31"/>
        <v>1.6415483171862949E-2</v>
      </c>
      <c r="AH65" s="29"/>
      <c r="AI65" s="29"/>
    </row>
    <row r="66" spans="1:35" x14ac:dyDescent="0.35">
      <c r="B66" t="s">
        <v>178</v>
      </c>
      <c r="C66" s="29">
        <f>SUM(C28)*C$10</f>
        <v>2.9443200157133174E-2</v>
      </c>
      <c r="D66" s="29">
        <f t="shared" ref="D66:F67" si="32">SUM(D28)*D$10</f>
        <v>3.0519087790149491E-2</v>
      </c>
      <c r="E66" s="29">
        <f t="shared" si="32"/>
        <v>3.0654830391462572E-2</v>
      </c>
      <c r="F66" s="29">
        <f t="shared" si="32"/>
        <v>3.130533889881195E-2</v>
      </c>
      <c r="G66" s="29">
        <f t="shared" ref="G66:AG66" si="33">SUM(G28)*G$10</f>
        <v>3.2040865492792045E-2</v>
      </c>
      <c r="H66" s="29">
        <f t="shared" si="33"/>
        <v>3.260893428350059E-2</v>
      </c>
      <c r="I66" s="29">
        <f t="shared" si="33"/>
        <v>3.2609240206067078E-2</v>
      </c>
      <c r="J66" s="29">
        <f t="shared" si="33"/>
        <v>3.244230506989712E-2</v>
      </c>
      <c r="K66" s="29">
        <f t="shared" si="33"/>
        <v>3.2523207230622228E-2</v>
      </c>
      <c r="L66" s="29">
        <f t="shared" si="33"/>
        <v>3.2477467023993865E-2</v>
      </c>
      <c r="M66" s="29">
        <f t="shared" si="33"/>
        <v>3.2190002906053519E-2</v>
      </c>
      <c r="N66" s="29">
        <f t="shared" si="33"/>
        <v>3.2037766804705728E-2</v>
      </c>
      <c r="O66" s="29">
        <f t="shared" si="33"/>
        <v>3.1943517862215505E-2</v>
      </c>
      <c r="P66" s="29">
        <f t="shared" si="33"/>
        <v>3.1842989954868263E-2</v>
      </c>
      <c r="Q66" s="29">
        <f t="shared" si="33"/>
        <v>3.1741895521468944E-2</v>
      </c>
      <c r="R66" s="29">
        <f t="shared" si="33"/>
        <v>3.1789880227366549E-2</v>
      </c>
      <c r="S66" s="29">
        <f t="shared" si="33"/>
        <v>3.17350019981033E-2</v>
      </c>
      <c r="T66" s="29">
        <f t="shared" si="33"/>
        <v>3.160810141372266E-2</v>
      </c>
      <c r="U66" s="29">
        <f t="shared" si="33"/>
        <v>3.1541760185195868E-2</v>
      </c>
      <c r="V66" s="29">
        <f t="shared" si="33"/>
        <v>3.1513767256321712E-2</v>
      </c>
      <c r="W66" s="29">
        <f t="shared" si="33"/>
        <v>3.1404003082529122E-2</v>
      </c>
      <c r="X66" s="29">
        <f t="shared" si="33"/>
        <v>3.1358799141201529E-2</v>
      </c>
      <c r="Y66" s="29">
        <f t="shared" si="33"/>
        <v>3.1382756223274029E-2</v>
      </c>
      <c r="Z66" s="29">
        <f t="shared" si="33"/>
        <v>3.1326025626389663E-2</v>
      </c>
      <c r="AA66" s="29">
        <f t="shared" si="33"/>
        <v>3.1282477686371206E-2</v>
      </c>
      <c r="AB66" s="29">
        <f t="shared" si="33"/>
        <v>3.1299966036732428E-2</v>
      </c>
      <c r="AC66" s="29">
        <f t="shared" si="33"/>
        <v>3.1214912035074302E-2</v>
      </c>
      <c r="AD66" s="29">
        <f t="shared" si="33"/>
        <v>3.1191430169338123E-2</v>
      </c>
      <c r="AE66" s="29">
        <f t="shared" si="33"/>
        <v>3.1303913751746869E-2</v>
      </c>
      <c r="AF66" s="29">
        <f t="shared" si="33"/>
        <v>3.1263385891433237E-2</v>
      </c>
      <c r="AG66" s="29">
        <f t="shared" si="33"/>
        <v>3.1200902727338005E-2</v>
      </c>
      <c r="AH66" s="29"/>
      <c r="AI66" s="29"/>
    </row>
    <row r="67" spans="1:35" x14ac:dyDescent="0.35">
      <c r="B67" t="s">
        <v>201</v>
      </c>
      <c r="C67" s="29">
        <f>SUM(C29)*C$10</f>
        <v>0.14134497940897447</v>
      </c>
      <c r="D67" s="29">
        <f t="shared" si="32"/>
        <v>0.10081299269548363</v>
      </c>
      <c r="E67" s="29">
        <f t="shared" si="32"/>
        <v>0.10425274926014269</v>
      </c>
      <c r="F67" s="29">
        <f t="shared" si="32"/>
        <v>0.1089014342697415</v>
      </c>
      <c r="G67" s="29">
        <f t="shared" ref="G67:AG67" si="34">SUM(G29)*G$10</f>
        <v>0.11218354450198265</v>
      </c>
      <c r="H67" s="29">
        <f t="shared" si="34"/>
        <v>0.11510785681850122</v>
      </c>
      <c r="I67" s="29">
        <f t="shared" si="34"/>
        <v>0.11569819659420685</v>
      </c>
      <c r="J67" s="29">
        <f t="shared" si="34"/>
        <v>0.1157622738045312</v>
      </c>
      <c r="K67" s="29">
        <f t="shared" si="34"/>
        <v>0.11665823024434123</v>
      </c>
      <c r="L67" s="29">
        <f t="shared" si="34"/>
        <v>0.11702814312902136</v>
      </c>
      <c r="M67" s="29">
        <f t="shared" si="34"/>
        <v>0.11631715727009863</v>
      </c>
      <c r="N67" s="29">
        <f t="shared" si="34"/>
        <v>0.11611449922602288</v>
      </c>
      <c r="O67" s="29">
        <f t="shared" si="34"/>
        <v>0.11632301997546388</v>
      </c>
      <c r="P67" s="29">
        <f t="shared" si="34"/>
        <v>0.11635003489661214</v>
      </c>
      <c r="Q67" s="29">
        <f t="shared" si="34"/>
        <v>0.11635027722770863</v>
      </c>
      <c r="R67" s="29">
        <f t="shared" si="34"/>
        <v>0.11689782445608229</v>
      </c>
      <c r="S67" s="29">
        <f t="shared" si="34"/>
        <v>0.11694630103660004</v>
      </c>
      <c r="T67" s="29">
        <f t="shared" si="34"/>
        <v>0.11674991748416477</v>
      </c>
      <c r="U67" s="29">
        <f t="shared" si="34"/>
        <v>0.11671473639090756</v>
      </c>
      <c r="V67" s="29">
        <f t="shared" si="34"/>
        <v>0.11699921966335139</v>
      </c>
      <c r="W67" s="29">
        <f t="shared" si="34"/>
        <v>0.11673092430659288</v>
      </c>
      <c r="X67" s="29">
        <f t="shared" si="34"/>
        <v>0.11681974071297478</v>
      </c>
      <c r="Y67" s="29">
        <f t="shared" si="34"/>
        <v>0.11716604588618713</v>
      </c>
      <c r="Z67" s="29">
        <f t="shared" si="34"/>
        <v>0.11706094734093637</v>
      </c>
      <c r="AA67" s="29">
        <f t="shared" si="34"/>
        <v>0.11708824189249524</v>
      </c>
      <c r="AB67" s="29">
        <f t="shared" si="34"/>
        <v>0.11740410230859377</v>
      </c>
      <c r="AC67" s="29">
        <f t="shared" si="34"/>
        <v>0.11720460507429804</v>
      </c>
      <c r="AD67" s="29">
        <f t="shared" si="34"/>
        <v>0.11736695553638607</v>
      </c>
      <c r="AE67" s="29">
        <f t="shared" si="34"/>
        <v>0.11798722705994116</v>
      </c>
      <c r="AF67" s="29">
        <f t="shared" si="34"/>
        <v>0.11795876533655467</v>
      </c>
      <c r="AG67" s="29">
        <f t="shared" si="34"/>
        <v>0.11787934748992628</v>
      </c>
      <c r="AH67" s="29"/>
      <c r="AI67" s="29"/>
    </row>
    <row r="68" spans="1:35" x14ac:dyDescent="0.35">
      <c r="B68" s="58" t="s">
        <v>202</v>
      </c>
      <c r="C68" s="29">
        <f>SUM(C30,C26,C24)*C$10</f>
        <v>0.36608314045909995</v>
      </c>
      <c r="D68" s="29">
        <f t="shared" ref="D68:F68" si="35">SUM(D30,D26,D24)*D$10</f>
        <v>0.42864253512532774</v>
      </c>
      <c r="E68" s="29">
        <f t="shared" si="35"/>
        <v>0.44290364659959192</v>
      </c>
      <c r="F68" s="29">
        <f t="shared" si="35"/>
        <v>0.45317951330764333</v>
      </c>
      <c r="G68" s="29">
        <f t="shared" ref="G68:AG68" si="36">SUM(G30,G26,G24)*G$10</f>
        <v>0.46775932720074215</v>
      </c>
      <c r="H68" s="29">
        <f t="shared" si="36"/>
        <v>0.47955173978151627</v>
      </c>
      <c r="I68" s="29">
        <f t="shared" si="36"/>
        <v>0.4830716648806232</v>
      </c>
      <c r="J68" s="29">
        <f t="shared" si="36"/>
        <v>0.48363365920084622</v>
      </c>
      <c r="K68" s="29">
        <f t="shared" si="36"/>
        <v>0.48715124270726934</v>
      </c>
      <c r="L68" s="29">
        <f t="shared" si="36"/>
        <v>0.48859842170655293</v>
      </c>
      <c r="M68" s="29">
        <f t="shared" si="36"/>
        <v>0.48608782934318057</v>
      </c>
      <c r="N68" s="29">
        <f t="shared" si="36"/>
        <v>0.48539102211189461</v>
      </c>
      <c r="O68" s="29">
        <f t="shared" si="36"/>
        <v>0.48555145787381782</v>
      </c>
      <c r="P68" s="29">
        <f t="shared" si="36"/>
        <v>0.48552999561242172</v>
      </c>
      <c r="Q68" s="29">
        <f t="shared" si="36"/>
        <v>0.48565973320376693</v>
      </c>
      <c r="R68" s="29">
        <f t="shared" si="36"/>
        <v>0.48777743329410561</v>
      </c>
      <c r="S68" s="29">
        <f t="shared" si="36"/>
        <v>0.48801623331770705</v>
      </c>
      <c r="T68" s="29">
        <f t="shared" si="36"/>
        <v>0.48714388061920072</v>
      </c>
      <c r="U68" s="29">
        <f t="shared" si="36"/>
        <v>0.48719176788832452</v>
      </c>
      <c r="V68" s="29">
        <f t="shared" si="36"/>
        <v>0.48771616196489592</v>
      </c>
      <c r="W68" s="29">
        <f t="shared" si="36"/>
        <v>0.48693719825216025</v>
      </c>
      <c r="X68" s="29">
        <f t="shared" si="36"/>
        <v>0.48719337078140385</v>
      </c>
      <c r="Y68" s="29">
        <f t="shared" si="36"/>
        <v>0.48830780201660184</v>
      </c>
      <c r="Z68" s="29">
        <f t="shared" si="36"/>
        <v>0.48824485617129654</v>
      </c>
      <c r="AA68" s="29">
        <f t="shared" si="36"/>
        <v>0.48828645859790076</v>
      </c>
      <c r="AB68" s="29">
        <f t="shared" si="36"/>
        <v>0.48917215641430906</v>
      </c>
      <c r="AC68" s="29">
        <f t="shared" si="36"/>
        <v>0.48849143340680656</v>
      </c>
      <c r="AD68" s="29">
        <f t="shared" si="36"/>
        <v>0.48883674318595194</v>
      </c>
      <c r="AE68" s="29">
        <f t="shared" si="36"/>
        <v>0.49108154195492998</v>
      </c>
      <c r="AF68" s="29">
        <f t="shared" si="36"/>
        <v>0.49091923130331011</v>
      </c>
      <c r="AG68" s="29">
        <f t="shared" si="36"/>
        <v>0.49051913409455988</v>
      </c>
      <c r="AH68" s="29"/>
      <c r="AI68" s="29"/>
    </row>
    <row r="70" spans="1:35" s="57" customFormat="1" x14ac:dyDescent="0.35">
      <c r="A70" s="56"/>
      <c r="B70" s="56" t="s">
        <v>1408</v>
      </c>
    </row>
    <row r="71" spans="1:35" x14ac:dyDescent="0.35">
      <c r="A71" s="59" t="s">
        <v>1402</v>
      </c>
    </row>
    <row r="72" spans="1:35" x14ac:dyDescent="0.3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35">
      <c r="B73" t="s">
        <v>369</v>
      </c>
      <c r="C73" s="29">
        <f>SUM(C14:C15,C19)*C$9</f>
        <v>2.002056113735395E-2</v>
      </c>
      <c r="D73" s="29">
        <f t="shared" ref="D73:AG73" si="37">SUM(D14:D15,D19)*D$9</f>
        <v>2.8829850505826551E-2</v>
      </c>
      <c r="E73" s="29">
        <f t="shared" si="37"/>
        <v>2.5997703534948808E-2</v>
      </c>
      <c r="F73" s="29">
        <f t="shared" si="37"/>
        <v>2.3365208427085112E-2</v>
      </c>
      <c r="G73" s="29">
        <f t="shared" si="37"/>
        <v>2.2279302673637747E-2</v>
      </c>
      <c r="H73" s="29">
        <f t="shared" si="37"/>
        <v>2.1212967498622823E-2</v>
      </c>
      <c r="I73" s="29">
        <f t="shared" si="37"/>
        <v>2.1069640314664635E-2</v>
      </c>
      <c r="J73" s="29">
        <f t="shared" si="37"/>
        <v>2.091232417230655E-2</v>
      </c>
      <c r="K73" s="29">
        <f t="shared" si="37"/>
        <v>2.0598527011466083E-2</v>
      </c>
      <c r="L73" s="29">
        <f t="shared" si="37"/>
        <v>2.0441922127054032E-2</v>
      </c>
      <c r="M73" s="29">
        <f t="shared" si="37"/>
        <v>2.0812531601588503E-2</v>
      </c>
      <c r="N73" s="29">
        <f t="shared" si="37"/>
        <v>2.0962122053394712E-2</v>
      </c>
      <c r="O73" s="29">
        <f t="shared" si="37"/>
        <v>2.0700103868572035E-2</v>
      </c>
      <c r="P73" s="29">
        <f t="shared" si="37"/>
        <v>2.0644761095545729E-2</v>
      </c>
      <c r="Q73" s="29">
        <f t="shared" si="37"/>
        <v>2.0613309422859539E-2</v>
      </c>
      <c r="R73" s="29">
        <f t="shared" si="37"/>
        <v>2.0351478078015305E-2</v>
      </c>
      <c r="S73" s="29">
        <f t="shared" si="37"/>
        <v>2.0354313689612508E-2</v>
      </c>
      <c r="T73" s="29">
        <f t="shared" si="37"/>
        <v>2.0422628630764196E-2</v>
      </c>
      <c r="U73" s="29">
        <f t="shared" si="37"/>
        <v>2.0446015011334244E-2</v>
      </c>
      <c r="V73" s="29">
        <f t="shared" si="37"/>
        <v>2.0249324302069577E-2</v>
      </c>
      <c r="W73" s="29">
        <f t="shared" si="37"/>
        <v>2.0400005724637644E-2</v>
      </c>
      <c r="X73" s="29">
        <f t="shared" si="37"/>
        <v>2.0333445579357751E-2</v>
      </c>
      <c r="Y73" s="29">
        <f t="shared" si="37"/>
        <v>2.0167700219025798E-2</v>
      </c>
      <c r="Z73" s="29">
        <f t="shared" si="37"/>
        <v>2.0253802820981624E-2</v>
      </c>
      <c r="AA73" s="29">
        <f t="shared" si="37"/>
        <v>2.0234917349139573E-2</v>
      </c>
      <c r="AB73" s="29">
        <f t="shared" si="37"/>
        <v>2.0068202623482675E-2</v>
      </c>
      <c r="AC73" s="29">
        <f t="shared" si="37"/>
        <v>2.0166580101459254E-2</v>
      </c>
      <c r="AD73" s="29">
        <f t="shared" si="37"/>
        <v>2.0047062455680286E-2</v>
      </c>
      <c r="AE73" s="29">
        <f t="shared" si="37"/>
        <v>1.9786745600182589E-2</v>
      </c>
      <c r="AF73" s="29">
        <f t="shared" si="37"/>
        <v>1.9805133655429616E-2</v>
      </c>
      <c r="AG73" s="29">
        <f t="shared" si="37"/>
        <v>1.9824931525002559E-2</v>
      </c>
    </row>
    <row r="74" spans="1:35" x14ac:dyDescent="0.35">
      <c r="B74" t="s">
        <v>371</v>
      </c>
      <c r="C74" s="29">
        <f>C16*C$9</f>
        <v>4.9231514723188652E-2</v>
      </c>
      <c r="D74" s="29">
        <f t="shared" ref="D74:AG79" si="38">D16*D$9</f>
        <v>5.4391952129898467E-2</v>
      </c>
      <c r="E74" s="29">
        <f t="shared" si="38"/>
        <v>4.8968332616133682E-2</v>
      </c>
      <c r="F74" s="29">
        <f t="shared" si="38"/>
        <v>4.4627748511909232E-2</v>
      </c>
      <c r="G74" s="29">
        <f t="shared" si="38"/>
        <v>4.2517778055633976E-2</v>
      </c>
      <c r="H74" s="29">
        <f t="shared" si="38"/>
        <v>4.0167885811201107E-2</v>
      </c>
      <c r="I74" s="29">
        <f t="shared" si="38"/>
        <v>3.9879297738171088E-2</v>
      </c>
      <c r="J74" s="29">
        <f t="shared" si="38"/>
        <v>3.97354010555655E-2</v>
      </c>
      <c r="K74" s="29">
        <f t="shared" si="38"/>
        <v>3.8983264856440811E-2</v>
      </c>
      <c r="L74" s="29">
        <f t="shared" si="38"/>
        <v>3.8678211106094998E-2</v>
      </c>
      <c r="M74" s="29">
        <f t="shared" si="38"/>
        <v>3.9296242541213132E-2</v>
      </c>
      <c r="N74" s="29">
        <f t="shared" si="38"/>
        <v>3.9646073087902994E-2</v>
      </c>
      <c r="O74" s="29">
        <f t="shared" si="38"/>
        <v>3.9121948520541447E-2</v>
      </c>
      <c r="P74" s="29">
        <f t="shared" si="38"/>
        <v>3.9047377726852586E-2</v>
      </c>
      <c r="Q74" s="29">
        <f t="shared" si="38"/>
        <v>3.896514114305398E-2</v>
      </c>
      <c r="R74" s="29">
        <f t="shared" si="38"/>
        <v>3.8483871040385698E-2</v>
      </c>
      <c r="S74" s="29">
        <f t="shared" si="38"/>
        <v>3.8467884408238964E-2</v>
      </c>
      <c r="T74" s="29">
        <f t="shared" si="38"/>
        <v>3.8585102727816539E-2</v>
      </c>
      <c r="U74" s="29">
        <f t="shared" si="38"/>
        <v>3.8618796794599279E-2</v>
      </c>
      <c r="V74" s="29">
        <f t="shared" si="38"/>
        <v>3.8294078941504182E-2</v>
      </c>
      <c r="W74" s="29">
        <f t="shared" si="38"/>
        <v>3.8542047372863916E-2</v>
      </c>
      <c r="X74" s="29">
        <f t="shared" si="38"/>
        <v>3.8417198271592137E-2</v>
      </c>
      <c r="Y74" s="29">
        <f t="shared" si="38"/>
        <v>3.8126274868821856E-2</v>
      </c>
      <c r="Z74" s="29">
        <f t="shared" si="38"/>
        <v>3.8249061347784698E-2</v>
      </c>
      <c r="AA74" s="29">
        <f t="shared" si="38"/>
        <v>3.821598436990363E-2</v>
      </c>
      <c r="AB74" s="29">
        <f t="shared" si="38"/>
        <v>3.7937800510860868E-2</v>
      </c>
      <c r="AC74" s="29">
        <f t="shared" si="38"/>
        <v>3.8108405808259117E-2</v>
      </c>
      <c r="AD74" s="29">
        <f t="shared" si="38"/>
        <v>3.7906915366681379E-2</v>
      </c>
      <c r="AE74" s="29">
        <f t="shared" si="38"/>
        <v>3.7438809203814073E-2</v>
      </c>
      <c r="AF74" s="29">
        <f t="shared" si="38"/>
        <v>3.7473108212321041E-2</v>
      </c>
      <c r="AG74" s="29">
        <f t="shared" si="38"/>
        <v>3.7523896966204243E-2</v>
      </c>
    </row>
    <row r="75" spans="1:35" x14ac:dyDescent="0.35">
      <c r="B75" t="s">
        <v>373</v>
      </c>
      <c r="C75" s="29">
        <f>C17*C$9</f>
        <v>0.15778514063469481</v>
      </c>
      <c r="D75" s="29">
        <f t="shared" ref="D75:R75" si="39">D17*D$9</f>
        <v>0.12793748272476654</v>
      </c>
      <c r="E75" s="29">
        <f t="shared" si="39"/>
        <v>0.12547839576092606</v>
      </c>
      <c r="F75" s="29">
        <f t="shared" si="39"/>
        <v>0.12239897589871822</v>
      </c>
      <c r="G75" s="29">
        <f t="shared" si="39"/>
        <v>0.11377029773998797</v>
      </c>
      <c r="H75" s="29">
        <f t="shared" si="39"/>
        <v>0.10727098566570266</v>
      </c>
      <c r="I75" s="29">
        <f t="shared" si="39"/>
        <v>0.10479697745954544</v>
      </c>
      <c r="J75" s="29">
        <f t="shared" si="39"/>
        <v>0.10416190213601184</v>
      </c>
      <c r="K75" s="29">
        <f t="shared" si="39"/>
        <v>0.10222904703095512</v>
      </c>
      <c r="L75" s="29">
        <f t="shared" si="39"/>
        <v>0.10125278090977111</v>
      </c>
      <c r="M75" s="29">
        <f t="shared" si="39"/>
        <v>0.10167660660286715</v>
      </c>
      <c r="N75" s="29">
        <f t="shared" si="39"/>
        <v>0.10131680220436776</v>
      </c>
      <c r="O75" s="29">
        <f t="shared" si="39"/>
        <v>0.10189044700857493</v>
      </c>
      <c r="P75" s="29">
        <f t="shared" si="39"/>
        <v>0.10178063431591447</v>
      </c>
      <c r="Q75" s="29">
        <f t="shared" si="39"/>
        <v>0.10154546933193401</v>
      </c>
      <c r="R75" s="29">
        <f t="shared" si="39"/>
        <v>0.10056279576236048</v>
      </c>
      <c r="S75" s="29">
        <f t="shared" si="38"/>
        <v>0.10014802267180276</v>
      </c>
      <c r="T75" s="29">
        <f t="shared" si="38"/>
        <v>0.10038125502339737</v>
      </c>
      <c r="U75" s="29">
        <f t="shared" si="38"/>
        <v>0.10008045471724536</v>
      </c>
      <c r="V75" s="29">
        <f t="shared" si="38"/>
        <v>0.10006934229156873</v>
      </c>
      <c r="W75" s="29">
        <f t="shared" si="38"/>
        <v>9.9993012856910257E-2</v>
      </c>
      <c r="X75" s="29">
        <f t="shared" si="38"/>
        <v>9.9858803436555135E-2</v>
      </c>
      <c r="Y75" s="29">
        <f t="shared" si="38"/>
        <v>9.9358085715523181E-2</v>
      </c>
      <c r="Z75" s="29">
        <f t="shared" si="38"/>
        <v>9.899648495835163E-2</v>
      </c>
      <c r="AA75" s="29">
        <f t="shared" si="38"/>
        <v>9.8861328437690535E-2</v>
      </c>
      <c r="AB75" s="29">
        <f t="shared" si="38"/>
        <v>9.8531730322058642E-2</v>
      </c>
      <c r="AC75" s="29">
        <f t="shared" si="38"/>
        <v>9.8571431573600973E-2</v>
      </c>
      <c r="AD75" s="29">
        <f t="shared" si="38"/>
        <v>9.8545201759672379E-2</v>
      </c>
      <c r="AE75" s="29">
        <f t="shared" si="38"/>
        <v>9.7555240130903526E-2</v>
      </c>
      <c r="AF75" s="29">
        <f t="shared" si="38"/>
        <v>9.7448820969733452E-2</v>
      </c>
      <c r="AG75" s="29">
        <f t="shared" si="38"/>
        <v>9.7491223993561665E-2</v>
      </c>
    </row>
    <row r="76" spans="1:35" x14ac:dyDescent="0.35">
      <c r="B76" t="s">
        <v>375</v>
      </c>
      <c r="C76" s="29">
        <f>C18*C$9</f>
        <v>6.5273112021776061E-2</v>
      </c>
      <c r="D76" s="29">
        <f t="shared" si="38"/>
        <v>3.8785755629779567E-2</v>
      </c>
      <c r="E76" s="29">
        <f t="shared" si="38"/>
        <v>3.8632855275254514E-2</v>
      </c>
      <c r="F76" s="29">
        <f t="shared" si="38"/>
        <v>3.9190172040567593E-2</v>
      </c>
      <c r="G76" s="29">
        <f t="shared" si="38"/>
        <v>3.5646016000697132E-2</v>
      </c>
      <c r="H76" s="29">
        <f t="shared" si="38"/>
        <v>3.3526058292273668E-2</v>
      </c>
      <c r="I76" s="29">
        <f t="shared" si="38"/>
        <v>3.2143276252448776E-2</v>
      </c>
      <c r="J76" s="29">
        <f t="shared" si="38"/>
        <v>3.1717031564456377E-2</v>
      </c>
      <c r="K76" s="29">
        <f t="shared" si="38"/>
        <v>3.1045033971169613E-2</v>
      </c>
      <c r="L76" s="29">
        <f t="shared" si="38"/>
        <v>3.0586878016100695E-2</v>
      </c>
      <c r="M76" s="29">
        <f t="shared" si="38"/>
        <v>3.0462372543397547E-2</v>
      </c>
      <c r="N76" s="29">
        <f t="shared" si="38"/>
        <v>3.0134512332475636E-2</v>
      </c>
      <c r="O76" s="29">
        <f t="shared" si="38"/>
        <v>3.0389619387841436E-2</v>
      </c>
      <c r="P76" s="29">
        <f t="shared" si="38"/>
        <v>3.0286325811163761E-2</v>
      </c>
      <c r="Q76" s="29">
        <f t="shared" si="38"/>
        <v>3.0138959345984685E-2</v>
      </c>
      <c r="R76" s="29">
        <f t="shared" si="38"/>
        <v>2.9808313830427438E-2</v>
      </c>
      <c r="S76" s="29">
        <f t="shared" si="38"/>
        <v>2.9571354523961143E-2</v>
      </c>
      <c r="T76" s="29">
        <f t="shared" si="38"/>
        <v>2.9573002758308133E-2</v>
      </c>
      <c r="U76" s="29">
        <f t="shared" si="38"/>
        <v>2.9372189000249432E-2</v>
      </c>
      <c r="V76" s="29">
        <f t="shared" si="38"/>
        <v>2.9415214814741894E-2</v>
      </c>
      <c r="W76" s="29">
        <f t="shared" si="38"/>
        <v>2.9252519611435109E-2</v>
      </c>
      <c r="X76" s="29">
        <f t="shared" si="38"/>
        <v>2.9176679540089036E-2</v>
      </c>
      <c r="Y76" s="29">
        <f t="shared" si="38"/>
        <v>2.9018515137843238E-2</v>
      </c>
      <c r="Z76" s="29">
        <f t="shared" si="38"/>
        <v>2.8785187095283375E-2</v>
      </c>
      <c r="AA76" s="29">
        <f t="shared" si="38"/>
        <v>2.8697413579135335E-2</v>
      </c>
      <c r="AB76" s="29">
        <f t="shared" si="38"/>
        <v>2.8614292110029752E-2</v>
      </c>
      <c r="AC76" s="29">
        <f t="shared" si="38"/>
        <v>2.8540456505900199E-2</v>
      </c>
      <c r="AD76" s="29">
        <f t="shared" si="38"/>
        <v>2.8558075943883859E-2</v>
      </c>
      <c r="AE76" s="29">
        <f t="shared" si="38"/>
        <v>2.8260032761286701E-2</v>
      </c>
      <c r="AF76" s="29">
        <f t="shared" si="38"/>
        <v>2.8181844629291714E-2</v>
      </c>
      <c r="AG76" s="29">
        <f t="shared" si="38"/>
        <v>2.8177181743255564E-2</v>
      </c>
    </row>
    <row r="77" spans="1:35" x14ac:dyDescent="0.3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35">
      <c r="B78" t="s">
        <v>201</v>
      </c>
      <c r="C78" s="29">
        <f>C20*C$9</f>
        <v>7.5659021555906703E-2</v>
      </c>
      <c r="D78" s="29">
        <f t="shared" si="38"/>
        <v>0.12135414668425831</v>
      </c>
      <c r="E78" s="29">
        <f t="shared" si="38"/>
        <v>0.11179053528456807</v>
      </c>
      <c r="F78" s="29">
        <f t="shared" si="38"/>
        <v>0.10346865207803323</v>
      </c>
      <c r="G78" s="29">
        <f t="shared" si="38"/>
        <v>0.10043093883567902</v>
      </c>
      <c r="H78" s="29">
        <f t="shared" si="38"/>
        <v>9.6853088888157038E-2</v>
      </c>
      <c r="I78" s="29">
        <f t="shared" si="38"/>
        <v>9.7337899749090323E-2</v>
      </c>
      <c r="J78" s="29">
        <f t="shared" si="38"/>
        <v>9.8153472565124661E-2</v>
      </c>
      <c r="K78" s="29">
        <f t="shared" si="38"/>
        <v>9.7250496099302697E-2</v>
      </c>
      <c r="L78" s="29">
        <f t="shared" si="38"/>
        <v>9.7346107526040601E-2</v>
      </c>
      <c r="M78" s="29">
        <f t="shared" si="38"/>
        <v>9.9824367525971278E-2</v>
      </c>
      <c r="N78" s="29">
        <f t="shared" si="38"/>
        <v>0.1011754020422117</v>
      </c>
      <c r="O78" s="29">
        <f t="shared" si="38"/>
        <v>0.10052870466503602</v>
      </c>
      <c r="P78" s="29">
        <f t="shared" si="38"/>
        <v>0.10086688845066719</v>
      </c>
      <c r="Q78" s="29">
        <f t="shared" si="38"/>
        <v>0.10126997424585103</v>
      </c>
      <c r="R78" s="29">
        <f t="shared" si="38"/>
        <v>0.10051074811322382</v>
      </c>
      <c r="S78" s="29">
        <f t="shared" si="38"/>
        <v>0.10099669722919477</v>
      </c>
      <c r="T78" s="29">
        <f t="shared" si="38"/>
        <v>0.10178016534310089</v>
      </c>
      <c r="U78" s="29">
        <f t="shared" si="38"/>
        <v>0.10234896141365288</v>
      </c>
      <c r="V78" s="29">
        <f t="shared" si="38"/>
        <v>0.10185025999722981</v>
      </c>
      <c r="W78" s="29">
        <f t="shared" si="38"/>
        <v>0.1029913570764278</v>
      </c>
      <c r="X78" s="29">
        <f t="shared" si="38"/>
        <v>0.10303847587021601</v>
      </c>
      <c r="Y78" s="29">
        <f t="shared" si="38"/>
        <v>0.10258133569316341</v>
      </c>
      <c r="Z78" s="29">
        <f t="shared" si="38"/>
        <v>0.10332443466153496</v>
      </c>
      <c r="AA78" s="29">
        <f t="shared" si="38"/>
        <v>0.10357036307460434</v>
      </c>
      <c r="AB78" s="29">
        <f t="shared" si="38"/>
        <v>0.1030948015988636</v>
      </c>
      <c r="AC78" s="29">
        <f t="shared" si="38"/>
        <v>0.10390028243891446</v>
      </c>
      <c r="AD78" s="29">
        <f t="shared" si="38"/>
        <v>0.10361996966943564</v>
      </c>
      <c r="AE78" s="29">
        <f t="shared" si="38"/>
        <v>0.10258361964031169</v>
      </c>
      <c r="AF78" s="29">
        <f t="shared" si="38"/>
        <v>0.1029662539777078</v>
      </c>
      <c r="AG78" s="29">
        <f t="shared" si="38"/>
        <v>0.10337060144329152</v>
      </c>
    </row>
    <row r="79" spans="1:35" x14ac:dyDescent="0.35">
      <c r="B79" t="s">
        <v>202</v>
      </c>
      <c r="C79" s="29">
        <f>C21*C$9</f>
        <v>2.1035509929031318E-2</v>
      </c>
      <c r="D79" s="29">
        <f t="shared" si="38"/>
        <v>2.1300541491894542E-2</v>
      </c>
      <c r="E79" s="29">
        <f t="shared" si="38"/>
        <v>2.1936046070671188E-2</v>
      </c>
      <c r="F79" s="29">
        <f t="shared" si="38"/>
        <v>2.2171055528713138E-2</v>
      </c>
      <c r="G79" s="29">
        <f t="shared" si="38"/>
        <v>2.1116388836832527E-2</v>
      </c>
      <c r="H79" s="29">
        <f t="shared" si="38"/>
        <v>2.0513143430752927E-2</v>
      </c>
      <c r="I79" s="29">
        <f t="shared" si="38"/>
        <v>2.0345923957856487E-2</v>
      </c>
      <c r="J79" s="29">
        <f t="shared" si="38"/>
        <v>2.066982318398403E-2</v>
      </c>
      <c r="K79" s="29">
        <f t="shared" si="38"/>
        <v>2.0589554113476641E-2</v>
      </c>
      <c r="L79" s="29">
        <f t="shared" si="38"/>
        <v>2.0670753348940668E-2</v>
      </c>
      <c r="M79" s="29">
        <f t="shared" si="38"/>
        <v>2.1023498541880362E-2</v>
      </c>
      <c r="N79" s="29">
        <f t="shared" si="38"/>
        <v>2.119026584307878E-2</v>
      </c>
      <c r="O79" s="29">
        <f t="shared" si="38"/>
        <v>2.1492293972882989E-2</v>
      </c>
      <c r="P79" s="29">
        <f t="shared" si="38"/>
        <v>2.166434110506402E-2</v>
      </c>
      <c r="Q79" s="29">
        <f t="shared" si="38"/>
        <v>2.1819318326209047E-2</v>
      </c>
      <c r="R79" s="29">
        <f t="shared" si="38"/>
        <v>2.1777466542353366E-2</v>
      </c>
      <c r="S79" s="29">
        <f t="shared" si="38"/>
        <v>2.1855033471831875E-2</v>
      </c>
      <c r="T79" s="29">
        <f t="shared" si="38"/>
        <v>2.205992541317299E-2</v>
      </c>
      <c r="U79" s="29">
        <f t="shared" si="38"/>
        <v>2.2148953067503863E-2</v>
      </c>
      <c r="V79" s="29">
        <f t="shared" si="38"/>
        <v>2.227322382310646E-2</v>
      </c>
      <c r="W79" s="29">
        <f t="shared" si="38"/>
        <v>2.2400593110046978E-2</v>
      </c>
      <c r="X79" s="29">
        <f t="shared" si="38"/>
        <v>2.2493833284095537E-2</v>
      </c>
      <c r="Y79" s="29">
        <f t="shared" si="38"/>
        <v>2.2502347439477283E-2</v>
      </c>
      <c r="Z79" s="29">
        <f t="shared" si="38"/>
        <v>2.2552918795150333E-2</v>
      </c>
      <c r="AA79" s="29">
        <f t="shared" si="38"/>
        <v>2.263353482064983E-2</v>
      </c>
      <c r="AB79" s="29">
        <f t="shared" si="38"/>
        <v>2.2658439327344761E-2</v>
      </c>
      <c r="AC79" s="29">
        <f t="shared" si="38"/>
        <v>2.2778639335876125E-2</v>
      </c>
      <c r="AD79" s="29">
        <f t="shared" si="38"/>
        <v>2.2864477210676238E-2</v>
      </c>
      <c r="AE79" s="29">
        <f t="shared" si="38"/>
        <v>2.2724142277781738E-2</v>
      </c>
      <c r="AF79" s="29">
        <f t="shared" si="38"/>
        <v>2.2799228215389235E-2</v>
      </c>
      <c r="AG79" s="29">
        <f t="shared" si="38"/>
        <v>2.2927669763226605E-2</v>
      </c>
    </row>
    <row r="80" spans="1:35" x14ac:dyDescent="0.35">
      <c r="A80" s="59" t="s">
        <v>1413</v>
      </c>
      <c r="B80" t="s">
        <v>167</v>
      </c>
      <c r="C80" s="29">
        <f>C23*C$10</f>
        <v>2.5724910040040839E-2</v>
      </c>
      <c r="D80" s="29">
        <f t="shared" ref="D80:AG87" si="40">D23*D$10</f>
        <v>2.1958594889113149E-2</v>
      </c>
      <c r="E80" s="29">
        <f t="shared" si="40"/>
        <v>2.3718430368982548E-2</v>
      </c>
      <c r="F80" s="29">
        <f t="shared" si="40"/>
        <v>2.5341682770801545E-2</v>
      </c>
      <c r="G80" s="29">
        <f t="shared" si="40"/>
        <v>2.5650770331516377E-2</v>
      </c>
      <c r="H80" s="29">
        <f t="shared" si="40"/>
        <v>2.6160737365509286E-2</v>
      </c>
      <c r="I80" s="29">
        <f t="shared" si="40"/>
        <v>2.5951826355050365E-2</v>
      </c>
      <c r="J80" s="29">
        <f t="shared" si="40"/>
        <v>2.5860209951163362E-2</v>
      </c>
      <c r="K80" s="29">
        <f t="shared" si="40"/>
        <v>2.5972205948873752E-2</v>
      </c>
      <c r="L80" s="29">
        <f t="shared" si="40"/>
        <v>2.596082692367677E-2</v>
      </c>
      <c r="M80" s="29">
        <f t="shared" si="40"/>
        <v>2.5575690448804103E-2</v>
      </c>
      <c r="N80" s="29">
        <f t="shared" si="40"/>
        <v>2.5430382104602127E-2</v>
      </c>
      <c r="O80" s="29">
        <f t="shared" si="40"/>
        <v>2.5567647047185772E-2</v>
      </c>
      <c r="P80" s="29">
        <f t="shared" si="40"/>
        <v>2.5607955854108449E-2</v>
      </c>
      <c r="Q80" s="29">
        <f t="shared" si="40"/>
        <v>2.5562110365512147E-2</v>
      </c>
      <c r="R80" s="29">
        <f t="shared" si="40"/>
        <v>2.5679843203103944E-2</v>
      </c>
      <c r="S80" s="29">
        <f t="shared" si="40"/>
        <v>2.559316781740471E-2</v>
      </c>
      <c r="T80" s="29">
        <f t="shared" si="40"/>
        <v>2.5493909075313858E-2</v>
      </c>
      <c r="U80" s="29">
        <f t="shared" si="40"/>
        <v>2.5394202403277902E-2</v>
      </c>
      <c r="V80" s="29">
        <f t="shared" si="40"/>
        <v>2.5524415485466894E-2</v>
      </c>
      <c r="W80" s="29">
        <f t="shared" si="40"/>
        <v>2.5340755189157911E-2</v>
      </c>
      <c r="X80" s="29">
        <f t="shared" si="40"/>
        <v>2.535333713133172E-2</v>
      </c>
      <c r="Y80" s="29">
        <f t="shared" si="40"/>
        <v>2.5428495278271953E-2</v>
      </c>
      <c r="Z80" s="29">
        <f t="shared" si="40"/>
        <v>2.5288554071772489E-2</v>
      </c>
      <c r="AA80" s="29">
        <f t="shared" si="40"/>
        <v>2.5255782632370761E-2</v>
      </c>
      <c r="AB80" s="29">
        <f t="shared" si="40"/>
        <v>2.5348324753301028E-2</v>
      </c>
      <c r="AC80" s="29">
        <f t="shared" si="40"/>
        <v>2.5223940570813168E-2</v>
      </c>
      <c r="AD80" s="29">
        <f t="shared" si="40"/>
        <v>2.5298447288587139E-2</v>
      </c>
      <c r="AE80" s="29">
        <f t="shared" si="40"/>
        <v>2.5438564701771443E-2</v>
      </c>
      <c r="AF80" s="29">
        <f t="shared" si="40"/>
        <v>2.538350885377387E-2</v>
      </c>
      <c r="AG80" s="29">
        <f t="shared" si="40"/>
        <v>2.5338497559504243E-2</v>
      </c>
    </row>
    <row r="81" spans="1:33" x14ac:dyDescent="0.35">
      <c r="B81" t="s">
        <v>174</v>
      </c>
      <c r="C81" s="29">
        <f t="shared" ref="C81:R87" si="41">C24*C$10</f>
        <v>0.11824679229811114</v>
      </c>
      <c r="D81" s="29">
        <f t="shared" si="41"/>
        <v>0.14418940793858409</v>
      </c>
      <c r="E81" s="29">
        <f t="shared" si="41"/>
        <v>0.15129008608136746</v>
      </c>
      <c r="F81" s="29">
        <f t="shared" si="41"/>
        <v>0.15451185954130586</v>
      </c>
      <c r="G81" s="29">
        <f t="shared" si="41"/>
        <v>0.16037678391813123</v>
      </c>
      <c r="H81" s="29">
        <f t="shared" si="41"/>
        <v>0.16508054767338429</v>
      </c>
      <c r="I81" s="29">
        <f t="shared" si="41"/>
        <v>0.16699238766078631</v>
      </c>
      <c r="J81" s="29">
        <f t="shared" si="41"/>
        <v>0.16776122987068418</v>
      </c>
      <c r="K81" s="29">
        <f t="shared" si="41"/>
        <v>0.1693720571492294</v>
      </c>
      <c r="L81" s="29">
        <f t="shared" si="41"/>
        <v>0.17026300386576484</v>
      </c>
      <c r="M81" s="29">
        <f t="shared" si="41"/>
        <v>0.16973538453821518</v>
      </c>
      <c r="N81" s="29">
        <f t="shared" si="41"/>
        <v>0.16990414862088749</v>
      </c>
      <c r="O81" s="29">
        <f t="shared" si="41"/>
        <v>0.17026330380943983</v>
      </c>
      <c r="P81" s="29">
        <f t="shared" si="41"/>
        <v>0.17050332773936883</v>
      </c>
      <c r="Q81" s="29">
        <f t="shared" si="41"/>
        <v>0.17081463828677859</v>
      </c>
      <c r="R81" s="29">
        <f t="shared" si="41"/>
        <v>0.17184326024372096</v>
      </c>
      <c r="S81" s="29">
        <f t="shared" si="40"/>
        <v>0.17214186295149772</v>
      </c>
      <c r="T81" s="29">
        <f t="shared" si="40"/>
        <v>0.17206271197235895</v>
      </c>
      <c r="U81" s="29">
        <f t="shared" si="40"/>
        <v>0.17230189391107636</v>
      </c>
      <c r="V81" s="29">
        <f t="shared" si="40"/>
        <v>0.17264292705321924</v>
      </c>
      <c r="W81" s="29">
        <f t="shared" si="40"/>
        <v>0.17256206382961317</v>
      </c>
      <c r="X81" s="29">
        <f t="shared" si="40"/>
        <v>0.17284077329312525</v>
      </c>
      <c r="Y81" s="29">
        <f t="shared" si="40"/>
        <v>0.17336886069733767</v>
      </c>
      <c r="Z81" s="29">
        <f t="shared" si="40"/>
        <v>0.17353482287397415</v>
      </c>
      <c r="AA81" s="29">
        <f t="shared" si="40"/>
        <v>0.17369102346534029</v>
      </c>
      <c r="AB81" s="29">
        <f t="shared" si="40"/>
        <v>0.17411412908521764</v>
      </c>
      <c r="AC81" s="29">
        <f t="shared" si="40"/>
        <v>0.17401882898724083</v>
      </c>
      <c r="AD81" s="29">
        <f t="shared" si="40"/>
        <v>0.17429025192732947</v>
      </c>
      <c r="AE81" s="29">
        <f t="shared" si="40"/>
        <v>0.17517116584735778</v>
      </c>
      <c r="AF81" s="29">
        <f t="shared" si="40"/>
        <v>0.17522212210781768</v>
      </c>
      <c r="AG81" s="29">
        <f t="shared" si="40"/>
        <v>0.17519065670221357</v>
      </c>
    </row>
    <row r="82" spans="1:33" x14ac:dyDescent="0.35">
      <c r="B82" t="s">
        <v>175</v>
      </c>
      <c r="C82" s="29">
        <f t="shared" si="41"/>
        <v>1.7932498478878973E-2</v>
      </c>
      <c r="D82" s="29">
        <f t="shared" si="40"/>
        <v>8.4651492805235904E-3</v>
      </c>
      <c r="E82" s="29">
        <f t="shared" si="40"/>
        <v>8.584213524417841E-3</v>
      </c>
      <c r="F82" s="29">
        <f t="shared" si="40"/>
        <v>8.3873191045552662E-3</v>
      </c>
      <c r="G82" s="29">
        <f t="shared" si="40"/>
        <v>8.7316251088615984E-3</v>
      </c>
      <c r="H82" s="29">
        <f t="shared" si="40"/>
        <v>8.9191838593033704E-3</v>
      </c>
      <c r="I82" s="29">
        <f t="shared" si="40"/>
        <v>9.1301456654470491E-3</v>
      </c>
      <c r="J82" s="29">
        <f t="shared" si="40"/>
        <v>9.1562627682159857E-3</v>
      </c>
      <c r="K82" s="29">
        <f t="shared" si="40"/>
        <v>9.2145825596261603E-3</v>
      </c>
      <c r="L82" s="29">
        <f t="shared" si="40"/>
        <v>9.2539147496938021E-3</v>
      </c>
      <c r="M82" s="29">
        <f t="shared" si="40"/>
        <v>9.2716227699083716E-3</v>
      </c>
      <c r="N82" s="29">
        <f t="shared" si="40"/>
        <v>9.2757857451204549E-3</v>
      </c>
      <c r="O82" s="29">
        <f t="shared" si="40"/>
        <v>9.2276853728388737E-3</v>
      </c>
      <c r="P82" s="29">
        <f t="shared" si="40"/>
        <v>9.1979510613592885E-3</v>
      </c>
      <c r="Q82" s="29">
        <f t="shared" si="40"/>
        <v>9.2496842428070204E-3</v>
      </c>
      <c r="R82" s="29">
        <f t="shared" si="40"/>
        <v>9.276238815041131E-3</v>
      </c>
      <c r="S82" s="29">
        <f t="shared" si="40"/>
        <v>9.2987926716275732E-3</v>
      </c>
      <c r="T82" s="29">
        <f t="shared" si="40"/>
        <v>9.2834254647261253E-3</v>
      </c>
      <c r="U82" s="29">
        <f t="shared" si="40"/>
        <v>9.2990105932525859E-3</v>
      </c>
      <c r="V82" s="29">
        <f t="shared" si="40"/>
        <v>9.26585640070373E-3</v>
      </c>
      <c r="W82" s="29">
        <f t="shared" si="40"/>
        <v>9.2837610182310432E-3</v>
      </c>
      <c r="X82" s="29">
        <f t="shared" si="40"/>
        <v>9.2769292390530098E-3</v>
      </c>
      <c r="Y82" s="29">
        <f t="shared" si="40"/>
        <v>9.2826720007095683E-3</v>
      </c>
      <c r="Z82" s="29">
        <f t="shared" si="40"/>
        <v>9.3133693685655983E-3</v>
      </c>
      <c r="AA82" s="29">
        <f t="shared" si="40"/>
        <v>9.315621447728779E-3</v>
      </c>
      <c r="AB82" s="29">
        <f t="shared" si="40"/>
        <v>9.3103160024968074E-3</v>
      </c>
      <c r="AC82" s="29">
        <f t="shared" si="40"/>
        <v>9.3169820716556846E-3</v>
      </c>
      <c r="AD82" s="29">
        <f t="shared" si="40"/>
        <v>9.2982147510176378E-3</v>
      </c>
      <c r="AE82" s="29">
        <f t="shared" si="40"/>
        <v>9.327624503986295E-3</v>
      </c>
      <c r="AF82" s="29">
        <f t="shared" si="40"/>
        <v>9.3337816365725579E-3</v>
      </c>
      <c r="AG82" s="29">
        <f t="shared" si="40"/>
        <v>9.3312088891964341E-3</v>
      </c>
    </row>
    <row r="83" spans="1:33" x14ac:dyDescent="0.35">
      <c r="B83" t="s">
        <v>176</v>
      </c>
      <c r="C83" s="29">
        <f t="shared" si="41"/>
        <v>2.5214771900281454E-2</v>
      </c>
      <c r="D83" s="29">
        <f t="shared" si="40"/>
        <v>4.1481709060270329E-2</v>
      </c>
      <c r="E83" s="29">
        <f t="shared" si="40"/>
        <v>4.2511552471449846E-2</v>
      </c>
      <c r="F83" s="29">
        <f t="shared" si="40"/>
        <v>4.2761589145525788E-2</v>
      </c>
      <c r="G83" s="29">
        <f t="shared" si="40"/>
        <v>4.3693868262017585E-2</v>
      </c>
      <c r="H83" s="29">
        <f t="shared" si="40"/>
        <v>4.4493667196711273E-2</v>
      </c>
      <c r="I83" s="29">
        <f t="shared" si="40"/>
        <v>4.4487154645582651E-2</v>
      </c>
      <c r="J83" s="29">
        <f t="shared" si="40"/>
        <v>4.4264286887017321E-2</v>
      </c>
      <c r="K83" s="29">
        <f t="shared" si="40"/>
        <v>4.4343414380555182E-2</v>
      </c>
      <c r="L83" s="29">
        <f t="shared" si="40"/>
        <v>4.4257037442751605E-2</v>
      </c>
      <c r="M83" s="29">
        <f t="shared" si="40"/>
        <v>4.383567721755504E-2</v>
      </c>
      <c r="N83" s="29">
        <f t="shared" si="40"/>
        <v>4.3625468416656897E-2</v>
      </c>
      <c r="O83" s="29">
        <f t="shared" si="40"/>
        <v>4.3488568769258863E-2</v>
      </c>
      <c r="P83" s="29">
        <f t="shared" si="40"/>
        <v>4.3392575283508192E-2</v>
      </c>
      <c r="Q83" s="29">
        <f t="shared" si="40"/>
        <v>4.339596162792142E-2</v>
      </c>
      <c r="R83" s="29">
        <f t="shared" si="40"/>
        <v>4.3489740325075965E-2</v>
      </c>
      <c r="S83" s="29">
        <f t="shared" si="40"/>
        <v>4.3364170399444728E-2</v>
      </c>
      <c r="T83" s="29">
        <f t="shared" si="40"/>
        <v>4.315723904728061E-2</v>
      </c>
      <c r="U83" s="29">
        <f t="shared" si="40"/>
        <v>4.3077668393751947E-2</v>
      </c>
      <c r="V83" s="29">
        <f t="shared" si="40"/>
        <v>4.3035986990726714E-2</v>
      </c>
      <c r="W83" s="29">
        <f t="shared" si="40"/>
        <v>4.2879696780752152E-2</v>
      </c>
      <c r="X83" s="29">
        <f t="shared" si="40"/>
        <v>4.2820954802365779E-2</v>
      </c>
      <c r="Y83" s="29">
        <f t="shared" si="40"/>
        <v>4.2847270192737444E-2</v>
      </c>
      <c r="Z83" s="29">
        <f t="shared" si="40"/>
        <v>4.2767304749120445E-2</v>
      </c>
      <c r="AA83" s="29">
        <f t="shared" si="40"/>
        <v>4.2706948916166984E-2</v>
      </c>
      <c r="AB83" s="29">
        <f t="shared" si="40"/>
        <v>4.2725623343794615E-2</v>
      </c>
      <c r="AC83" s="29">
        <f t="shared" si="40"/>
        <v>4.2605692450462085E-2</v>
      </c>
      <c r="AD83" s="29">
        <f t="shared" si="40"/>
        <v>4.2577931761981193E-2</v>
      </c>
      <c r="AE83" s="29">
        <f t="shared" si="40"/>
        <v>4.27277883777437E-2</v>
      </c>
      <c r="AF83" s="29">
        <f t="shared" si="40"/>
        <v>4.265935747835229E-2</v>
      </c>
      <c r="AG83" s="29">
        <f t="shared" si="40"/>
        <v>4.258558551259805E-2</v>
      </c>
    </row>
    <row r="84" spans="1:33" x14ac:dyDescent="0.35">
      <c r="B84" t="s">
        <v>177</v>
      </c>
      <c r="C84" s="29">
        <f t="shared" si="41"/>
        <v>3.0466396993235188E-2</v>
      </c>
      <c r="D84" s="29">
        <f t="shared" si="40"/>
        <v>1.7001740980902628E-2</v>
      </c>
      <c r="E84" s="29">
        <f t="shared" si="40"/>
        <v>1.7082294208198397E-2</v>
      </c>
      <c r="F84" s="29">
        <f t="shared" si="40"/>
        <v>1.7662762058982612E-2</v>
      </c>
      <c r="G84" s="29">
        <f t="shared" si="40"/>
        <v>1.787337149992782E-2</v>
      </c>
      <c r="H84" s="29">
        <f t="shared" si="40"/>
        <v>1.8107351914075847E-2</v>
      </c>
      <c r="I84" s="29">
        <f t="shared" si="40"/>
        <v>1.7965926154906071E-2</v>
      </c>
      <c r="J84" s="29">
        <f t="shared" si="40"/>
        <v>1.7795210834896991E-2</v>
      </c>
      <c r="K84" s="29">
        <f t="shared" si="40"/>
        <v>1.7784569296047652E-2</v>
      </c>
      <c r="L84" s="29">
        <f t="shared" si="40"/>
        <v>1.7704708380986672E-2</v>
      </c>
      <c r="M84" s="29">
        <f t="shared" si="40"/>
        <v>1.7462009917022795E-2</v>
      </c>
      <c r="N84" s="29">
        <f t="shared" si="40"/>
        <v>1.7325489539650334E-2</v>
      </c>
      <c r="O84" s="29">
        <f t="shared" si="40"/>
        <v>1.7263673292413434E-2</v>
      </c>
      <c r="P84" s="29">
        <f t="shared" si="40"/>
        <v>1.7180680686056733E-2</v>
      </c>
      <c r="Q84" s="29">
        <f t="shared" si="40"/>
        <v>1.7084033636796801E-2</v>
      </c>
      <c r="R84" s="29">
        <f t="shared" si="40"/>
        <v>1.7083985327216254E-2</v>
      </c>
      <c r="S84" s="29">
        <f t="shared" si="40"/>
        <v>1.7017350150840053E-2</v>
      </c>
      <c r="T84" s="29">
        <f t="shared" si="40"/>
        <v>1.6918867845792416E-2</v>
      </c>
      <c r="U84" s="29">
        <f t="shared" si="40"/>
        <v>1.684323566460998E-2</v>
      </c>
      <c r="V84" s="29">
        <f t="shared" si="40"/>
        <v>1.6829074423583317E-2</v>
      </c>
      <c r="W84" s="29">
        <f t="shared" si="40"/>
        <v>1.6723707485371397E-2</v>
      </c>
      <c r="X84" s="29">
        <f t="shared" si="40"/>
        <v>1.6679369151973721E-2</v>
      </c>
      <c r="Y84" s="29">
        <f t="shared" si="40"/>
        <v>1.6677844052688615E-2</v>
      </c>
      <c r="Z84" s="29">
        <f t="shared" si="40"/>
        <v>1.6604618485293574E-2</v>
      </c>
      <c r="AA84" s="29">
        <f t="shared" si="40"/>
        <v>1.6558041089087865E-2</v>
      </c>
      <c r="AB84" s="29">
        <f t="shared" si="40"/>
        <v>1.6559901448695777E-2</v>
      </c>
      <c r="AC84" s="29">
        <f t="shared" si="40"/>
        <v>1.6482394836026443E-2</v>
      </c>
      <c r="AD84" s="29">
        <f t="shared" si="40"/>
        <v>1.6466415201859725E-2</v>
      </c>
      <c r="AE84" s="29">
        <f t="shared" si="40"/>
        <v>1.6512457663802115E-2</v>
      </c>
      <c r="AF84" s="29">
        <f t="shared" si="40"/>
        <v>1.6466949181006812E-2</v>
      </c>
      <c r="AG84" s="29">
        <f t="shared" si="40"/>
        <v>1.6415483171862949E-2</v>
      </c>
    </row>
    <row r="85" spans="1:33" x14ac:dyDescent="0.35">
      <c r="B85" t="s">
        <v>178</v>
      </c>
      <c r="C85" s="29">
        <f t="shared" si="41"/>
        <v>2.9443200157133174E-2</v>
      </c>
      <c r="D85" s="29">
        <f t="shared" si="40"/>
        <v>3.0519087790149491E-2</v>
      </c>
      <c r="E85" s="29">
        <f t="shared" si="40"/>
        <v>3.0654830391462572E-2</v>
      </c>
      <c r="F85" s="29">
        <f t="shared" si="40"/>
        <v>3.130533889881195E-2</v>
      </c>
      <c r="G85" s="29">
        <f t="shared" si="40"/>
        <v>3.2040865492792045E-2</v>
      </c>
      <c r="H85" s="29">
        <f t="shared" si="40"/>
        <v>3.260893428350059E-2</v>
      </c>
      <c r="I85" s="29">
        <f t="shared" si="40"/>
        <v>3.2609240206067078E-2</v>
      </c>
      <c r="J85" s="29">
        <f t="shared" si="40"/>
        <v>3.244230506989712E-2</v>
      </c>
      <c r="K85" s="29">
        <f t="shared" si="40"/>
        <v>3.2523207230622228E-2</v>
      </c>
      <c r="L85" s="29">
        <f t="shared" si="40"/>
        <v>3.2477467023993865E-2</v>
      </c>
      <c r="M85" s="29">
        <f t="shared" si="40"/>
        <v>3.2190002906053519E-2</v>
      </c>
      <c r="N85" s="29">
        <f t="shared" si="40"/>
        <v>3.2037766804705728E-2</v>
      </c>
      <c r="O85" s="29">
        <f t="shared" si="40"/>
        <v>3.1943517862215505E-2</v>
      </c>
      <c r="P85" s="29">
        <f t="shared" si="40"/>
        <v>3.1842989954868263E-2</v>
      </c>
      <c r="Q85" s="29">
        <f t="shared" si="40"/>
        <v>3.1741895521468944E-2</v>
      </c>
      <c r="R85" s="29">
        <f t="shared" si="40"/>
        <v>3.1789880227366549E-2</v>
      </c>
      <c r="S85" s="29">
        <f t="shared" si="40"/>
        <v>3.17350019981033E-2</v>
      </c>
      <c r="T85" s="29">
        <f t="shared" si="40"/>
        <v>3.160810141372266E-2</v>
      </c>
      <c r="U85" s="29">
        <f t="shared" si="40"/>
        <v>3.1541760185195868E-2</v>
      </c>
      <c r="V85" s="29">
        <f t="shared" si="40"/>
        <v>3.1513767256321712E-2</v>
      </c>
      <c r="W85" s="29">
        <f t="shared" si="40"/>
        <v>3.1404003082529122E-2</v>
      </c>
      <c r="X85" s="29">
        <f t="shared" si="40"/>
        <v>3.1358799141201529E-2</v>
      </c>
      <c r="Y85" s="29">
        <f t="shared" si="40"/>
        <v>3.1382756223274029E-2</v>
      </c>
      <c r="Z85" s="29">
        <f t="shared" si="40"/>
        <v>3.1326025626389663E-2</v>
      </c>
      <c r="AA85" s="29">
        <f t="shared" si="40"/>
        <v>3.1282477686371206E-2</v>
      </c>
      <c r="AB85" s="29">
        <f t="shared" si="40"/>
        <v>3.1299966036732428E-2</v>
      </c>
      <c r="AC85" s="29">
        <f t="shared" si="40"/>
        <v>3.1214912035074302E-2</v>
      </c>
      <c r="AD85" s="29">
        <f t="shared" si="40"/>
        <v>3.1191430169338123E-2</v>
      </c>
      <c r="AE85" s="29">
        <f t="shared" si="40"/>
        <v>3.1303913751746869E-2</v>
      </c>
      <c r="AF85" s="29">
        <f t="shared" si="40"/>
        <v>3.1263385891433237E-2</v>
      </c>
      <c r="AG85" s="29">
        <f t="shared" si="40"/>
        <v>3.1200902727338005E-2</v>
      </c>
    </row>
    <row r="86" spans="1:33" x14ac:dyDescent="0.35">
      <c r="B86" t="s">
        <v>201</v>
      </c>
      <c r="C86" s="29">
        <f t="shared" si="41"/>
        <v>0.14134497940897447</v>
      </c>
      <c r="D86" s="29">
        <f t="shared" si="40"/>
        <v>0.10081299269548363</v>
      </c>
      <c r="E86" s="29">
        <f t="shared" si="40"/>
        <v>0.10425274926014269</v>
      </c>
      <c r="F86" s="29">
        <f t="shared" si="40"/>
        <v>0.1089014342697415</v>
      </c>
      <c r="G86" s="29">
        <f t="shared" si="40"/>
        <v>0.11218354450198265</v>
      </c>
      <c r="H86" s="29">
        <f t="shared" si="40"/>
        <v>0.11510785681850122</v>
      </c>
      <c r="I86" s="29">
        <f t="shared" si="40"/>
        <v>0.11569819659420685</v>
      </c>
      <c r="J86" s="29">
        <f t="shared" si="40"/>
        <v>0.1157622738045312</v>
      </c>
      <c r="K86" s="29">
        <f t="shared" si="40"/>
        <v>0.11665823024434123</v>
      </c>
      <c r="L86" s="29">
        <f t="shared" si="40"/>
        <v>0.11702814312902136</v>
      </c>
      <c r="M86" s="29">
        <f t="shared" si="40"/>
        <v>0.11631715727009863</v>
      </c>
      <c r="N86" s="29">
        <f t="shared" si="40"/>
        <v>0.11611449922602288</v>
      </c>
      <c r="O86" s="29">
        <f t="shared" si="40"/>
        <v>0.11632301997546388</v>
      </c>
      <c r="P86" s="29">
        <f t="shared" si="40"/>
        <v>0.11635003489661214</v>
      </c>
      <c r="Q86" s="29">
        <f t="shared" si="40"/>
        <v>0.11635027722770863</v>
      </c>
      <c r="R86" s="29">
        <f t="shared" si="40"/>
        <v>0.11689782445608229</v>
      </c>
      <c r="S86" s="29">
        <f t="shared" si="40"/>
        <v>0.11694630103660004</v>
      </c>
      <c r="T86" s="29">
        <f t="shared" si="40"/>
        <v>0.11674991748416477</v>
      </c>
      <c r="U86" s="29">
        <f t="shared" si="40"/>
        <v>0.11671473639090756</v>
      </c>
      <c r="V86" s="29">
        <f t="shared" si="40"/>
        <v>0.11699921966335139</v>
      </c>
      <c r="W86" s="29">
        <f t="shared" si="40"/>
        <v>0.11673092430659288</v>
      </c>
      <c r="X86" s="29">
        <f t="shared" si="40"/>
        <v>0.11681974071297478</v>
      </c>
      <c r="Y86" s="29">
        <f t="shared" si="40"/>
        <v>0.11716604588618713</v>
      </c>
      <c r="Z86" s="29">
        <f t="shared" si="40"/>
        <v>0.11706094734093637</v>
      </c>
      <c r="AA86" s="29">
        <f t="shared" si="40"/>
        <v>0.11708824189249524</v>
      </c>
      <c r="AB86" s="29">
        <f t="shared" si="40"/>
        <v>0.11740410230859377</v>
      </c>
      <c r="AC86" s="29">
        <f t="shared" si="40"/>
        <v>0.11720460507429804</v>
      </c>
      <c r="AD86" s="29">
        <f t="shared" si="40"/>
        <v>0.11736695553638607</v>
      </c>
      <c r="AE86" s="29">
        <f t="shared" si="40"/>
        <v>0.11798722705994116</v>
      </c>
      <c r="AF86" s="29">
        <f t="shared" si="40"/>
        <v>0.11795876533655467</v>
      </c>
      <c r="AG86" s="29">
        <f t="shared" si="40"/>
        <v>0.11787934748992628</v>
      </c>
    </row>
    <row r="87" spans="1:33" x14ac:dyDescent="0.35">
      <c r="B87" t="s">
        <v>202</v>
      </c>
      <c r="C87" s="29">
        <f t="shared" si="41"/>
        <v>0.22262157626070736</v>
      </c>
      <c r="D87" s="29">
        <f t="shared" si="40"/>
        <v>0.24297141812647338</v>
      </c>
      <c r="E87" s="29">
        <f t="shared" si="40"/>
        <v>0.24910200804677454</v>
      </c>
      <c r="F87" s="29">
        <f t="shared" si="40"/>
        <v>0.25590606462081167</v>
      </c>
      <c r="G87" s="29">
        <f t="shared" si="40"/>
        <v>0.26368867502059334</v>
      </c>
      <c r="H87" s="29">
        <f t="shared" si="40"/>
        <v>0.2699775249114208</v>
      </c>
      <c r="I87" s="29">
        <f t="shared" si="40"/>
        <v>0.27159212257425414</v>
      </c>
      <c r="J87" s="29">
        <f t="shared" si="40"/>
        <v>0.2716081424431448</v>
      </c>
      <c r="K87" s="29">
        <f t="shared" si="40"/>
        <v>0.27343577117748474</v>
      </c>
      <c r="L87" s="29">
        <f t="shared" si="40"/>
        <v>0.27407838039803645</v>
      </c>
      <c r="M87" s="29">
        <f t="shared" si="40"/>
        <v>0.27251676758741039</v>
      </c>
      <c r="N87" s="29">
        <f t="shared" si="40"/>
        <v>0.27186140507435025</v>
      </c>
      <c r="O87" s="29">
        <f t="shared" si="40"/>
        <v>0.27179958529511911</v>
      </c>
      <c r="P87" s="29">
        <f t="shared" si="40"/>
        <v>0.27163409258954474</v>
      </c>
      <c r="Q87" s="29">
        <f t="shared" si="40"/>
        <v>0.27144913328906689</v>
      </c>
      <c r="R87" s="29">
        <f t="shared" si="40"/>
        <v>0.27244443272530866</v>
      </c>
      <c r="S87" s="29">
        <f t="shared" si="40"/>
        <v>0.27251019996676457</v>
      </c>
      <c r="T87" s="29">
        <f t="shared" si="40"/>
        <v>0.27192392959956119</v>
      </c>
      <c r="U87" s="29">
        <f t="shared" si="40"/>
        <v>0.27181220558349622</v>
      </c>
      <c r="V87" s="29">
        <f t="shared" si="40"/>
        <v>0.27203724792094996</v>
      </c>
      <c r="W87" s="29">
        <f t="shared" si="40"/>
        <v>0.27149543764179496</v>
      </c>
      <c r="X87" s="29">
        <f t="shared" si="40"/>
        <v>0.27153164268591273</v>
      </c>
      <c r="Y87" s="29">
        <f t="shared" si="40"/>
        <v>0.27209167112652666</v>
      </c>
      <c r="Z87" s="29">
        <f t="shared" si="40"/>
        <v>0.2719427285482019</v>
      </c>
      <c r="AA87" s="29">
        <f t="shared" si="40"/>
        <v>0.2718884862163935</v>
      </c>
      <c r="AB87" s="29">
        <f t="shared" si="40"/>
        <v>0.27233240398529684</v>
      </c>
      <c r="AC87" s="29">
        <f t="shared" si="40"/>
        <v>0.27186691196910368</v>
      </c>
      <c r="AD87" s="29">
        <f t="shared" si="40"/>
        <v>0.27196855949664128</v>
      </c>
      <c r="AE87" s="29">
        <f t="shared" si="40"/>
        <v>0.27318258772982851</v>
      </c>
      <c r="AF87" s="29">
        <f t="shared" si="40"/>
        <v>0.27303775171714012</v>
      </c>
      <c r="AG87" s="29">
        <f t="shared" si="40"/>
        <v>0.27274289187974826</v>
      </c>
    </row>
    <row r="90" spans="1:33" s="61" customFormat="1" x14ac:dyDescent="0.35">
      <c r="A90" s="60" t="s">
        <v>1403</v>
      </c>
      <c r="B90" s="60" t="s">
        <v>53</v>
      </c>
    </row>
    <row r="91" spans="1:33" x14ac:dyDescent="0.35">
      <c r="B91" s="54" t="s">
        <v>33</v>
      </c>
    </row>
    <row r="92" spans="1:33" x14ac:dyDescent="0.35">
      <c r="A92" s="1" t="s">
        <v>367</v>
      </c>
      <c r="B92" s="53" t="s">
        <v>168</v>
      </c>
      <c r="C92" s="31">
        <f>INDEX('AEO 2021 52'!16:16,MATCH(C$4,'AEO 2021 52'!$14:$14,0))*1000</f>
        <v>78670.906000000003</v>
      </c>
      <c r="D92" s="31">
        <f>INDEX('AEO 2022 52'!16:16,MATCH(D$4,'AEO 2022 52'!$13:$13,0))*1000</f>
        <v>84679.39</v>
      </c>
      <c r="E92" s="31">
        <f>INDEX('AEO 2022 52'!16:16,MATCH(E$4,'AEO 2022 52'!$13:$13,0))*1000</f>
        <v>84698.631000000008</v>
      </c>
      <c r="F92" s="31">
        <f>INDEX('AEO 2022 52'!16:16,MATCH(F$4,'AEO 2022 52'!$13:$13,0))*1000</f>
        <v>84777.717999999993</v>
      </c>
      <c r="G92" s="31">
        <f>INDEX('AEO 2022 52'!16:16,MATCH(G$4,'AEO 2022 52'!$13:$13,0))*1000</f>
        <v>84867.324999999997</v>
      </c>
      <c r="H92" s="31">
        <f>INDEX('AEO 2022 52'!16:16,MATCH(H$4,'AEO 2022 52'!$13:$13,0))*1000</f>
        <v>85127.625</v>
      </c>
      <c r="I92" s="31">
        <f>INDEX('AEO 2022 52'!16:16,MATCH(I$4,'AEO 2022 52'!$13:$13,0))*1000</f>
        <v>85464.347999999998</v>
      </c>
      <c r="J92" s="31">
        <f>INDEX('AEO 2022 52'!16:16,MATCH(J$4,'AEO 2022 52'!$13:$13,0))*1000</f>
        <v>85560.005000000005</v>
      </c>
      <c r="K92" s="31">
        <f>INDEX('AEO 2022 52'!16:16,MATCH(K$4,'AEO 2022 52'!$13:$13,0))*1000</f>
        <v>85630.043000000005</v>
      </c>
      <c r="L92" s="31">
        <f>INDEX('AEO 2022 52'!16:16,MATCH(L$4,'AEO 2022 52'!$13:$13,0))*1000</f>
        <v>85696.960000000006</v>
      </c>
      <c r="M92" s="31">
        <f>INDEX('AEO 2022 52'!16:16,MATCH(M$4,'AEO 2022 52'!$13:$13,0))*1000</f>
        <v>85761.81</v>
      </c>
      <c r="N92" s="31">
        <f>INDEX('AEO 2022 52'!16:16,MATCH(N$4,'AEO 2022 52'!$13:$13,0))*1000</f>
        <v>85822.875999999989</v>
      </c>
      <c r="O92" s="31">
        <f>INDEX('AEO 2022 52'!16:16,MATCH(O$4,'AEO 2022 52'!$13:$13,0))*1000</f>
        <v>85888.672000000006</v>
      </c>
      <c r="P92" s="31">
        <f>INDEX('AEO 2022 52'!16:16,MATCH(P$4,'AEO 2022 52'!$13:$13,0))*1000</f>
        <v>85954.91</v>
      </c>
      <c r="Q92" s="31">
        <f>INDEX('AEO 2022 52'!16:16,MATCH(Q$4,'AEO 2022 52'!$13:$13,0))*1000</f>
        <v>86001.114000000001</v>
      </c>
      <c r="R92" s="31">
        <f>INDEX('AEO 2022 52'!16:16,MATCH(R$4,'AEO 2022 52'!$13:$13,0))*1000</f>
        <v>86042.381000000008</v>
      </c>
      <c r="S92" s="31">
        <f>INDEX('AEO 2022 52'!16:16,MATCH(S$4,'AEO 2022 52'!$13:$13,0))*1000</f>
        <v>86076.415999999997</v>
      </c>
      <c r="T92" s="31">
        <f>INDEX('AEO 2022 52'!16:16,MATCH(T$4,'AEO 2022 52'!$13:$13,0))*1000</f>
        <v>86113.135999999999</v>
      </c>
      <c r="U92" s="31">
        <f>INDEX('AEO 2022 52'!16:16,MATCH(U$4,'AEO 2022 52'!$13:$13,0))*1000</f>
        <v>86148.154999999999</v>
      </c>
      <c r="V92" s="31">
        <f>INDEX('AEO 2022 52'!16:16,MATCH(V$4,'AEO 2022 52'!$13:$13,0))*1000</f>
        <v>86186.11099999999</v>
      </c>
      <c r="W92" s="31">
        <f>INDEX('AEO 2022 52'!16:16,MATCH(W$4,'AEO 2022 52'!$13:$13,0))*1000</f>
        <v>86220.222000000009</v>
      </c>
      <c r="X92" s="31">
        <f>INDEX('AEO 2022 52'!16:16,MATCH(X$4,'AEO 2022 52'!$13:$13,0))*1000</f>
        <v>86252.593999999997</v>
      </c>
      <c r="Y92" s="31">
        <f>INDEX('AEO 2022 52'!16:16,MATCH(Y$4,'AEO 2022 52'!$13:$13,0))*1000</f>
        <v>86287.993999999992</v>
      </c>
      <c r="Z92" s="31">
        <f>INDEX('AEO 2022 52'!16:16,MATCH(Z$4,'AEO 2022 52'!$13:$13,0))*1000</f>
        <v>86320.48000000001</v>
      </c>
      <c r="AA92" s="31">
        <f>INDEX('AEO 2022 52'!16:16,MATCH(AA$4,'AEO 2022 52'!$13:$13,0))*1000</f>
        <v>86353.165000000008</v>
      </c>
      <c r="AB92" s="31">
        <f>INDEX('AEO 2022 52'!16:16,MATCH(AB$4,'AEO 2022 52'!$13:$13,0))*1000</f>
        <v>86387.771999999997</v>
      </c>
      <c r="AC92" s="31">
        <f>INDEX('AEO 2022 52'!16:16,MATCH(AC$4,'AEO 2022 52'!$13:$13,0))*1000</f>
        <v>86421.53899999999</v>
      </c>
      <c r="AD92" s="31">
        <f>INDEX('AEO 2022 52'!16:16,MATCH(AD$4,'AEO 2022 52'!$13:$13,0))*1000</f>
        <v>86455.879000000001</v>
      </c>
      <c r="AE92" s="31">
        <f>INDEX('AEO 2022 52'!16:16,MATCH(AE$4,'AEO 2022 52'!$13:$13,0))*1000</f>
        <v>86491.660999999993</v>
      </c>
      <c r="AF92" s="31">
        <f>INDEX('AEO 2022 52'!16:16,MATCH(AF$4,'AEO 2022 52'!$13:$13,0))*1000</f>
        <v>86526.306000000011</v>
      </c>
      <c r="AG92" s="31">
        <f>INDEX('AEO 2022 52'!16:16,MATCH(AG$4,'AEO 2022 52'!$13:$13,0))*1000</f>
        <v>86540.221999999994</v>
      </c>
    </row>
    <row r="93" spans="1:33" x14ac:dyDescent="0.35">
      <c r="A93" s="1" t="s">
        <v>369</v>
      </c>
      <c r="B93" t="s">
        <v>169</v>
      </c>
      <c r="C93" s="31">
        <f>INDEX('AEO 2021 52'!17:17,MATCH(C$4,'AEO 2021 52'!$14:$14,0))*1000</f>
        <v>41886.958999999995</v>
      </c>
      <c r="D93" s="31">
        <f>INDEX('AEO 2022 52'!17:17,MATCH(D$4,'AEO 2022 52'!$13:$13,0))*1000</f>
        <v>37903.106999999996</v>
      </c>
      <c r="E93" s="31">
        <f>INDEX('AEO 2022 52'!17:17,MATCH(E$4,'AEO 2022 52'!$13:$13,0))*1000</f>
        <v>37865.356</v>
      </c>
      <c r="F93" s="31">
        <f>INDEX('AEO 2022 52'!17:17,MATCH(F$4,'AEO 2022 52'!$13:$13,0))*1000</f>
        <v>37906.135999999999</v>
      </c>
      <c r="G93" s="31">
        <f>INDEX('AEO 2022 52'!17:17,MATCH(G$4,'AEO 2022 52'!$13:$13,0))*1000</f>
        <v>38032.94</v>
      </c>
      <c r="H93" s="31">
        <f>INDEX('AEO 2022 52'!17:17,MATCH(H$4,'AEO 2022 52'!$13:$13,0))*1000</f>
        <v>38207.442999999999</v>
      </c>
      <c r="I93" s="31">
        <f>INDEX('AEO 2022 52'!17:17,MATCH(I$4,'AEO 2022 52'!$13:$13,0))*1000</f>
        <v>38558.791999999994</v>
      </c>
      <c r="J93" s="31">
        <f>INDEX('AEO 2022 52'!17:17,MATCH(J$4,'AEO 2022 52'!$13:$13,0))*1000</f>
        <v>38695.445999999996</v>
      </c>
      <c r="K93" s="31">
        <f>INDEX('AEO 2022 52'!17:17,MATCH(K$4,'AEO 2022 52'!$13:$13,0))*1000</f>
        <v>38762.894</v>
      </c>
      <c r="L93" s="31">
        <f>INDEX('AEO 2022 52'!17:17,MATCH(L$4,'AEO 2022 52'!$13:$13,0))*1000</f>
        <v>38838.695999999996</v>
      </c>
      <c r="M93" s="31">
        <f>INDEX('AEO 2022 52'!17:17,MATCH(M$4,'AEO 2022 52'!$13:$13,0))*1000</f>
        <v>38907.009000000005</v>
      </c>
      <c r="N93" s="31">
        <f>INDEX('AEO 2022 52'!17:17,MATCH(N$4,'AEO 2022 52'!$13:$13,0))*1000</f>
        <v>38964.171999999999</v>
      </c>
      <c r="O93" s="31">
        <f>INDEX('AEO 2022 52'!17:17,MATCH(O$4,'AEO 2022 52'!$13:$13,0))*1000</f>
        <v>39026.287000000004</v>
      </c>
      <c r="P93" s="31">
        <f>INDEX('AEO 2022 52'!17:17,MATCH(P$4,'AEO 2022 52'!$13:$13,0))*1000</f>
        <v>39090.954000000005</v>
      </c>
      <c r="Q93" s="31">
        <f>INDEX('AEO 2022 52'!17:17,MATCH(Q$4,'AEO 2022 52'!$13:$13,0))*1000</f>
        <v>39134.846000000005</v>
      </c>
      <c r="R93" s="31">
        <f>INDEX('AEO 2022 52'!17:17,MATCH(R$4,'AEO 2022 52'!$13:$13,0))*1000</f>
        <v>39176.299999999996</v>
      </c>
      <c r="S93" s="31">
        <f>INDEX('AEO 2022 52'!17:17,MATCH(S$4,'AEO 2022 52'!$13:$13,0))*1000</f>
        <v>39217.289000000004</v>
      </c>
      <c r="T93" s="31">
        <f>INDEX('AEO 2022 52'!17:17,MATCH(T$4,'AEO 2022 52'!$13:$13,0))*1000</f>
        <v>39255.008999999998</v>
      </c>
      <c r="U93" s="31">
        <f>INDEX('AEO 2022 52'!17:17,MATCH(U$4,'AEO 2022 52'!$13:$13,0))*1000</f>
        <v>39294.266000000003</v>
      </c>
      <c r="V93" s="31">
        <f>INDEX('AEO 2022 52'!17:17,MATCH(V$4,'AEO 2022 52'!$13:$13,0))*1000</f>
        <v>39339.133999999998</v>
      </c>
      <c r="W93" s="31">
        <f>INDEX('AEO 2022 52'!17:17,MATCH(W$4,'AEO 2022 52'!$13:$13,0))*1000</f>
        <v>39380.432000000001</v>
      </c>
      <c r="X93" s="31">
        <f>INDEX('AEO 2022 52'!17:17,MATCH(X$4,'AEO 2022 52'!$13:$13,0))*1000</f>
        <v>39419.155000000006</v>
      </c>
      <c r="Y93" s="31">
        <f>INDEX('AEO 2022 52'!17:17,MATCH(Y$4,'AEO 2022 52'!$13:$13,0))*1000</f>
        <v>39460.133000000002</v>
      </c>
      <c r="Z93" s="31">
        <f>INDEX('AEO 2022 52'!17:17,MATCH(Z$4,'AEO 2022 52'!$13:$13,0))*1000</f>
        <v>39494.419000000002</v>
      </c>
      <c r="AA93" s="31">
        <f>INDEX('AEO 2022 52'!17:17,MATCH(AA$4,'AEO 2022 52'!$13:$13,0))*1000</f>
        <v>39530.017999999996</v>
      </c>
      <c r="AB93" s="31">
        <f>INDEX('AEO 2022 52'!17:17,MATCH(AB$4,'AEO 2022 52'!$13:$13,0))*1000</f>
        <v>39570.82</v>
      </c>
      <c r="AC93" s="31">
        <f>INDEX('AEO 2022 52'!17:17,MATCH(AC$4,'AEO 2022 52'!$13:$13,0))*1000</f>
        <v>39610.828000000001</v>
      </c>
      <c r="AD93" s="31">
        <f>INDEX('AEO 2022 52'!17:17,MATCH(AD$4,'AEO 2022 52'!$13:$13,0))*1000</f>
        <v>39650.410000000003</v>
      </c>
      <c r="AE93" s="31">
        <f>INDEX('AEO 2022 52'!17:17,MATCH(AE$4,'AEO 2022 52'!$13:$13,0))*1000</f>
        <v>39693.043000000005</v>
      </c>
      <c r="AF93" s="31">
        <f>INDEX('AEO 2022 52'!17:17,MATCH(AF$4,'AEO 2022 52'!$13:$13,0))*1000</f>
        <v>39734.775999999998</v>
      </c>
      <c r="AG93" s="31">
        <f>INDEX('AEO 2022 52'!17:17,MATCH(AG$4,'AEO 2022 52'!$13:$13,0))*1000</f>
        <v>39756.836000000003</v>
      </c>
    </row>
    <row r="94" spans="1:33" x14ac:dyDescent="0.35">
      <c r="A94" s="1" t="s">
        <v>371</v>
      </c>
      <c r="B94" t="s">
        <v>170</v>
      </c>
      <c r="C94" s="31">
        <f>INDEX('AEO 2021 52'!18:18,MATCH(C$4,'AEO 2021 52'!$14:$14,0))*1000</f>
        <v>31118.7</v>
      </c>
      <c r="D94" s="31">
        <f>INDEX('AEO 2022 52'!18:18,MATCH(D$4,'AEO 2022 52'!$13:$13,0))*1000</f>
        <v>30108.683000000001</v>
      </c>
      <c r="E94" s="31">
        <f>INDEX('AEO 2022 52'!18:18,MATCH(E$4,'AEO 2022 52'!$13:$13,0))*1000</f>
        <v>30077.524000000001</v>
      </c>
      <c r="F94" s="31">
        <f>INDEX('AEO 2022 52'!18:18,MATCH(F$4,'AEO 2022 52'!$13:$13,0))*1000</f>
        <v>30176.832000000002</v>
      </c>
      <c r="G94" s="31">
        <f>INDEX('AEO 2022 52'!18:18,MATCH(G$4,'AEO 2022 52'!$13:$13,0))*1000</f>
        <v>30266.233</v>
      </c>
      <c r="H94" s="31">
        <f>INDEX('AEO 2022 52'!18:18,MATCH(H$4,'AEO 2022 52'!$13:$13,0))*1000</f>
        <v>30429.915999999997</v>
      </c>
      <c r="I94" s="31">
        <f>INDEX('AEO 2022 52'!18:18,MATCH(I$4,'AEO 2022 52'!$13:$13,0))*1000</f>
        <v>30696.217999999997</v>
      </c>
      <c r="J94" s="31">
        <f>INDEX('AEO 2022 52'!18:18,MATCH(J$4,'AEO 2022 52'!$13:$13,0))*1000</f>
        <v>30775.388999999999</v>
      </c>
      <c r="K94" s="31">
        <f>INDEX('AEO 2022 52'!18:18,MATCH(K$4,'AEO 2022 52'!$13:$13,0))*1000</f>
        <v>30853.75</v>
      </c>
      <c r="L94" s="31">
        <f>INDEX('AEO 2022 52'!18:18,MATCH(L$4,'AEO 2022 52'!$13:$13,0))*1000</f>
        <v>30931.177000000003</v>
      </c>
      <c r="M94" s="31">
        <f>INDEX('AEO 2022 52'!18:18,MATCH(M$4,'AEO 2022 52'!$13:$13,0))*1000</f>
        <v>31004.044000000002</v>
      </c>
      <c r="N94" s="31">
        <f>INDEX('AEO 2022 52'!18:18,MATCH(N$4,'AEO 2022 52'!$13:$13,0))*1000</f>
        <v>31071.774000000001</v>
      </c>
      <c r="O94" s="31">
        <f>INDEX('AEO 2022 52'!18:18,MATCH(O$4,'AEO 2022 52'!$13:$13,0))*1000</f>
        <v>31147.524000000001</v>
      </c>
      <c r="P94" s="31">
        <f>INDEX('AEO 2022 52'!18:18,MATCH(P$4,'AEO 2022 52'!$13:$13,0))*1000</f>
        <v>31224.776999999998</v>
      </c>
      <c r="Q94" s="31">
        <f>INDEX('AEO 2022 52'!18:18,MATCH(Q$4,'AEO 2022 52'!$13:$13,0))*1000</f>
        <v>31281.569</v>
      </c>
      <c r="R94" s="31">
        <f>INDEX('AEO 2022 52'!18:18,MATCH(R$4,'AEO 2022 52'!$13:$13,0))*1000</f>
        <v>31335.876</v>
      </c>
      <c r="S94" s="31">
        <f>INDEX('AEO 2022 52'!18:18,MATCH(S$4,'AEO 2022 52'!$13:$13,0))*1000</f>
        <v>31388.743999999999</v>
      </c>
      <c r="T94" s="31">
        <f>INDEX('AEO 2022 52'!18:18,MATCH(T$4,'AEO 2022 52'!$13:$13,0))*1000</f>
        <v>31441.888999999999</v>
      </c>
      <c r="U94" s="31">
        <f>INDEX('AEO 2022 52'!18:18,MATCH(U$4,'AEO 2022 52'!$13:$13,0))*1000</f>
        <v>31490.66</v>
      </c>
      <c r="V94" s="31">
        <f>INDEX('AEO 2022 52'!18:18,MATCH(V$4,'AEO 2022 52'!$13:$13,0))*1000</f>
        <v>31542.474999999999</v>
      </c>
      <c r="W94" s="31">
        <f>INDEX('AEO 2022 52'!18:18,MATCH(W$4,'AEO 2022 52'!$13:$13,0))*1000</f>
        <v>31590.295999999998</v>
      </c>
      <c r="X94" s="31">
        <f>INDEX('AEO 2022 52'!18:18,MATCH(X$4,'AEO 2022 52'!$13:$13,0))*1000</f>
        <v>31636.772000000001</v>
      </c>
      <c r="Y94" s="31">
        <f>INDEX('AEO 2022 52'!18:18,MATCH(Y$4,'AEO 2022 52'!$13:$13,0))*1000</f>
        <v>31684.446</v>
      </c>
      <c r="Z94" s="31">
        <f>INDEX('AEO 2022 52'!18:18,MATCH(Z$4,'AEO 2022 52'!$13:$13,0))*1000</f>
        <v>31728.314999999999</v>
      </c>
      <c r="AA94" s="31">
        <f>INDEX('AEO 2022 52'!18:18,MATCH(AA$4,'AEO 2022 52'!$13:$13,0))*1000</f>
        <v>31771.657999999999</v>
      </c>
      <c r="AB94" s="31">
        <f>INDEX('AEO 2022 52'!18:18,MATCH(AB$4,'AEO 2022 52'!$13:$13,0))*1000</f>
        <v>31817.589</v>
      </c>
      <c r="AC94" s="31">
        <f>INDEX('AEO 2022 52'!18:18,MATCH(AC$4,'AEO 2022 52'!$13:$13,0))*1000</f>
        <v>31861.616000000002</v>
      </c>
      <c r="AD94" s="31">
        <f>INDEX('AEO 2022 52'!18:18,MATCH(AD$4,'AEO 2022 52'!$13:$13,0))*1000</f>
        <v>31907.616000000002</v>
      </c>
      <c r="AE94" s="31">
        <f>INDEX('AEO 2022 52'!18:18,MATCH(AE$4,'AEO 2022 52'!$13:$13,0))*1000</f>
        <v>31954.664000000001</v>
      </c>
      <c r="AF94" s="31">
        <f>INDEX('AEO 2022 52'!18:18,MATCH(AF$4,'AEO 2022 52'!$13:$13,0))*1000</f>
        <v>32001.972000000002</v>
      </c>
      <c r="AG94" s="31">
        <f>INDEX('AEO 2022 52'!18:18,MATCH(AG$4,'AEO 2022 52'!$13:$13,0))*1000</f>
        <v>32028.664000000001</v>
      </c>
    </row>
    <row r="95" spans="1:33" x14ac:dyDescent="0.35">
      <c r="A95" s="1" t="s">
        <v>373</v>
      </c>
      <c r="B95" t="s">
        <v>171</v>
      </c>
      <c r="C95" s="31">
        <f>INDEX('AEO 2021 52'!19:19,MATCH(C$4,'AEO 2021 52'!$14:$14,0))*1000</f>
        <v>29038.455999999998</v>
      </c>
      <c r="D95" s="31">
        <f>INDEX('AEO 2022 52'!19:19,MATCH(D$4,'AEO 2022 52'!$13:$13,0))*1000</f>
        <v>30514.918999999998</v>
      </c>
      <c r="E95" s="31">
        <f>INDEX('AEO 2022 52'!19:19,MATCH(E$4,'AEO 2022 52'!$13:$13,0))*1000</f>
        <v>30501.384999999998</v>
      </c>
      <c r="F95" s="31">
        <f>INDEX('AEO 2022 52'!19:19,MATCH(F$4,'AEO 2022 52'!$13:$13,0))*1000</f>
        <v>30605.989000000001</v>
      </c>
      <c r="G95" s="31">
        <f>INDEX('AEO 2022 52'!19:19,MATCH(G$4,'AEO 2022 52'!$13:$13,0))*1000</f>
        <v>30702.722999999998</v>
      </c>
      <c r="H95" s="31">
        <f>INDEX('AEO 2022 52'!19:19,MATCH(H$4,'AEO 2022 52'!$13:$13,0))*1000</f>
        <v>30874.675999999999</v>
      </c>
      <c r="I95" s="31">
        <f>INDEX('AEO 2022 52'!19:19,MATCH(I$4,'AEO 2022 52'!$13:$13,0))*1000</f>
        <v>31020.385999999999</v>
      </c>
      <c r="J95" s="31">
        <f>INDEX('AEO 2022 52'!19:19,MATCH(J$4,'AEO 2022 52'!$13:$13,0))*1000</f>
        <v>31100.21</v>
      </c>
      <c r="K95" s="31">
        <f>INDEX('AEO 2022 52'!19:19,MATCH(K$4,'AEO 2022 52'!$13:$13,0))*1000</f>
        <v>31171.917000000001</v>
      </c>
      <c r="L95" s="31">
        <f>INDEX('AEO 2022 52'!19:19,MATCH(L$4,'AEO 2022 52'!$13:$13,0))*1000</f>
        <v>31249.255999999998</v>
      </c>
      <c r="M95" s="31">
        <f>INDEX('AEO 2022 52'!19:19,MATCH(M$4,'AEO 2022 52'!$13:$13,0))*1000</f>
        <v>31321.079000000002</v>
      </c>
      <c r="N95" s="31">
        <f>INDEX('AEO 2022 52'!19:19,MATCH(N$4,'AEO 2022 52'!$13:$13,0))*1000</f>
        <v>31387.239000000001</v>
      </c>
      <c r="O95" s="31">
        <f>INDEX('AEO 2022 52'!19:19,MATCH(O$4,'AEO 2022 52'!$13:$13,0))*1000</f>
        <v>31461.168000000001</v>
      </c>
      <c r="P95" s="31">
        <f>INDEX('AEO 2022 52'!19:19,MATCH(P$4,'AEO 2022 52'!$13:$13,0))*1000</f>
        <v>31537.476000000002</v>
      </c>
      <c r="Q95" s="31">
        <f>INDEX('AEO 2022 52'!19:19,MATCH(Q$4,'AEO 2022 52'!$13:$13,0))*1000</f>
        <v>31594.273000000001</v>
      </c>
      <c r="R95" s="31">
        <f>INDEX('AEO 2022 52'!19:19,MATCH(R$4,'AEO 2022 52'!$13:$13,0))*1000</f>
        <v>31648.481</v>
      </c>
      <c r="S95" s="31">
        <f>INDEX('AEO 2022 52'!19:19,MATCH(S$4,'AEO 2022 52'!$13:$13,0))*1000</f>
        <v>31701.273000000001</v>
      </c>
      <c r="T95" s="31">
        <f>INDEX('AEO 2022 52'!19:19,MATCH(T$4,'AEO 2022 52'!$13:$13,0))*1000</f>
        <v>31754.329999999998</v>
      </c>
      <c r="U95" s="31">
        <f>INDEX('AEO 2022 52'!19:19,MATCH(U$4,'AEO 2022 52'!$13:$13,0))*1000</f>
        <v>31802.520999999997</v>
      </c>
      <c r="V95" s="31">
        <f>INDEX('AEO 2022 52'!19:19,MATCH(V$4,'AEO 2022 52'!$13:$13,0))*1000</f>
        <v>31853.076999999997</v>
      </c>
      <c r="W95" s="31">
        <f>INDEX('AEO 2022 52'!19:19,MATCH(W$4,'AEO 2022 52'!$13:$13,0))*1000</f>
        <v>31899.469000000001</v>
      </c>
      <c r="X95" s="31">
        <f>INDEX('AEO 2022 52'!19:19,MATCH(X$4,'AEO 2022 52'!$13:$13,0))*1000</f>
        <v>31944.816999999999</v>
      </c>
      <c r="Y95" s="31">
        <f>INDEX('AEO 2022 52'!19:19,MATCH(Y$4,'AEO 2022 52'!$13:$13,0))*1000</f>
        <v>31991.142</v>
      </c>
      <c r="Z95" s="31">
        <f>INDEX('AEO 2022 52'!19:19,MATCH(Z$4,'AEO 2022 52'!$13:$13,0))*1000</f>
        <v>32034.294000000002</v>
      </c>
      <c r="AA95" s="31">
        <f>INDEX('AEO 2022 52'!19:19,MATCH(AA$4,'AEO 2022 52'!$13:$13,0))*1000</f>
        <v>32076.458000000002</v>
      </c>
      <c r="AB95" s="31">
        <f>INDEX('AEO 2022 52'!19:19,MATCH(AB$4,'AEO 2022 52'!$13:$13,0))*1000</f>
        <v>32120.663</v>
      </c>
      <c r="AC95" s="31">
        <f>INDEX('AEO 2022 52'!19:19,MATCH(AC$4,'AEO 2022 52'!$13:$13,0))*1000</f>
        <v>32163.058999999997</v>
      </c>
      <c r="AD95" s="31">
        <f>INDEX('AEO 2022 52'!19:19,MATCH(AD$4,'AEO 2022 52'!$13:$13,0))*1000</f>
        <v>32207.816999999999</v>
      </c>
      <c r="AE95" s="31">
        <f>INDEX('AEO 2022 52'!19:19,MATCH(AE$4,'AEO 2022 52'!$13:$13,0))*1000</f>
        <v>32252.785000000003</v>
      </c>
      <c r="AF95" s="31">
        <f>INDEX('AEO 2022 52'!19:19,MATCH(AF$4,'AEO 2022 52'!$13:$13,0))*1000</f>
        <v>32298.515000000003</v>
      </c>
      <c r="AG95" s="31">
        <f>INDEX('AEO 2022 52'!19:19,MATCH(AG$4,'AEO 2022 52'!$13:$13,0))*1000</f>
        <v>32323.662</v>
      </c>
    </row>
    <row r="96" spans="1:33" x14ac:dyDescent="0.35">
      <c r="A96" s="1" t="s">
        <v>375</v>
      </c>
      <c r="B96" t="s">
        <v>172</v>
      </c>
      <c r="C96" s="31">
        <f>INDEX('AEO 2021 52'!20:20,MATCH(C$4,'AEO 2021 52'!$14:$14,0))*1000</f>
        <v>35880.619000000006</v>
      </c>
      <c r="D96" s="31">
        <f>INDEX('AEO 2022 52'!20:20,MATCH(D$4,'AEO 2022 52'!$13:$13,0))*1000</f>
        <v>36143.805999999997</v>
      </c>
      <c r="E96" s="31">
        <f>INDEX('AEO 2022 52'!20:20,MATCH(E$4,'AEO 2022 52'!$13:$13,0))*1000</f>
        <v>36132.668000000005</v>
      </c>
      <c r="F96" s="31">
        <f>INDEX('AEO 2022 52'!20:20,MATCH(F$4,'AEO 2022 52'!$13:$13,0))*1000</f>
        <v>36231.091</v>
      </c>
      <c r="G96" s="31">
        <f>INDEX('AEO 2022 52'!20:20,MATCH(G$4,'AEO 2022 52'!$13:$13,0))*1000</f>
        <v>36347.183000000005</v>
      </c>
      <c r="H96" s="31">
        <f>INDEX('AEO 2022 52'!20:20,MATCH(H$4,'AEO 2022 52'!$13:$13,0))*1000</f>
        <v>36491.898000000001</v>
      </c>
      <c r="I96" s="31">
        <f>INDEX('AEO 2022 52'!20:20,MATCH(I$4,'AEO 2022 52'!$13:$13,0))*1000</f>
        <v>36647.43</v>
      </c>
      <c r="J96" s="31">
        <f>INDEX('AEO 2022 52'!20:20,MATCH(J$4,'AEO 2022 52'!$13:$13,0))*1000</f>
        <v>36736.351000000002</v>
      </c>
      <c r="K96" s="31">
        <f>INDEX('AEO 2022 52'!20:20,MATCH(K$4,'AEO 2022 52'!$13:$13,0))*1000</f>
        <v>36798.423999999999</v>
      </c>
      <c r="L96" s="31">
        <f>INDEX('AEO 2022 52'!20:20,MATCH(L$4,'AEO 2022 52'!$13:$13,0))*1000</f>
        <v>36872.470999999998</v>
      </c>
      <c r="M96" s="31">
        <f>INDEX('AEO 2022 52'!20:20,MATCH(M$4,'AEO 2022 52'!$13:$13,0))*1000</f>
        <v>36939.819000000003</v>
      </c>
      <c r="N96" s="31">
        <f>INDEX('AEO 2022 52'!20:20,MATCH(N$4,'AEO 2022 52'!$13:$13,0))*1000</f>
        <v>37001.494999999995</v>
      </c>
      <c r="O96" s="31">
        <f>INDEX('AEO 2022 52'!20:20,MATCH(O$4,'AEO 2022 52'!$13:$13,0))*1000</f>
        <v>37070.286</v>
      </c>
      <c r="P96" s="31">
        <f>INDEX('AEO 2022 52'!20:20,MATCH(P$4,'AEO 2022 52'!$13:$13,0))*1000</f>
        <v>37141.968000000001</v>
      </c>
      <c r="Q96" s="31">
        <f>INDEX('AEO 2022 52'!20:20,MATCH(Q$4,'AEO 2022 52'!$13:$13,0))*1000</f>
        <v>37193.294999999998</v>
      </c>
      <c r="R96" s="31">
        <f>INDEX('AEO 2022 52'!20:20,MATCH(R$4,'AEO 2022 52'!$13:$13,0))*1000</f>
        <v>37242.68</v>
      </c>
      <c r="S96" s="31">
        <f>INDEX('AEO 2022 52'!20:20,MATCH(S$4,'AEO 2022 52'!$13:$13,0))*1000</f>
        <v>37290.629999999997</v>
      </c>
      <c r="T96" s="31">
        <f>INDEX('AEO 2022 52'!20:20,MATCH(T$4,'AEO 2022 52'!$13:$13,0))*1000</f>
        <v>37336.474999999999</v>
      </c>
      <c r="U96" s="31">
        <f>INDEX('AEO 2022 52'!20:20,MATCH(U$4,'AEO 2022 52'!$13:$13,0))*1000</f>
        <v>37379.714999999997</v>
      </c>
      <c r="V96" s="31">
        <f>INDEX('AEO 2022 52'!20:20,MATCH(V$4,'AEO 2022 52'!$13:$13,0))*1000</f>
        <v>37425.776999999995</v>
      </c>
      <c r="W96" s="31">
        <f>INDEX('AEO 2022 52'!20:20,MATCH(W$4,'AEO 2022 52'!$13:$13,0))*1000</f>
        <v>37468.319000000003</v>
      </c>
      <c r="X96" s="31">
        <f>INDEX('AEO 2022 52'!20:20,MATCH(X$4,'AEO 2022 52'!$13:$13,0))*1000</f>
        <v>37509.35</v>
      </c>
      <c r="Y96" s="31">
        <f>INDEX('AEO 2022 52'!20:20,MATCH(Y$4,'AEO 2022 52'!$13:$13,0))*1000</f>
        <v>37551.731</v>
      </c>
      <c r="Z96" s="31">
        <f>INDEX('AEO 2022 52'!20:20,MATCH(Z$4,'AEO 2022 52'!$13:$13,0))*1000</f>
        <v>37591.044999999998</v>
      </c>
      <c r="AA96" s="31">
        <f>INDEX('AEO 2022 52'!20:20,MATCH(AA$4,'AEO 2022 52'!$13:$13,0))*1000</f>
        <v>37629.508999999998</v>
      </c>
      <c r="AB96" s="31">
        <f>INDEX('AEO 2022 52'!20:20,MATCH(AB$4,'AEO 2022 52'!$13:$13,0))*1000</f>
        <v>37670.184999999998</v>
      </c>
      <c r="AC96" s="31">
        <f>INDEX('AEO 2022 52'!20:20,MATCH(AC$4,'AEO 2022 52'!$13:$13,0))*1000</f>
        <v>37709.396000000001</v>
      </c>
      <c r="AD96" s="31">
        <f>INDEX('AEO 2022 52'!20:20,MATCH(AD$4,'AEO 2022 52'!$13:$13,0))*1000</f>
        <v>37748.759999999995</v>
      </c>
      <c r="AE96" s="31">
        <f>INDEX('AEO 2022 52'!20:20,MATCH(AE$4,'AEO 2022 52'!$13:$13,0))*1000</f>
        <v>37789.794999999998</v>
      </c>
      <c r="AF96" s="31">
        <f>INDEX('AEO 2022 52'!20:20,MATCH(AF$4,'AEO 2022 52'!$13:$13,0))*1000</f>
        <v>37830.474999999999</v>
      </c>
      <c r="AG96" s="31">
        <f>INDEX('AEO 2022 52'!20:20,MATCH(AG$4,'AEO 2022 52'!$13:$13,0))*1000</f>
        <v>37848.248</v>
      </c>
    </row>
    <row r="97" spans="1:33" x14ac:dyDescent="0.35">
      <c r="A97" s="1" t="s">
        <v>377</v>
      </c>
      <c r="B97" t="s">
        <v>173</v>
      </c>
      <c r="C97" s="31">
        <f>INDEX('AEO 2021 52'!21:21,MATCH(C$4,'AEO 2021 52'!$14:$14,0))*1000</f>
        <v>104219.36</v>
      </c>
      <c r="D97" s="31">
        <f>INDEX('AEO 2022 52'!21:21,MATCH(D$4,'AEO 2022 52'!$13:$13,0))*1000</f>
        <v>97360.313000000009</v>
      </c>
      <c r="E97" s="31">
        <f>INDEX('AEO 2022 52'!21:21,MATCH(E$4,'AEO 2022 52'!$13:$13,0))*1000</f>
        <v>97370.75</v>
      </c>
      <c r="F97" s="31">
        <f>INDEX('AEO 2022 52'!21:21,MATCH(F$4,'AEO 2022 52'!$13:$13,0))*1000</f>
        <v>97476.508999999991</v>
      </c>
      <c r="G97" s="31">
        <f>INDEX('AEO 2022 52'!21:21,MATCH(G$4,'AEO 2022 52'!$13:$13,0))*1000</f>
        <v>97579.811000000002</v>
      </c>
      <c r="H97" s="31">
        <f>INDEX('AEO 2022 52'!21:21,MATCH(H$4,'AEO 2022 52'!$13:$13,0))*1000</f>
        <v>97716.674999999988</v>
      </c>
      <c r="I97" s="31">
        <f>INDEX('AEO 2022 52'!21:21,MATCH(I$4,'AEO 2022 52'!$13:$13,0))*1000</f>
        <v>97937.90400000001</v>
      </c>
      <c r="J97" s="31">
        <f>INDEX('AEO 2022 52'!21:21,MATCH(J$4,'AEO 2022 52'!$13:$13,0))*1000</f>
        <v>98034.462</v>
      </c>
      <c r="K97" s="31">
        <f>INDEX('AEO 2022 52'!21:21,MATCH(K$4,'AEO 2022 52'!$13:$13,0))*1000</f>
        <v>98105.484000000011</v>
      </c>
      <c r="L97" s="31">
        <f>INDEX('AEO 2022 52'!21:21,MATCH(L$4,'AEO 2022 52'!$13:$13,0))*1000</f>
        <v>98173.950000000012</v>
      </c>
      <c r="M97" s="31">
        <f>INDEX('AEO 2022 52'!21:21,MATCH(M$4,'AEO 2022 52'!$13:$13,0))*1000</f>
        <v>98239.159</v>
      </c>
      <c r="N97" s="31">
        <f>INDEX('AEO 2022 52'!21:21,MATCH(N$4,'AEO 2022 52'!$13:$13,0))*1000</f>
        <v>98300.621000000014</v>
      </c>
      <c r="O97" s="31">
        <f>INDEX('AEO 2022 52'!21:21,MATCH(O$4,'AEO 2022 52'!$13:$13,0))*1000</f>
        <v>98366.859000000011</v>
      </c>
      <c r="P97" s="31">
        <f>INDEX('AEO 2022 52'!21:21,MATCH(P$4,'AEO 2022 52'!$13:$13,0))*1000</f>
        <v>98431.75499999999</v>
      </c>
      <c r="Q97" s="31">
        <f>INDEX('AEO 2022 52'!21:21,MATCH(Q$4,'AEO 2022 52'!$13:$13,0))*1000</f>
        <v>98469.680999999997</v>
      </c>
      <c r="R97" s="31">
        <f>INDEX('AEO 2022 52'!21:21,MATCH(R$4,'AEO 2022 52'!$13:$13,0))*1000</f>
        <v>98505.699000000008</v>
      </c>
      <c r="S97" s="31">
        <f>INDEX('AEO 2022 52'!21:21,MATCH(S$4,'AEO 2022 52'!$13:$13,0))*1000</f>
        <v>98541.016000000003</v>
      </c>
      <c r="T97" s="31">
        <f>INDEX('AEO 2022 52'!21:21,MATCH(T$4,'AEO 2022 52'!$13:$13,0))*1000</f>
        <v>98579.597000000009</v>
      </c>
      <c r="U97" s="31">
        <f>INDEX('AEO 2022 52'!21:21,MATCH(U$4,'AEO 2022 52'!$13:$13,0))*1000</f>
        <v>98617.05</v>
      </c>
      <c r="V97" s="31">
        <f>INDEX('AEO 2022 52'!21:21,MATCH(V$4,'AEO 2022 52'!$13:$13,0))*1000</f>
        <v>98656.929000000004</v>
      </c>
      <c r="W97" s="31">
        <f>INDEX('AEO 2022 52'!21:21,MATCH(W$4,'AEO 2022 52'!$13:$13,0))*1000</f>
        <v>98692.801999999996</v>
      </c>
      <c r="X97" s="31">
        <f>INDEX('AEO 2022 52'!21:21,MATCH(X$4,'AEO 2022 52'!$13:$13,0))*1000</f>
        <v>98726.592999999993</v>
      </c>
      <c r="Y97" s="31">
        <f>INDEX('AEO 2022 52'!21:21,MATCH(Y$4,'AEO 2022 52'!$13:$13,0))*1000</f>
        <v>98762.771999999997</v>
      </c>
      <c r="Z97" s="31">
        <f>INDEX('AEO 2022 52'!21:21,MATCH(Z$4,'AEO 2022 52'!$13:$13,0))*1000</f>
        <v>98794.861000000004</v>
      </c>
      <c r="AA97" s="31">
        <f>INDEX('AEO 2022 52'!21:21,MATCH(AA$4,'AEO 2022 52'!$13:$13,0))*1000</f>
        <v>98828.46100000001</v>
      </c>
      <c r="AB97" s="31">
        <f>INDEX('AEO 2022 52'!21:21,MATCH(AB$4,'AEO 2022 52'!$13:$13,0))*1000</f>
        <v>98864.51</v>
      </c>
      <c r="AC97" s="31">
        <f>INDEX('AEO 2022 52'!21:21,MATCH(AC$4,'AEO 2022 52'!$13:$13,0))*1000</f>
        <v>98899.635000000009</v>
      </c>
      <c r="AD97" s="31">
        <f>INDEX('AEO 2022 52'!21:21,MATCH(AD$4,'AEO 2022 52'!$13:$13,0))*1000</f>
        <v>98934.326000000001</v>
      </c>
      <c r="AE97" s="31">
        <f>INDEX('AEO 2022 52'!21:21,MATCH(AE$4,'AEO 2022 52'!$13:$13,0))*1000</f>
        <v>98971.123000000007</v>
      </c>
      <c r="AF97" s="31">
        <f>INDEX('AEO 2022 52'!21:21,MATCH(AF$4,'AEO 2022 52'!$13:$13,0))*1000</f>
        <v>99007.462</v>
      </c>
      <c r="AG97" s="31">
        <f>INDEX('AEO 2022 52'!21:21,MATCH(AG$4,'AEO 2022 52'!$13:$13,0))*1000</f>
        <v>99023.041000000012</v>
      </c>
    </row>
    <row r="98" spans="1:33" x14ac:dyDescent="0.35">
      <c r="A98" s="1" t="s">
        <v>201</v>
      </c>
      <c r="B98" t="s">
        <v>218</v>
      </c>
      <c r="C98" s="31">
        <f>INDEX('AEO 2021 52'!22:22,MATCH(C$4,'AEO 2021 52'!$14:$14,0))*1000</f>
        <v>28007.87</v>
      </c>
      <c r="D98" s="31">
        <f>INDEX('AEO 2022 52'!22:22,MATCH(D$4,'AEO 2022 52'!$13:$13,0))*1000</f>
        <v>29757.672999999999</v>
      </c>
      <c r="E98" s="31">
        <f>INDEX('AEO 2022 52'!22:22,MATCH(E$4,'AEO 2022 52'!$13:$13,0))*1000</f>
        <v>29774.78</v>
      </c>
      <c r="F98" s="31">
        <f>INDEX('AEO 2022 52'!22:22,MATCH(F$4,'AEO 2022 52'!$13:$13,0))*1000</f>
        <v>29853.024000000001</v>
      </c>
      <c r="G98" s="31">
        <f>INDEX('AEO 2022 52'!22:22,MATCH(G$4,'AEO 2022 52'!$13:$13,0))*1000</f>
        <v>29989.105</v>
      </c>
      <c r="H98" s="31">
        <f>INDEX('AEO 2022 52'!22:22,MATCH(H$4,'AEO 2022 52'!$13:$13,0))*1000</f>
        <v>30120.529000000002</v>
      </c>
      <c r="I98" s="31">
        <f>INDEX('AEO 2022 52'!22:22,MATCH(I$4,'AEO 2022 52'!$13:$13,0))*1000</f>
        <v>30307.721999999998</v>
      </c>
      <c r="J98" s="31">
        <f>INDEX('AEO 2022 52'!22:22,MATCH(J$4,'AEO 2022 52'!$13:$13,0))*1000</f>
        <v>30377.819</v>
      </c>
      <c r="K98" s="31">
        <f>INDEX('AEO 2022 52'!22:22,MATCH(K$4,'AEO 2022 52'!$13:$13,0))*1000</f>
        <v>30445.036</v>
      </c>
      <c r="L98" s="31">
        <f>INDEX('AEO 2022 52'!22:22,MATCH(L$4,'AEO 2022 52'!$13:$13,0))*1000</f>
        <v>30510.886999999999</v>
      </c>
      <c r="M98" s="31">
        <f>INDEX('AEO 2022 52'!22:22,MATCH(M$4,'AEO 2022 52'!$13:$13,0))*1000</f>
        <v>30574.024000000001</v>
      </c>
      <c r="N98" s="31">
        <f>INDEX('AEO 2022 52'!22:22,MATCH(N$4,'AEO 2022 52'!$13:$13,0))*1000</f>
        <v>30633.982</v>
      </c>
      <c r="O98" s="31">
        <f>INDEX('AEO 2022 52'!22:22,MATCH(O$4,'AEO 2022 52'!$13:$13,0))*1000</f>
        <v>30698.126</v>
      </c>
      <c r="P98" s="31">
        <f>INDEX('AEO 2022 52'!22:22,MATCH(P$4,'AEO 2022 52'!$13:$13,0))*1000</f>
        <v>30764.75</v>
      </c>
      <c r="Q98" s="31">
        <f>INDEX('AEO 2022 52'!22:22,MATCH(Q$4,'AEO 2022 52'!$13:$13,0))*1000</f>
        <v>30811.094000000001</v>
      </c>
      <c r="R98" s="31">
        <f>INDEX('AEO 2022 52'!22:22,MATCH(R$4,'AEO 2022 52'!$13:$13,0))*1000</f>
        <v>30854.386999999999</v>
      </c>
      <c r="S98" s="31">
        <f>INDEX('AEO 2022 52'!22:22,MATCH(S$4,'AEO 2022 52'!$13:$13,0))*1000</f>
        <v>30897.950999999997</v>
      </c>
      <c r="T98" s="31">
        <f>INDEX('AEO 2022 52'!22:22,MATCH(T$4,'AEO 2022 52'!$13:$13,0))*1000</f>
        <v>30941.863999999998</v>
      </c>
      <c r="U98" s="31">
        <f>INDEX('AEO 2022 52'!22:22,MATCH(U$4,'AEO 2022 52'!$13:$13,0))*1000</f>
        <v>30982.069</v>
      </c>
      <c r="V98" s="31">
        <f>INDEX('AEO 2022 52'!22:22,MATCH(V$4,'AEO 2022 52'!$13:$13,0))*1000</f>
        <v>31021.957000000002</v>
      </c>
      <c r="W98" s="31">
        <f>INDEX('AEO 2022 52'!22:22,MATCH(W$4,'AEO 2022 52'!$13:$13,0))*1000</f>
        <v>31056.44</v>
      </c>
      <c r="X98" s="31">
        <f>INDEX('AEO 2022 52'!22:22,MATCH(X$4,'AEO 2022 52'!$13:$13,0))*1000</f>
        <v>31088.351999999999</v>
      </c>
      <c r="Y98" s="31">
        <f>INDEX('AEO 2022 52'!22:22,MATCH(Y$4,'AEO 2022 52'!$13:$13,0))*1000</f>
        <v>31122.65</v>
      </c>
      <c r="Z98" s="31">
        <f>INDEX('AEO 2022 52'!22:22,MATCH(Z$4,'AEO 2022 52'!$13:$13,0))*1000</f>
        <v>31153.034000000003</v>
      </c>
      <c r="AA98" s="31">
        <f>INDEX('AEO 2022 52'!22:22,MATCH(AA$4,'AEO 2022 52'!$13:$13,0))*1000</f>
        <v>31184.183000000001</v>
      </c>
      <c r="AB98" s="31">
        <f>INDEX('AEO 2022 52'!22:22,MATCH(AB$4,'AEO 2022 52'!$13:$13,0))*1000</f>
        <v>31217.383999999998</v>
      </c>
      <c r="AC98" s="31">
        <f>INDEX('AEO 2022 52'!22:22,MATCH(AC$4,'AEO 2022 52'!$13:$13,0))*1000</f>
        <v>31249.72</v>
      </c>
      <c r="AD98" s="31">
        <f>INDEX('AEO 2022 52'!22:22,MATCH(AD$4,'AEO 2022 52'!$13:$13,0))*1000</f>
        <v>31280.937000000002</v>
      </c>
      <c r="AE98" s="31">
        <f>INDEX('AEO 2022 52'!22:22,MATCH(AE$4,'AEO 2022 52'!$13:$13,0))*1000</f>
        <v>31314.811999999998</v>
      </c>
      <c r="AF98" s="31">
        <f>INDEX('AEO 2022 52'!22:22,MATCH(AF$4,'AEO 2022 52'!$13:$13,0))*1000</f>
        <v>31347.567000000003</v>
      </c>
      <c r="AG98" s="31">
        <f>INDEX('AEO 2022 52'!22:22,MATCH(AG$4,'AEO 2022 52'!$13:$13,0))*1000</f>
        <v>31359.988999999998</v>
      </c>
    </row>
    <row r="99" spans="1:33" x14ac:dyDescent="0.35">
      <c r="A99" s="1" t="s">
        <v>202</v>
      </c>
      <c r="B99" t="s">
        <v>219</v>
      </c>
      <c r="C99" s="31">
        <f>INDEX('AEO 2021 52'!23:23,MATCH(C$4,'AEO 2021 52'!$14:$14,0))*1000</f>
        <v>36444.18</v>
      </c>
      <c r="D99" s="31">
        <f>INDEX('AEO 2022 52'!23:23,MATCH(D$4,'AEO 2022 52'!$13:$13,0))*1000</f>
        <v>41057.125</v>
      </c>
      <c r="E99" s="31">
        <f>INDEX('AEO 2022 52'!23:23,MATCH(E$4,'AEO 2022 52'!$13:$13,0))*1000</f>
        <v>41082.324999999997</v>
      </c>
      <c r="F99" s="31">
        <f>INDEX('AEO 2022 52'!23:23,MATCH(F$4,'AEO 2022 52'!$13:$13,0))*1000</f>
        <v>41171.410000000003</v>
      </c>
      <c r="G99" s="31">
        <f>INDEX('AEO 2022 52'!23:23,MATCH(G$4,'AEO 2022 52'!$13:$13,0))*1000</f>
        <v>41305.862000000001</v>
      </c>
      <c r="H99" s="31">
        <f>INDEX('AEO 2022 52'!23:23,MATCH(H$4,'AEO 2022 52'!$13:$13,0))*1000</f>
        <v>41442.570000000007</v>
      </c>
      <c r="I99" s="31">
        <f>INDEX('AEO 2022 52'!23:23,MATCH(I$4,'AEO 2022 52'!$13:$13,0))*1000</f>
        <v>41627.398999999998</v>
      </c>
      <c r="J99" s="31">
        <f>INDEX('AEO 2022 52'!23:23,MATCH(J$4,'AEO 2022 52'!$13:$13,0))*1000</f>
        <v>41694.674999999996</v>
      </c>
      <c r="K99" s="31">
        <f>INDEX('AEO 2022 52'!23:23,MATCH(K$4,'AEO 2022 52'!$13:$13,0))*1000</f>
        <v>41755.366999999998</v>
      </c>
      <c r="L99" s="31">
        <f>INDEX('AEO 2022 52'!23:23,MATCH(L$4,'AEO 2022 52'!$13:$13,0))*1000</f>
        <v>41816.951999999997</v>
      </c>
      <c r="M99" s="31">
        <f>INDEX('AEO 2022 52'!23:23,MATCH(M$4,'AEO 2022 52'!$13:$13,0))*1000</f>
        <v>41876.853999999999</v>
      </c>
      <c r="N99" s="31">
        <f>INDEX('AEO 2022 52'!23:23,MATCH(N$4,'AEO 2022 52'!$13:$13,0))*1000</f>
        <v>41935.195999999996</v>
      </c>
      <c r="O99" s="31">
        <f>INDEX('AEO 2022 52'!23:23,MATCH(O$4,'AEO 2022 52'!$13:$13,0))*1000</f>
        <v>41996.445</v>
      </c>
      <c r="P99" s="31">
        <f>INDEX('AEO 2022 52'!23:23,MATCH(P$4,'AEO 2022 52'!$13:$13,0))*1000</f>
        <v>42058.46</v>
      </c>
      <c r="Q99" s="31">
        <f>INDEX('AEO 2022 52'!23:23,MATCH(Q$4,'AEO 2022 52'!$13:$13,0))*1000</f>
        <v>42101.561999999998</v>
      </c>
      <c r="R99" s="31">
        <f>INDEX('AEO 2022 52'!23:23,MATCH(R$4,'AEO 2022 52'!$13:$13,0))*1000</f>
        <v>42142.090000000004</v>
      </c>
      <c r="S99" s="31">
        <f>INDEX('AEO 2022 52'!23:23,MATCH(S$4,'AEO 2022 52'!$13:$13,0))*1000</f>
        <v>42182.300999999999</v>
      </c>
      <c r="T99" s="31">
        <f>INDEX('AEO 2022 52'!23:23,MATCH(T$4,'AEO 2022 52'!$13:$13,0))*1000</f>
        <v>42222.976999999999</v>
      </c>
      <c r="U99" s="31">
        <f>INDEX('AEO 2022 52'!23:23,MATCH(U$4,'AEO 2022 52'!$13:$13,0))*1000</f>
        <v>42259.647000000004</v>
      </c>
      <c r="V99" s="31">
        <f>INDEX('AEO 2022 52'!23:23,MATCH(V$4,'AEO 2022 52'!$13:$13,0))*1000</f>
        <v>42296.528000000006</v>
      </c>
      <c r="W99" s="31">
        <f>INDEX('AEO 2022 52'!23:23,MATCH(W$4,'AEO 2022 52'!$13:$13,0))*1000</f>
        <v>42332.306000000004</v>
      </c>
      <c r="X99" s="31">
        <f>INDEX('AEO 2022 52'!23:23,MATCH(X$4,'AEO 2022 52'!$13:$13,0))*1000</f>
        <v>42366.722000000002</v>
      </c>
      <c r="Y99" s="31">
        <f>INDEX('AEO 2022 52'!23:23,MATCH(Y$4,'AEO 2022 52'!$13:$13,0))*1000</f>
        <v>42400.112000000001</v>
      </c>
      <c r="Z99" s="31">
        <f>INDEX('AEO 2022 52'!23:23,MATCH(Z$4,'AEO 2022 52'!$13:$13,0))*1000</f>
        <v>42430.267</v>
      </c>
      <c r="AA99" s="31">
        <f>INDEX('AEO 2022 52'!23:23,MATCH(AA$4,'AEO 2022 52'!$13:$13,0))*1000</f>
        <v>42460.278000000006</v>
      </c>
      <c r="AB99" s="31">
        <f>INDEX('AEO 2022 52'!23:23,MATCH(AB$4,'AEO 2022 52'!$13:$13,0))*1000</f>
        <v>42491.463000000003</v>
      </c>
      <c r="AC99" s="31">
        <f>INDEX('AEO 2022 52'!23:23,MATCH(AC$4,'AEO 2022 52'!$13:$13,0))*1000</f>
        <v>42521.835000000006</v>
      </c>
      <c r="AD99" s="31">
        <f>INDEX('AEO 2022 52'!23:23,MATCH(AD$4,'AEO 2022 52'!$13:$13,0))*1000</f>
        <v>42552.608</v>
      </c>
      <c r="AE99" s="31">
        <f>INDEX('AEO 2022 52'!23:23,MATCH(AE$4,'AEO 2022 52'!$13:$13,0))*1000</f>
        <v>42584.353999999999</v>
      </c>
      <c r="AF99" s="31">
        <f>INDEX('AEO 2022 52'!23:23,MATCH(AF$4,'AEO 2022 52'!$13:$13,0))*1000</f>
        <v>42615.982000000004</v>
      </c>
      <c r="AG99" s="31">
        <f>INDEX('AEO 2022 52'!23:23,MATCH(AG$4,'AEO 2022 52'!$13:$13,0))*1000</f>
        <v>42626.724000000002</v>
      </c>
    </row>
    <row r="100" spans="1:33" x14ac:dyDescent="0.35">
      <c r="B100" t="s">
        <v>167</v>
      </c>
      <c r="C100" s="31">
        <f>INDEX('AEO 2021 52'!24:24,MATCH(C$4,'AEO 2021 52'!$14:$14,0))*1000</f>
        <v>33635.86</v>
      </c>
      <c r="D100" s="31">
        <f>INDEX('AEO 2022 52'!24:24,MATCH(D$4,'AEO 2022 52'!$13:$13,0))*1000</f>
        <v>31312.024999999998</v>
      </c>
      <c r="E100" s="31">
        <f>INDEX('AEO 2022 52'!24:24,MATCH(E$4,'AEO 2022 52'!$13:$13,0))*1000</f>
        <v>31423.018</v>
      </c>
      <c r="F100" s="31">
        <f>INDEX('AEO 2022 52'!24:24,MATCH(F$4,'AEO 2022 52'!$13:$13,0))*1000</f>
        <v>31529.856</v>
      </c>
      <c r="G100" s="31">
        <f>INDEX('AEO 2022 52'!24:24,MATCH(G$4,'AEO 2022 52'!$13:$13,0))*1000</f>
        <v>31633.348000000002</v>
      </c>
      <c r="H100" s="31">
        <f>INDEX('AEO 2022 52'!24:24,MATCH(H$4,'AEO 2022 52'!$13:$13,0))*1000</f>
        <v>31744.375</v>
      </c>
      <c r="I100" s="31">
        <f>INDEX('AEO 2022 52'!24:24,MATCH(I$4,'AEO 2022 52'!$13:$13,0))*1000</f>
        <v>31840.723000000002</v>
      </c>
      <c r="J100" s="31">
        <f>INDEX('AEO 2022 52'!24:24,MATCH(J$4,'AEO 2022 52'!$13:$13,0))*1000</f>
        <v>31937.835999999999</v>
      </c>
      <c r="K100" s="31">
        <f>INDEX('AEO 2022 52'!24:24,MATCH(K$4,'AEO 2022 52'!$13:$13,0))*1000</f>
        <v>32034.016</v>
      </c>
      <c r="L100" s="31">
        <f>INDEX('AEO 2022 52'!24:24,MATCH(L$4,'AEO 2022 52'!$13:$13,0))*1000</f>
        <v>32130.180000000004</v>
      </c>
      <c r="M100" s="31">
        <f>INDEX('AEO 2022 52'!24:24,MATCH(M$4,'AEO 2022 52'!$13:$13,0))*1000</f>
        <v>32226.94</v>
      </c>
      <c r="N100" s="31">
        <f>INDEX('AEO 2022 52'!24:24,MATCH(N$4,'AEO 2022 52'!$13:$13,0))*1000</f>
        <v>32320.582999999999</v>
      </c>
      <c r="O100" s="31">
        <f>INDEX('AEO 2022 52'!24:24,MATCH(O$4,'AEO 2022 52'!$13:$13,0))*1000</f>
        <v>32412.883999999998</v>
      </c>
      <c r="P100" s="31">
        <f>INDEX('AEO 2022 52'!24:24,MATCH(P$4,'AEO 2022 52'!$13:$13,0))*1000</f>
        <v>32460.411</v>
      </c>
      <c r="Q100" s="31">
        <f>INDEX('AEO 2022 52'!24:24,MATCH(Q$4,'AEO 2022 52'!$13:$13,0))*1000</f>
        <v>32468.41</v>
      </c>
      <c r="R100" s="31">
        <f>INDEX('AEO 2022 52'!24:24,MATCH(R$4,'AEO 2022 52'!$13:$13,0))*1000</f>
        <v>32469.493999999999</v>
      </c>
      <c r="S100" s="31">
        <f>INDEX('AEO 2022 52'!24:24,MATCH(S$4,'AEO 2022 52'!$13:$13,0))*1000</f>
        <v>32474.136000000002</v>
      </c>
      <c r="T100" s="31">
        <f>INDEX('AEO 2022 52'!24:24,MATCH(T$4,'AEO 2022 52'!$13:$13,0))*1000</f>
        <v>32482.342000000004</v>
      </c>
      <c r="U100" s="31">
        <f>INDEX('AEO 2022 52'!24:24,MATCH(U$4,'AEO 2022 52'!$13:$13,0))*1000</f>
        <v>32492.310000000005</v>
      </c>
      <c r="V100" s="31">
        <f>INDEX('AEO 2022 52'!24:24,MATCH(V$4,'AEO 2022 52'!$13:$13,0))*1000</f>
        <v>32503.345000000005</v>
      </c>
      <c r="W100" s="31">
        <f>INDEX('AEO 2022 52'!24:24,MATCH(W$4,'AEO 2022 52'!$13:$13,0))*1000</f>
        <v>32513.004000000001</v>
      </c>
      <c r="X100" s="31">
        <f>INDEX('AEO 2022 52'!24:24,MATCH(X$4,'AEO 2022 52'!$13:$13,0))*1000</f>
        <v>32522.418999999998</v>
      </c>
      <c r="Y100" s="31">
        <f>INDEX('AEO 2022 52'!24:24,MATCH(Y$4,'AEO 2022 52'!$13:$13,0))*1000</f>
        <v>32532.536</v>
      </c>
      <c r="Z100" s="31">
        <f>INDEX('AEO 2022 52'!24:24,MATCH(Z$4,'AEO 2022 52'!$13:$13,0))*1000</f>
        <v>32541.466</v>
      </c>
      <c r="AA100" s="31">
        <f>INDEX('AEO 2022 52'!24:24,MATCH(AA$4,'AEO 2022 52'!$13:$13,0))*1000</f>
        <v>32550.468000000001</v>
      </c>
      <c r="AB100" s="31">
        <f>INDEX('AEO 2022 52'!24:24,MATCH(AB$4,'AEO 2022 52'!$13:$13,0))*1000</f>
        <v>32559.634999999998</v>
      </c>
      <c r="AC100" s="31">
        <f>INDEX('AEO 2022 52'!24:24,MATCH(AC$4,'AEO 2022 52'!$13:$13,0))*1000</f>
        <v>32568.427999999996</v>
      </c>
      <c r="AD100" s="31">
        <f>INDEX('AEO 2022 52'!24:24,MATCH(AD$4,'AEO 2022 52'!$13:$13,0))*1000</f>
        <v>32576.732999999997</v>
      </c>
      <c r="AE100" s="31">
        <f>INDEX('AEO 2022 52'!24:24,MATCH(AE$4,'AEO 2022 52'!$13:$13,0))*1000</f>
        <v>32585.631999999998</v>
      </c>
      <c r="AF100" s="31">
        <f>INDEX('AEO 2022 52'!24:24,MATCH(AF$4,'AEO 2022 52'!$13:$13,0))*1000</f>
        <v>32594.067000000003</v>
      </c>
      <c r="AG100" s="31">
        <f>INDEX('AEO 2022 52'!24:24,MATCH(AG$4,'AEO 2022 52'!$13:$13,0))*1000</f>
        <v>32595.97</v>
      </c>
    </row>
    <row r="101" spans="1:33" x14ac:dyDescent="0.35">
      <c r="B101" t="s">
        <v>174</v>
      </c>
      <c r="C101" s="31">
        <f>INDEX('AEO 2021 52'!25:25,MATCH(C$4,'AEO 2021 52'!$14:$14,0))*1000</f>
        <v>38784.153000000006</v>
      </c>
      <c r="D101" s="31">
        <f>INDEX('AEO 2022 52'!25:25,MATCH(D$4,'AEO 2022 52'!$13:$13,0))*1000</f>
        <v>37442.923999999999</v>
      </c>
      <c r="E101" s="31">
        <f>INDEX('AEO 2022 52'!25:25,MATCH(E$4,'AEO 2022 52'!$13:$13,0))*1000</f>
        <v>37567.337</v>
      </c>
      <c r="F101" s="31">
        <f>INDEX('AEO 2022 52'!25:25,MATCH(F$4,'AEO 2022 52'!$13:$13,0))*1000</f>
        <v>37745.102000000006</v>
      </c>
      <c r="G101" s="31">
        <f>INDEX('AEO 2022 52'!25:25,MATCH(G$4,'AEO 2022 52'!$13:$13,0))*1000</f>
        <v>37932.116999999998</v>
      </c>
      <c r="H101" s="31">
        <f>INDEX('AEO 2022 52'!25:25,MATCH(H$4,'AEO 2022 52'!$13:$13,0))*1000</f>
        <v>38129.021000000001</v>
      </c>
      <c r="I101" s="31">
        <f>INDEX('AEO 2022 52'!25:25,MATCH(I$4,'AEO 2022 52'!$13:$13,0))*1000</f>
        <v>38277.667999999998</v>
      </c>
      <c r="J101" s="31">
        <f>INDEX('AEO 2022 52'!25:25,MATCH(J$4,'AEO 2022 52'!$13:$13,0))*1000</f>
        <v>38415.928</v>
      </c>
      <c r="K101" s="31">
        <f>INDEX('AEO 2022 52'!25:25,MATCH(K$4,'AEO 2022 52'!$13:$13,0))*1000</f>
        <v>38557.014000000003</v>
      </c>
      <c r="L101" s="31">
        <f>INDEX('AEO 2022 52'!25:25,MATCH(L$4,'AEO 2022 52'!$13:$13,0))*1000</f>
        <v>38674.243999999999</v>
      </c>
      <c r="M101" s="31">
        <f>INDEX('AEO 2022 52'!25:25,MATCH(M$4,'AEO 2022 52'!$13:$13,0))*1000</f>
        <v>38785.347000000002</v>
      </c>
      <c r="N101" s="31">
        <f>INDEX('AEO 2022 52'!25:25,MATCH(N$4,'AEO 2022 52'!$13:$13,0))*1000</f>
        <v>38893.504999999997</v>
      </c>
      <c r="O101" s="31">
        <f>INDEX('AEO 2022 52'!25:25,MATCH(O$4,'AEO 2022 52'!$13:$13,0))*1000</f>
        <v>38998.325000000004</v>
      </c>
      <c r="P101" s="31">
        <f>INDEX('AEO 2022 52'!25:25,MATCH(P$4,'AEO 2022 52'!$13:$13,0))*1000</f>
        <v>39102.511999999995</v>
      </c>
      <c r="Q101" s="31">
        <f>INDEX('AEO 2022 52'!25:25,MATCH(Q$4,'AEO 2022 52'!$13:$13,0))*1000</f>
        <v>39135.952000000005</v>
      </c>
      <c r="R101" s="31">
        <f>INDEX('AEO 2022 52'!25:25,MATCH(R$4,'AEO 2022 52'!$13:$13,0))*1000</f>
        <v>39143.467000000004</v>
      </c>
      <c r="S101" s="31">
        <f>INDEX('AEO 2022 52'!25:25,MATCH(S$4,'AEO 2022 52'!$13:$13,0))*1000</f>
        <v>39160.014999999999</v>
      </c>
      <c r="T101" s="31">
        <f>INDEX('AEO 2022 52'!25:25,MATCH(T$4,'AEO 2022 52'!$13:$13,0))*1000</f>
        <v>39175.620999999999</v>
      </c>
      <c r="U101" s="31">
        <f>INDEX('AEO 2022 52'!25:25,MATCH(U$4,'AEO 2022 52'!$13:$13,0))*1000</f>
        <v>39186.900999999998</v>
      </c>
      <c r="V101" s="31">
        <f>INDEX('AEO 2022 52'!25:25,MATCH(V$4,'AEO 2022 52'!$13:$13,0))*1000</f>
        <v>39202.587</v>
      </c>
      <c r="W101" s="31">
        <f>INDEX('AEO 2022 52'!25:25,MATCH(W$4,'AEO 2022 52'!$13:$13,0))*1000</f>
        <v>39215.336000000003</v>
      </c>
      <c r="X101" s="31">
        <f>INDEX('AEO 2022 52'!25:25,MATCH(X$4,'AEO 2022 52'!$13:$13,0))*1000</f>
        <v>39227.173000000003</v>
      </c>
      <c r="Y101" s="31">
        <f>INDEX('AEO 2022 52'!25:25,MATCH(Y$4,'AEO 2022 52'!$13:$13,0))*1000</f>
        <v>39241.900999999998</v>
      </c>
      <c r="Z101" s="31">
        <f>INDEX('AEO 2022 52'!25:25,MATCH(Z$4,'AEO 2022 52'!$13:$13,0))*1000</f>
        <v>39249.775000000001</v>
      </c>
      <c r="AA101" s="31">
        <f>INDEX('AEO 2022 52'!25:25,MATCH(AA$4,'AEO 2022 52'!$13:$13,0))*1000</f>
        <v>39258.471999999994</v>
      </c>
      <c r="AB101" s="31">
        <f>INDEX('AEO 2022 52'!25:25,MATCH(AB$4,'AEO 2022 52'!$13:$13,0))*1000</f>
        <v>39271.228999999999</v>
      </c>
      <c r="AC101" s="31">
        <f>INDEX('AEO 2022 52'!25:25,MATCH(AC$4,'AEO 2022 52'!$13:$13,0))*1000</f>
        <v>39281.288</v>
      </c>
      <c r="AD101" s="31">
        <f>INDEX('AEO 2022 52'!25:25,MATCH(AD$4,'AEO 2022 52'!$13:$13,0))*1000</f>
        <v>39285.544999999998</v>
      </c>
      <c r="AE101" s="31">
        <f>INDEX('AEO 2022 52'!25:25,MATCH(AE$4,'AEO 2022 52'!$13:$13,0))*1000</f>
        <v>39300.167000000001</v>
      </c>
      <c r="AF101" s="31">
        <f>INDEX('AEO 2022 52'!25:25,MATCH(AF$4,'AEO 2022 52'!$13:$13,0))*1000</f>
        <v>39314.186000000002</v>
      </c>
      <c r="AG101" s="31">
        <f>INDEX('AEO 2022 52'!25:25,MATCH(AG$4,'AEO 2022 52'!$13:$13,0))*1000</f>
        <v>39321.938000000002</v>
      </c>
    </row>
    <row r="102" spans="1:33" x14ac:dyDescent="0.35">
      <c r="B102" t="s">
        <v>175</v>
      </c>
      <c r="C102" s="31">
        <f>INDEX('AEO 2021 52'!26:26,MATCH(C$4,'AEO 2021 52'!$14:$14,0))*1000</f>
        <v>33674.366000000002</v>
      </c>
      <c r="D102" s="31">
        <f>INDEX('AEO 2022 52'!26:26,MATCH(D$4,'AEO 2022 52'!$13:$13,0))*1000</f>
        <v>30235.685000000001</v>
      </c>
      <c r="E102" s="31">
        <f>INDEX('AEO 2022 52'!26:26,MATCH(E$4,'AEO 2022 52'!$13:$13,0))*1000</f>
        <v>30317.465</v>
      </c>
      <c r="F102" s="31">
        <f>INDEX('AEO 2022 52'!26:26,MATCH(F$4,'AEO 2022 52'!$13:$13,0))*1000</f>
        <v>30580.532000000003</v>
      </c>
      <c r="G102" s="31">
        <f>INDEX('AEO 2022 52'!26:26,MATCH(G$4,'AEO 2022 52'!$13:$13,0))*1000</f>
        <v>30866.997000000003</v>
      </c>
      <c r="H102" s="31">
        <f>INDEX('AEO 2022 52'!26:26,MATCH(H$4,'AEO 2022 52'!$13:$13,0))*1000</f>
        <v>31181.724999999999</v>
      </c>
      <c r="I102" s="31">
        <f>INDEX('AEO 2022 52'!26:26,MATCH(I$4,'AEO 2022 52'!$13:$13,0))*1000</f>
        <v>31382.667999999998</v>
      </c>
      <c r="J102" s="31">
        <f>INDEX('AEO 2022 52'!26:26,MATCH(J$4,'AEO 2022 52'!$13:$13,0))*1000</f>
        <v>31550.966</v>
      </c>
      <c r="K102" s="31">
        <f>INDEX('AEO 2022 52'!26:26,MATCH(K$4,'AEO 2022 52'!$13:$13,0))*1000</f>
        <v>31722.449999999997</v>
      </c>
      <c r="L102" s="31">
        <f>INDEX('AEO 2022 52'!26:26,MATCH(L$4,'AEO 2022 52'!$13:$13,0))*1000</f>
        <v>31868.303</v>
      </c>
      <c r="M102" s="31">
        <f>INDEX('AEO 2022 52'!26:26,MATCH(M$4,'AEO 2022 52'!$13:$13,0))*1000</f>
        <v>31990.499</v>
      </c>
      <c r="N102" s="31">
        <f>INDEX('AEO 2022 52'!26:26,MATCH(N$4,'AEO 2022 52'!$13:$13,0))*1000</f>
        <v>32099.01</v>
      </c>
      <c r="O102" s="31">
        <f>INDEX('AEO 2022 52'!26:26,MATCH(O$4,'AEO 2022 52'!$13:$13,0))*1000</f>
        <v>32202.922999999999</v>
      </c>
      <c r="P102" s="31">
        <f>INDEX('AEO 2022 52'!26:26,MATCH(P$4,'AEO 2022 52'!$13:$13,0))*1000</f>
        <v>32325.184000000001</v>
      </c>
      <c r="Q102" s="31">
        <f>INDEX('AEO 2022 52'!26:26,MATCH(Q$4,'AEO 2022 52'!$13:$13,0))*1000</f>
        <v>32358.082000000002</v>
      </c>
      <c r="R102" s="31">
        <f>INDEX('AEO 2022 52'!26:26,MATCH(R$4,'AEO 2022 52'!$13:$13,0))*1000</f>
        <v>32378.127999999997</v>
      </c>
      <c r="S102" s="31">
        <f>INDEX('AEO 2022 52'!26:26,MATCH(S$4,'AEO 2022 52'!$13:$13,0))*1000</f>
        <v>32396.793000000001</v>
      </c>
      <c r="T102" s="31">
        <f>INDEX('AEO 2022 52'!26:26,MATCH(T$4,'AEO 2022 52'!$13:$13,0))*1000</f>
        <v>32413.559000000001</v>
      </c>
      <c r="U102" s="31">
        <f>INDEX('AEO 2022 52'!26:26,MATCH(U$4,'AEO 2022 52'!$13:$13,0))*1000</f>
        <v>32429.110999999997</v>
      </c>
      <c r="V102" s="31">
        <f>INDEX('AEO 2022 52'!26:26,MATCH(V$4,'AEO 2022 52'!$13:$13,0))*1000</f>
        <v>32445.984000000004</v>
      </c>
      <c r="W102" s="31">
        <f>INDEX('AEO 2022 52'!26:26,MATCH(W$4,'AEO 2022 52'!$13:$13,0))*1000</f>
        <v>32460.445</v>
      </c>
      <c r="X102" s="31">
        <f>INDEX('AEO 2022 52'!26:26,MATCH(X$4,'AEO 2022 52'!$13:$13,0))*1000</f>
        <v>32474.251000000004</v>
      </c>
      <c r="Y102" s="31">
        <f>INDEX('AEO 2022 52'!26:26,MATCH(Y$4,'AEO 2022 52'!$13:$13,0))*1000</f>
        <v>32489.452000000001</v>
      </c>
      <c r="Z102" s="31">
        <f>INDEX('AEO 2022 52'!26:26,MATCH(Z$4,'AEO 2022 52'!$13:$13,0))*1000</f>
        <v>32501.911</v>
      </c>
      <c r="AA102" s="31">
        <f>INDEX('AEO 2022 52'!26:26,MATCH(AA$4,'AEO 2022 52'!$13:$13,0))*1000</f>
        <v>32514.736000000001</v>
      </c>
      <c r="AB102" s="31">
        <f>INDEX('AEO 2022 52'!26:26,MATCH(AB$4,'AEO 2022 52'!$13:$13,0))*1000</f>
        <v>32529.041000000001</v>
      </c>
      <c r="AC102" s="31">
        <f>INDEX('AEO 2022 52'!26:26,MATCH(AC$4,'AEO 2022 52'!$13:$13,0))*1000</f>
        <v>32542.132999999998</v>
      </c>
      <c r="AD102" s="31">
        <f>INDEX('AEO 2022 52'!26:26,MATCH(AD$4,'AEO 2022 52'!$13:$13,0))*1000</f>
        <v>32553.019999999997</v>
      </c>
      <c r="AE102" s="31">
        <f>INDEX('AEO 2022 52'!26:26,MATCH(AE$4,'AEO 2022 52'!$13:$13,0))*1000</f>
        <v>32566.516999999996</v>
      </c>
      <c r="AF102" s="31">
        <f>INDEX('AEO 2022 52'!26:26,MATCH(AF$4,'AEO 2022 52'!$13:$13,0))*1000</f>
        <v>32578.465</v>
      </c>
      <c r="AG102" s="31">
        <f>INDEX('AEO 2022 52'!26:26,MATCH(AG$4,'AEO 2022 52'!$13:$13,0))*1000</f>
        <v>32584.37</v>
      </c>
    </row>
    <row r="103" spans="1:33" x14ac:dyDescent="0.35">
      <c r="B103" t="s">
        <v>176</v>
      </c>
      <c r="C103" s="31">
        <f>INDEX('AEO 2021 52'!27:27,MATCH(C$4,'AEO 2021 52'!$14:$14,0))*1000</f>
        <v>31988.050000000003</v>
      </c>
      <c r="D103" s="31">
        <f>INDEX('AEO 2022 52'!27:27,MATCH(D$4,'AEO 2022 52'!$13:$13,0))*1000</f>
        <v>36422.313999999998</v>
      </c>
      <c r="E103" s="31">
        <f>INDEX('AEO 2022 52'!27:27,MATCH(E$4,'AEO 2022 52'!$13:$13,0))*1000</f>
        <v>36535.800999999999</v>
      </c>
      <c r="F103" s="31">
        <f>INDEX('AEO 2022 52'!27:27,MATCH(F$4,'AEO 2022 52'!$13:$13,0))*1000</f>
        <v>36660.159999999996</v>
      </c>
      <c r="G103" s="31">
        <f>INDEX('AEO 2022 52'!27:27,MATCH(G$4,'AEO 2022 52'!$13:$13,0))*1000</f>
        <v>36770.004000000001</v>
      </c>
      <c r="H103" s="31">
        <f>INDEX('AEO 2022 52'!27:27,MATCH(H$4,'AEO 2022 52'!$13:$13,0))*1000</f>
        <v>36862.827000000005</v>
      </c>
      <c r="I103" s="31">
        <f>INDEX('AEO 2022 52'!27:27,MATCH(I$4,'AEO 2022 52'!$13:$13,0))*1000</f>
        <v>36956.619000000006</v>
      </c>
      <c r="J103" s="31">
        <f>INDEX('AEO 2022 52'!27:27,MATCH(J$4,'AEO 2022 52'!$13:$13,0))*1000</f>
        <v>37051.022000000004</v>
      </c>
      <c r="K103" s="31">
        <f>INDEX('AEO 2022 52'!27:27,MATCH(K$4,'AEO 2022 52'!$13:$13,0))*1000</f>
        <v>37146.258999999998</v>
      </c>
      <c r="L103" s="31">
        <f>INDEX('AEO 2022 52'!27:27,MATCH(L$4,'AEO 2022 52'!$13:$13,0))*1000</f>
        <v>37241.317999999999</v>
      </c>
      <c r="M103" s="31">
        <f>INDEX('AEO 2022 52'!27:27,MATCH(M$4,'AEO 2022 52'!$13:$13,0))*1000</f>
        <v>37336.910000000003</v>
      </c>
      <c r="N103" s="31">
        <f>INDEX('AEO 2022 52'!27:27,MATCH(N$4,'AEO 2022 52'!$13:$13,0))*1000</f>
        <v>37432.682000000001</v>
      </c>
      <c r="O103" s="31">
        <f>INDEX('AEO 2022 52'!27:27,MATCH(O$4,'AEO 2022 52'!$13:$13,0))*1000</f>
        <v>37528.911999999997</v>
      </c>
      <c r="P103" s="31">
        <f>INDEX('AEO 2022 52'!27:27,MATCH(P$4,'AEO 2022 52'!$13:$13,0))*1000</f>
        <v>37610.497000000003</v>
      </c>
      <c r="Q103" s="31">
        <f>INDEX('AEO 2022 52'!27:27,MATCH(Q$4,'AEO 2022 52'!$13:$13,0))*1000</f>
        <v>37618.622000000003</v>
      </c>
      <c r="R103" s="31">
        <f>INDEX('AEO 2022 52'!27:27,MATCH(R$4,'AEO 2022 52'!$13:$13,0))*1000</f>
        <v>37609.050999999999</v>
      </c>
      <c r="S103" s="31">
        <f>INDEX('AEO 2022 52'!27:27,MATCH(S$4,'AEO 2022 52'!$13:$13,0))*1000</f>
        <v>37615.004999999997</v>
      </c>
      <c r="T103" s="31">
        <f>INDEX('AEO 2022 52'!27:27,MATCH(T$4,'AEO 2022 52'!$13:$13,0))*1000</f>
        <v>37627.705000000002</v>
      </c>
      <c r="U103" s="31">
        <f>INDEX('AEO 2022 52'!27:27,MATCH(U$4,'AEO 2022 52'!$13:$13,0))*1000</f>
        <v>37631.466</v>
      </c>
      <c r="V103" s="31">
        <f>INDEX('AEO 2022 52'!27:27,MATCH(V$4,'AEO 2022 52'!$13:$13,0))*1000</f>
        <v>37638.156999999999</v>
      </c>
      <c r="W103" s="31">
        <f>INDEX('AEO 2022 52'!27:27,MATCH(W$4,'AEO 2022 52'!$13:$13,0))*1000</f>
        <v>37646.472999999998</v>
      </c>
      <c r="X103" s="31">
        <f>INDEX('AEO 2022 52'!27:27,MATCH(X$4,'AEO 2022 52'!$13:$13,0))*1000</f>
        <v>37658.253000000004</v>
      </c>
      <c r="Y103" s="31">
        <f>INDEX('AEO 2022 52'!27:27,MATCH(Y$4,'AEO 2022 52'!$13:$13,0))*1000</f>
        <v>37668.587</v>
      </c>
      <c r="Z103" s="31">
        <f>INDEX('AEO 2022 52'!27:27,MATCH(Z$4,'AEO 2022 52'!$13:$13,0))*1000</f>
        <v>37679.057999999997</v>
      </c>
      <c r="AA103" s="31">
        <f>INDEX('AEO 2022 52'!27:27,MATCH(AA$4,'AEO 2022 52'!$13:$13,0))*1000</f>
        <v>37688.53</v>
      </c>
      <c r="AB103" s="31">
        <f>INDEX('AEO 2022 52'!27:27,MATCH(AB$4,'AEO 2022 52'!$13:$13,0))*1000</f>
        <v>37697.056000000004</v>
      </c>
      <c r="AC103" s="31">
        <f>INDEX('AEO 2022 52'!27:27,MATCH(AC$4,'AEO 2022 52'!$13:$13,0))*1000</f>
        <v>37705.691999999995</v>
      </c>
      <c r="AD103" s="31">
        <f>INDEX('AEO 2022 52'!27:27,MATCH(AD$4,'AEO 2022 52'!$13:$13,0))*1000</f>
        <v>37715.407999999996</v>
      </c>
      <c r="AE103" s="31">
        <f>INDEX('AEO 2022 52'!27:27,MATCH(AE$4,'AEO 2022 52'!$13:$13,0))*1000</f>
        <v>37723.976000000002</v>
      </c>
      <c r="AF103" s="31">
        <f>INDEX('AEO 2022 52'!27:27,MATCH(AF$4,'AEO 2022 52'!$13:$13,0))*1000</f>
        <v>37733.158000000003</v>
      </c>
      <c r="AG103" s="31">
        <f>INDEX('AEO 2022 52'!27:27,MATCH(AG$4,'AEO 2022 52'!$13:$13,0))*1000</f>
        <v>37735.560999999994</v>
      </c>
    </row>
    <row r="104" spans="1:33" x14ac:dyDescent="0.35">
      <c r="B104" t="s">
        <v>177</v>
      </c>
      <c r="C104" s="31">
        <f>INDEX('AEO 2021 52'!28:28,MATCH(C$4,'AEO 2021 52'!$14:$14,0))*1000</f>
        <v>36650.196000000004</v>
      </c>
      <c r="D104" s="31">
        <f>INDEX('AEO 2022 52'!28:28,MATCH(D$4,'AEO 2022 52'!$13:$13,0))*1000</f>
        <v>42927.371999999996</v>
      </c>
      <c r="E104" s="31">
        <f>INDEX('AEO 2022 52'!28:28,MATCH(E$4,'AEO 2022 52'!$13:$13,0))*1000</f>
        <v>43028.229000000007</v>
      </c>
      <c r="F104" s="31">
        <f>INDEX('AEO 2022 52'!28:28,MATCH(F$4,'AEO 2022 52'!$13:$13,0))*1000</f>
        <v>43164.288</v>
      </c>
      <c r="G104" s="31">
        <f>INDEX('AEO 2022 52'!28:28,MATCH(G$4,'AEO 2022 52'!$13:$13,0))*1000</f>
        <v>43299.736000000004</v>
      </c>
      <c r="H104" s="31">
        <f>INDEX('AEO 2022 52'!28:28,MATCH(H$4,'AEO 2022 52'!$13:$13,0))*1000</f>
        <v>43412.590000000004</v>
      </c>
      <c r="I104" s="31">
        <f>INDEX('AEO 2022 52'!28:28,MATCH(I$4,'AEO 2022 52'!$13:$13,0))*1000</f>
        <v>43510.955999999998</v>
      </c>
      <c r="J104" s="31">
        <f>INDEX('AEO 2022 52'!28:28,MATCH(J$4,'AEO 2022 52'!$13:$13,0))*1000</f>
        <v>43611.091999999997</v>
      </c>
      <c r="K104" s="31">
        <f>INDEX('AEO 2022 52'!28:28,MATCH(K$4,'AEO 2022 52'!$13:$13,0))*1000</f>
        <v>43712.665999999997</v>
      </c>
      <c r="L104" s="31">
        <f>INDEX('AEO 2022 52'!28:28,MATCH(L$4,'AEO 2022 52'!$13:$13,0))*1000</f>
        <v>43811.092000000004</v>
      </c>
      <c r="M104" s="31">
        <f>INDEX('AEO 2022 52'!28:28,MATCH(M$4,'AEO 2022 52'!$13:$13,0))*1000</f>
        <v>43909.793999999994</v>
      </c>
      <c r="N104" s="31">
        <f>INDEX('AEO 2022 52'!28:28,MATCH(N$4,'AEO 2022 52'!$13:$13,0))*1000</f>
        <v>44008.366000000002</v>
      </c>
      <c r="O104" s="31">
        <f>INDEX('AEO 2022 52'!28:28,MATCH(O$4,'AEO 2022 52'!$13:$13,0))*1000</f>
        <v>44108.593000000001</v>
      </c>
      <c r="P104" s="31">
        <f>INDEX('AEO 2022 52'!28:28,MATCH(P$4,'AEO 2022 52'!$13:$13,0))*1000</f>
        <v>44209.606</v>
      </c>
      <c r="Q104" s="31">
        <f>INDEX('AEO 2022 52'!28:28,MATCH(Q$4,'AEO 2022 52'!$13:$13,0))*1000</f>
        <v>44243.431000000004</v>
      </c>
      <c r="R104" s="31">
        <f>INDEX('AEO 2022 52'!28:28,MATCH(R$4,'AEO 2022 52'!$13:$13,0))*1000</f>
        <v>44260.727000000006</v>
      </c>
      <c r="S104" s="31">
        <f>INDEX('AEO 2022 52'!28:28,MATCH(S$4,'AEO 2022 52'!$13:$13,0))*1000</f>
        <v>44276.432000000001</v>
      </c>
      <c r="T104" s="31">
        <f>INDEX('AEO 2022 52'!28:28,MATCH(T$4,'AEO 2022 52'!$13:$13,0))*1000</f>
        <v>44292.637000000002</v>
      </c>
      <c r="U104" s="31">
        <f>INDEX('AEO 2022 52'!28:28,MATCH(U$4,'AEO 2022 52'!$13:$13,0))*1000</f>
        <v>44307.330999999998</v>
      </c>
      <c r="V104" s="31">
        <f>INDEX('AEO 2022 52'!28:28,MATCH(V$4,'AEO 2022 52'!$13:$13,0))*1000</f>
        <v>44321.536999999997</v>
      </c>
      <c r="W104" s="31">
        <f>INDEX('AEO 2022 52'!28:28,MATCH(W$4,'AEO 2022 52'!$13:$13,0))*1000</f>
        <v>44334.515000000007</v>
      </c>
      <c r="X104" s="31">
        <f>INDEX('AEO 2022 52'!28:28,MATCH(X$4,'AEO 2022 52'!$13:$13,0))*1000</f>
        <v>44346.656999999999</v>
      </c>
      <c r="Y104" s="31">
        <f>INDEX('AEO 2022 52'!28:28,MATCH(Y$4,'AEO 2022 52'!$13:$13,0))*1000</f>
        <v>44358.684999999998</v>
      </c>
      <c r="Z104" s="31">
        <f>INDEX('AEO 2022 52'!28:28,MATCH(Z$4,'AEO 2022 52'!$13:$13,0))*1000</f>
        <v>44369.453000000001</v>
      </c>
      <c r="AA104" s="31">
        <f>INDEX('AEO 2022 52'!28:28,MATCH(AA$4,'AEO 2022 52'!$13:$13,0))*1000</f>
        <v>44379.879000000001</v>
      </c>
      <c r="AB104" s="31">
        <f>INDEX('AEO 2022 52'!28:28,MATCH(AB$4,'AEO 2022 52'!$13:$13,0))*1000</f>
        <v>44390.270000000004</v>
      </c>
      <c r="AC104" s="31">
        <f>INDEX('AEO 2022 52'!28:28,MATCH(AC$4,'AEO 2022 52'!$13:$13,0))*1000</f>
        <v>44400.313999999998</v>
      </c>
      <c r="AD104" s="31">
        <f>INDEX('AEO 2022 52'!28:28,MATCH(AD$4,'AEO 2022 52'!$13:$13,0))*1000</f>
        <v>44410.331999999995</v>
      </c>
      <c r="AE104" s="31">
        <f>INDEX('AEO 2022 52'!28:28,MATCH(AE$4,'AEO 2022 52'!$13:$13,0))*1000</f>
        <v>44420.315000000002</v>
      </c>
      <c r="AF104" s="31">
        <f>INDEX('AEO 2022 52'!28:28,MATCH(AF$4,'AEO 2022 52'!$13:$13,0))*1000</f>
        <v>44429.684000000001</v>
      </c>
      <c r="AG104" s="31">
        <f>INDEX('AEO 2022 52'!28:28,MATCH(AG$4,'AEO 2022 52'!$13:$13,0))*1000</f>
        <v>44432.659</v>
      </c>
    </row>
    <row r="105" spans="1:33" x14ac:dyDescent="0.35">
      <c r="B105" t="s">
        <v>178</v>
      </c>
      <c r="C105" s="31">
        <f>INDEX('AEO 2021 52'!29:29,MATCH(C$4,'AEO 2021 52'!$14:$14,0))*1000</f>
        <v>63335.709000000003</v>
      </c>
      <c r="D105" s="31">
        <f>INDEX('AEO 2022 52'!29:29,MATCH(D$4,'AEO 2022 52'!$13:$13,0))*1000</f>
        <v>62285.423000000003</v>
      </c>
      <c r="E105" s="31">
        <f>INDEX('AEO 2022 52'!29:29,MATCH(E$4,'AEO 2022 52'!$13:$13,0))*1000</f>
        <v>62421.204000000005</v>
      </c>
      <c r="F105" s="31">
        <f>INDEX('AEO 2022 52'!29:29,MATCH(F$4,'AEO 2022 52'!$13:$13,0))*1000</f>
        <v>62624.87</v>
      </c>
      <c r="G105" s="31">
        <f>INDEX('AEO 2022 52'!29:29,MATCH(G$4,'AEO 2022 52'!$13:$13,0))*1000</f>
        <v>62812.119000000006</v>
      </c>
      <c r="H105" s="31">
        <f>INDEX('AEO 2022 52'!29:29,MATCH(H$4,'AEO 2022 52'!$13:$13,0))*1000</f>
        <v>62925.673999999999</v>
      </c>
      <c r="I105" s="31">
        <f>INDEX('AEO 2022 52'!29:29,MATCH(I$4,'AEO 2022 52'!$13:$13,0))*1000</f>
        <v>63044.974999999999</v>
      </c>
      <c r="J105" s="31">
        <f>INDEX('AEO 2022 52'!29:29,MATCH(J$4,'AEO 2022 52'!$13:$13,0))*1000</f>
        <v>63165.154000000002</v>
      </c>
      <c r="K105" s="31">
        <f>INDEX('AEO 2022 52'!29:29,MATCH(K$4,'AEO 2022 52'!$13:$13,0))*1000</f>
        <v>63288.589</v>
      </c>
      <c r="L105" s="31">
        <f>INDEX('AEO 2022 52'!29:29,MATCH(L$4,'AEO 2022 52'!$13:$13,0))*1000</f>
        <v>63397.572</v>
      </c>
      <c r="M105" s="31">
        <f>INDEX('AEO 2022 52'!29:29,MATCH(M$4,'AEO 2022 52'!$13:$13,0))*1000</f>
        <v>63499.900999999998</v>
      </c>
      <c r="N105" s="31">
        <f>INDEX('AEO 2022 52'!29:29,MATCH(N$4,'AEO 2022 52'!$13:$13,0))*1000</f>
        <v>63600.769</v>
      </c>
      <c r="O105" s="31">
        <f>INDEX('AEO 2022 52'!29:29,MATCH(O$4,'AEO 2022 52'!$13:$13,0))*1000</f>
        <v>63702.396000000001</v>
      </c>
      <c r="P105" s="31">
        <f>INDEX('AEO 2022 52'!29:29,MATCH(P$4,'AEO 2022 52'!$13:$13,0))*1000</f>
        <v>63818.381999999998</v>
      </c>
      <c r="Q105" s="31">
        <f>INDEX('AEO 2022 52'!29:29,MATCH(Q$4,'AEO 2022 52'!$13:$13,0))*1000</f>
        <v>63853.985000000001</v>
      </c>
      <c r="R105" s="31">
        <f>INDEX('AEO 2022 52'!29:29,MATCH(R$4,'AEO 2022 52'!$13:$13,0))*1000</f>
        <v>63874.904999999999</v>
      </c>
      <c r="S105" s="31">
        <f>INDEX('AEO 2022 52'!29:29,MATCH(S$4,'AEO 2022 52'!$13:$13,0))*1000</f>
        <v>63895.569000000003</v>
      </c>
      <c r="T105" s="31">
        <f>INDEX('AEO 2022 52'!29:29,MATCH(T$4,'AEO 2022 52'!$13:$13,0))*1000</f>
        <v>63917.13</v>
      </c>
      <c r="U105" s="31">
        <f>INDEX('AEO 2022 52'!29:29,MATCH(U$4,'AEO 2022 52'!$13:$13,0))*1000</f>
        <v>63930.652999999998</v>
      </c>
      <c r="V105" s="31">
        <f>INDEX('AEO 2022 52'!29:29,MATCH(V$4,'AEO 2022 52'!$13:$13,0))*1000</f>
        <v>63944.457999999999</v>
      </c>
      <c r="W105" s="31">
        <f>INDEX('AEO 2022 52'!29:29,MATCH(W$4,'AEO 2022 52'!$13:$13,0))*1000</f>
        <v>63958.488000000005</v>
      </c>
      <c r="X105" s="31">
        <f>INDEX('AEO 2022 52'!29:29,MATCH(X$4,'AEO 2022 52'!$13:$13,0))*1000</f>
        <v>63971.169000000002</v>
      </c>
      <c r="Y105" s="31">
        <f>INDEX('AEO 2022 52'!29:29,MATCH(Y$4,'AEO 2022 52'!$13:$13,0))*1000</f>
        <v>63982.909999999996</v>
      </c>
      <c r="Z105" s="31">
        <f>INDEX('AEO 2022 52'!29:29,MATCH(Z$4,'AEO 2022 52'!$13:$13,0))*1000</f>
        <v>63990.172999999995</v>
      </c>
      <c r="AA105" s="31">
        <f>INDEX('AEO 2022 52'!29:29,MATCH(AA$4,'AEO 2022 52'!$13:$13,0))*1000</f>
        <v>63998.600000000006</v>
      </c>
      <c r="AB105" s="31">
        <f>INDEX('AEO 2022 52'!29:29,MATCH(AB$4,'AEO 2022 52'!$13:$13,0))*1000</f>
        <v>64008.719999999994</v>
      </c>
      <c r="AC105" s="31">
        <f>INDEX('AEO 2022 52'!29:29,MATCH(AC$4,'AEO 2022 52'!$13:$13,0))*1000</f>
        <v>64017.677000000003</v>
      </c>
      <c r="AD105" s="31">
        <f>INDEX('AEO 2022 52'!29:29,MATCH(AD$4,'AEO 2022 52'!$13:$13,0))*1000</f>
        <v>64023.330999999998</v>
      </c>
      <c r="AE105" s="31">
        <f>INDEX('AEO 2022 52'!29:29,MATCH(AE$4,'AEO 2022 52'!$13:$13,0))*1000</f>
        <v>64032.546999999991</v>
      </c>
      <c r="AF105" s="31">
        <f>INDEX('AEO 2022 52'!29:29,MATCH(AF$4,'AEO 2022 52'!$13:$13,0))*1000</f>
        <v>64031.012999999999</v>
      </c>
      <c r="AG105" s="31">
        <f>INDEX('AEO 2022 52'!29:29,MATCH(AG$4,'AEO 2022 52'!$13:$13,0))*1000</f>
        <v>64024.581999999995</v>
      </c>
    </row>
    <row r="106" spans="1:33" x14ac:dyDescent="0.35">
      <c r="B106" t="s">
        <v>220</v>
      </c>
      <c r="C106" s="31">
        <f>INDEX('AEO 2021 52'!30:30,MATCH(C$4,'AEO 2021 52'!$14:$14,0))*1000</f>
        <v>31950.379999999997</v>
      </c>
      <c r="D106" s="31">
        <f>INDEX('AEO 2022 52'!30:30,MATCH(D$4,'AEO 2022 52'!$13:$13,0))*1000</f>
        <v>30790.087</v>
      </c>
      <c r="E106" s="31">
        <f>INDEX('AEO 2022 52'!30:30,MATCH(E$4,'AEO 2022 52'!$13:$13,0))*1000</f>
        <v>30861.510999999999</v>
      </c>
      <c r="F106" s="31">
        <f>INDEX('AEO 2022 52'!30:30,MATCH(F$4,'AEO 2022 52'!$13:$13,0))*1000</f>
        <v>31020.081999999999</v>
      </c>
      <c r="G106" s="31">
        <f>INDEX('AEO 2022 52'!30:30,MATCH(G$4,'AEO 2022 52'!$13:$13,0))*1000</f>
        <v>31184.242000000002</v>
      </c>
      <c r="H106" s="31">
        <f>INDEX('AEO 2022 52'!30:30,MATCH(H$4,'AEO 2022 52'!$13:$13,0))*1000</f>
        <v>31323.050999999999</v>
      </c>
      <c r="I106" s="31">
        <f>INDEX('AEO 2022 52'!30:30,MATCH(I$4,'AEO 2022 52'!$13:$13,0))*1000</f>
        <v>31442.131000000001</v>
      </c>
      <c r="J106" s="31">
        <f>INDEX('AEO 2022 52'!30:30,MATCH(J$4,'AEO 2022 52'!$13:$13,0))*1000</f>
        <v>31561.271999999997</v>
      </c>
      <c r="K106" s="31">
        <f>INDEX('AEO 2022 52'!30:30,MATCH(K$4,'AEO 2022 52'!$13:$13,0))*1000</f>
        <v>31683.184000000001</v>
      </c>
      <c r="L106" s="31">
        <f>INDEX('AEO 2022 52'!30:30,MATCH(L$4,'AEO 2022 52'!$13:$13,0))*1000</f>
        <v>31800.289000000001</v>
      </c>
      <c r="M106" s="31">
        <f>INDEX('AEO 2022 52'!30:30,MATCH(M$4,'AEO 2022 52'!$13:$13,0))*1000</f>
        <v>31911.52</v>
      </c>
      <c r="N106" s="31">
        <f>INDEX('AEO 2022 52'!30:30,MATCH(N$4,'AEO 2022 52'!$13:$13,0))*1000</f>
        <v>32019.333000000002</v>
      </c>
      <c r="O106" s="31">
        <f>INDEX('AEO 2022 52'!30:30,MATCH(O$4,'AEO 2022 52'!$13:$13,0))*1000</f>
        <v>32129.036</v>
      </c>
      <c r="P106" s="31">
        <f>INDEX('AEO 2022 52'!30:30,MATCH(P$4,'AEO 2022 52'!$13:$13,0))*1000</f>
        <v>32242.080999999998</v>
      </c>
      <c r="Q106" s="31">
        <f>INDEX('AEO 2022 52'!30:30,MATCH(Q$4,'AEO 2022 52'!$13:$13,0))*1000</f>
        <v>32285.786</v>
      </c>
      <c r="R106" s="31">
        <f>INDEX('AEO 2022 52'!30:30,MATCH(R$4,'AEO 2022 52'!$13:$13,0))*1000</f>
        <v>32316.947999999997</v>
      </c>
      <c r="S106" s="31">
        <f>INDEX('AEO 2022 52'!30:30,MATCH(S$4,'AEO 2022 52'!$13:$13,0))*1000</f>
        <v>32347.675000000003</v>
      </c>
      <c r="T106" s="31">
        <f>INDEX('AEO 2022 52'!30:30,MATCH(T$4,'AEO 2022 52'!$13:$13,0))*1000</f>
        <v>32377.373</v>
      </c>
      <c r="U106" s="31">
        <f>INDEX('AEO 2022 52'!30:30,MATCH(U$4,'AEO 2022 52'!$13:$13,0))*1000</f>
        <v>32403.034</v>
      </c>
      <c r="V106" s="31">
        <f>INDEX('AEO 2022 52'!30:30,MATCH(V$4,'AEO 2022 52'!$13:$13,0))*1000</f>
        <v>32428.027999999998</v>
      </c>
      <c r="W106" s="31">
        <f>INDEX('AEO 2022 52'!30:30,MATCH(W$4,'AEO 2022 52'!$13:$13,0))*1000</f>
        <v>32451.202000000001</v>
      </c>
      <c r="X106" s="31">
        <f>INDEX('AEO 2022 52'!30:30,MATCH(X$4,'AEO 2022 52'!$13:$13,0))*1000</f>
        <v>32472.915999999997</v>
      </c>
      <c r="Y106" s="31">
        <f>INDEX('AEO 2022 52'!30:30,MATCH(Y$4,'AEO 2022 52'!$13:$13,0))*1000</f>
        <v>32494.022000000001</v>
      </c>
      <c r="Z106" s="31">
        <f>INDEX('AEO 2022 52'!30:30,MATCH(Z$4,'AEO 2022 52'!$13:$13,0))*1000</f>
        <v>32513.454000000002</v>
      </c>
      <c r="AA106" s="31">
        <f>INDEX('AEO 2022 52'!30:30,MATCH(AA$4,'AEO 2022 52'!$13:$13,0))*1000</f>
        <v>32531.834000000003</v>
      </c>
      <c r="AB106" s="31">
        <f>INDEX('AEO 2022 52'!30:30,MATCH(AB$4,'AEO 2022 52'!$13:$13,0))*1000</f>
        <v>32550.289000000001</v>
      </c>
      <c r="AC106" s="31">
        <f>INDEX('AEO 2022 52'!30:30,MATCH(AC$4,'AEO 2022 52'!$13:$13,0))*1000</f>
        <v>32568.103999999999</v>
      </c>
      <c r="AD106" s="31">
        <f>INDEX('AEO 2022 52'!30:30,MATCH(AD$4,'AEO 2022 52'!$13:$13,0))*1000</f>
        <v>32587.49</v>
      </c>
      <c r="AE106" s="31">
        <f>INDEX('AEO 2022 52'!30:30,MATCH(AE$4,'AEO 2022 52'!$13:$13,0))*1000</f>
        <v>32606.341999999997</v>
      </c>
      <c r="AF106" s="31">
        <f>INDEX('AEO 2022 52'!30:30,MATCH(AF$4,'AEO 2022 52'!$13:$13,0))*1000</f>
        <v>32625.725000000002</v>
      </c>
      <c r="AG106" s="31">
        <f>INDEX('AEO 2022 52'!30:30,MATCH(AG$4,'AEO 2022 52'!$13:$13,0))*1000</f>
        <v>32638.302000000003</v>
      </c>
    </row>
    <row r="107" spans="1:33" x14ac:dyDescent="0.35">
      <c r="B107" t="s">
        <v>221</v>
      </c>
      <c r="C107" s="31">
        <f>INDEX('AEO 2021 52'!31:31,MATCH(C$4,'AEO 2021 52'!$14:$14,0))*1000</f>
        <v>44190.502</v>
      </c>
      <c r="D107" s="31">
        <f>INDEX('AEO 2022 52'!31:31,MATCH(D$4,'AEO 2022 52'!$13:$13,0))*1000</f>
        <v>43523.539999999994</v>
      </c>
      <c r="E107" s="31">
        <f>INDEX('AEO 2022 52'!31:31,MATCH(E$4,'AEO 2022 52'!$13:$13,0))*1000</f>
        <v>43588.065999999999</v>
      </c>
      <c r="F107" s="31">
        <f>INDEX('AEO 2022 52'!31:31,MATCH(F$4,'AEO 2022 52'!$13:$13,0))*1000</f>
        <v>43720.061999999998</v>
      </c>
      <c r="G107" s="31">
        <f>INDEX('AEO 2022 52'!31:31,MATCH(G$4,'AEO 2022 52'!$13:$13,0))*1000</f>
        <v>43872.603999999999</v>
      </c>
      <c r="H107" s="31">
        <f>INDEX('AEO 2022 52'!31:31,MATCH(H$4,'AEO 2022 52'!$13:$13,0))*1000</f>
        <v>44024.650999999998</v>
      </c>
      <c r="I107" s="31">
        <f>INDEX('AEO 2022 52'!31:31,MATCH(I$4,'AEO 2022 52'!$13:$13,0))*1000</f>
        <v>44155.624000000003</v>
      </c>
      <c r="J107" s="31">
        <f>INDEX('AEO 2022 52'!31:31,MATCH(J$4,'AEO 2022 52'!$13:$13,0))*1000</f>
        <v>44280.83</v>
      </c>
      <c r="K107" s="31">
        <f>INDEX('AEO 2022 52'!31:31,MATCH(K$4,'AEO 2022 52'!$13:$13,0))*1000</f>
        <v>44404.975999999995</v>
      </c>
      <c r="L107" s="31">
        <f>INDEX('AEO 2022 52'!31:31,MATCH(L$4,'AEO 2022 52'!$13:$13,0))*1000</f>
        <v>44519.038999999997</v>
      </c>
      <c r="M107" s="31">
        <f>INDEX('AEO 2022 52'!31:31,MATCH(M$4,'AEO 2022 52'!$13:$13,0))*1000</f>
        <v>44629.406000000003</v>
      </c>
      <c r="N107" s="31">
        <f>INDEX('AEO 2022 52'!31:31,MATCH(N$4,'AEO 2022 52'!$13:$13,0))*1000</f>
        <v>44736.786</v>
      </c>
      <c r="O107" s="31">
        <f>INDEX('AEO 2022 52'!31:31,MATCH(O$4,'AEO 2022 52'!$13:$13,0))*1000</f>
        <v>44845.531000000003</v>
      </c>
      <c r="P107" s="31">
        <f>INDEX('AEO 2022 52'!31:31,MATCH(P$4,'AEO 2022 52'!$13:$13,0))*1000</f>
        <v>44952.347000000002</v>
      </c>
      <c r="Q107" s="31">
        <f>INDEX('AEO 2022 52'!31:31,MATCH(Q$4,'AEO 2022 52'!$13:$13,0))*1000</f>
        <v>44981.861000000004</v>
      </c>
      <c r="R107" s="31">
        <f>INDEX('AEO 2022 52'!31:31,MATCH(R$4,'AEO 2022 52'!$13:$13,0))*1000</f>
        <v>44999.718000000001</v>
      </c>
      <c r="S107" s="31">
        <f>INDEX('AEO 2022 52'!31:31,MATCH(S$4,'AEO 2022 52'!$13:$13,0))*1000</f>
        <v>45019.165000000001</v>
      </c>
      <c r="T107" s="31">
        <f>INDEX('AEO 2022 52'!31:31,MATCH(T$4,'AEO 2022 52'!$13:$13,0))*1000</f>
        <v>45037.166999999994</v>
      </c>
      <c r="U107" s="31">
        <f>INDEX('AEO 2022 52'!31:31,MATCH(U$4,'AEO 2022 52'!$13:$13,0))*1000</f>
        <v>45057.625</v>
      </c>
      <c r="V107" s="31">
        <f>INDEX('AEO 2022 52'!31:31,MATCH(V$4,'AEO 2022 52'!$13:$13,0))*1000</f>
        <v>45081.435999999994</v>
      </c>
      <c r="W107" s="31">
        <f>INDEX('AEO 2022 52'!31:31,MATCH(W$4,'AEO 2022 52'!$13:$13,0))*1000</f>
        <v>45101.654000000002</v>
      </c>
      <c r="X107" s="31">
        <f>INDEX('AEO 2022 52'!31:31,MATCH(X$4,'AEO 2022 52'!$13:$13,0))*1000</f>
        <v>45120.398999999998</v>
      </c>
      <c r="Y107" s="31">
        <f>INDEX('AEO 2022 52'!31:31,MATCH(Y$4,'AEO 2022 52'!$13:$13,0))*1000</f>
        <v>45141.106</v>
      </c>
      <c r="Z107" s="31">
        <f>INDEX('AEO 2022 52'!31:31,MATCH(Z$4,'AEO 2022 52'!$13:$13,0))*1000</f>
        <v>45158.669000000002</v>
      </c>
      <c r="AA107" s="31">
        <f>INDEX('AEO 2022 52'!31:31,MATCH(AA$4,'AEO 2022 52'!$13:$13,0))*1000</f>
        <v>45176.571000000004</v>
      </c>
      <c r="AB107" s="31">
        <f>INDEX('AEO 2022 52'!31:31,MATCH(AB$4,'AEO 2022 52'!$13:$13,0))*1000</f>
        <v>45195.889000000003</v>
      </c>
      <c r="AC107" s="31">
        <f>INDEX('AEO 2022 52'!31:31,MATCH(AC$4,'AEO 2022 52'!$13:$13,0))*1000</f>
        <v>45214.016000000003</v>
      </c>
      <c r="AD107" s="31">
        <f>INDEX('AEO 2022 52'!31:31,MATCH(AD$4,'AEO 2022 52'!$13:$13,0))*1000</f>
        <v>45232.182000000001</v>
      </c>
      <c r="AE107" s="31">
        <f>INDEX('AEO 2022 52'!31:31,MATCH(AE$4,'AEO 2022 52'!$13:$13,0))*1000</f>
        <v>45251.544999999998</v>
      </c>
      <c r="AF107" s="31">
        <f>INDEX('AEO 2022 52'!31:31,MATCH(AF$4,'AEO 2022 52'!$13:$13,0))*1000</f>
        <v>45270.553999999996</v>
      </c>
      <c r="AG107" s="31">
        <f>INDEX('AEO 2022 52'!31:31,MATCH(AG$4,'AEO 2022 52'!$13:$13,0))*1000</f>
        <v>45283.142</v>
      </c>
    </row>
    <row r="108" spans="1:33" s="61" customFormat="1" ht="15" thickBot="1" x14ac:dyDescent="0.4">
      <c r="A108" s="60"/>
      <c r="B108" s="62" t="s">
        <v>32</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row>
    <row r="109" spans="1:33" ht="15" thickTop="1" x14ac:dyDescent="0.35">
      <c r="B109" t="s">
        <v>168</v>
      </c>
      <c r="C109" s="55">
        <f>INDEX('AEO 2021 52'!33:33,MATCH(C$4,'AEO 2021 52'!$14:$14,0))*1000</f>
        <v>0</v>
      </c>
      <c r="D109" s="55">
        <f>INDEX('AEO 2022 52'!34:34,MATCH(D$4,'AEO 2022 52'!$13:$13,0))*1000</f>
        <v>0</v>
      </c>
      <c r="E109" s="55">
        <f>INDEX('AEO 2022 52'!34:34,MATCH(E$4,'AEO 2022 52'!$13:$13,0))*1000</f>
        <v>0</v>
      </c>
      <c r="F109" s="55">
        <f>INDEX('AEO 2022 52'!34:34,MATCH(F$4,'AEO 2022 52'!$13:$13,0))*1000</f>
        <v>0</v>
      </c>
      <c r="G109" s="55">
        <f>INDEX('AEO 2022 52'!34:34,MATCH(G$4,'AEO 2022 52'!$13:$13,0))*1000</f>
        <v>0</v>
      </c>
      <c r="H109" s="55">
        <f>INDEX('AEO 2022 52'!34:34,MATCH(H$4,'AEO 2022 52'!$13:$13,0))*1000</f>
        <v>0</v>
      </c>
      <c r="I109" s="55">
        <f>INDEX('AEO 2022 52'!34:34,MATCH(I$4,'AEO 2022 52'!$13:$13,0))*1000</f>
        <v>0</v>
      </c>
      <c r="J109" s="55">
        <f>INDEX('AEO 2022 52'!34:34,MATCH(J$4,'AEO 2022 52'!$13:$13,0))*1000</f>
        <v>0</v>
      </c>
      <c r="K109" s="55">
        <f>INDEX('AEO 2022 52'!34:34,MATCH(K$4,'AEO 2022 52'!$13:$13,0))*1000</f>
        <v>0</v>
      </c>
      <c r="L109" s="55">
        <f>INDEX('AEO 2022 52'!34:34,MATCH(L$4,'AEO 2022 52'!$13:$13,0))*1000</f>
        <v>0</v>
      </c>
      <c r="M109" s="55">
        <f>INDEX('AEO 2022 52'!34:34,MATCH(M$4,'AEO 2022 52'!$13:$13,0))*1000</f>
        <v>0</v>
      </c>
      <c r="N109" s="55">
        <f>INDEX('AEO 2022 52'!34:34,MATCH(N$4,'AEO 2022 52'!$13:$13,0))*1000</f>
        <v>0</v>
      </c>
      <c r="O109" s="55">
        <f>INDEX('AEO 2022 52'!34:34,MATCH(O$4,'AEO 2022 52'!$13:$13,0))*1000</f>
        <v>0</v>
      </c>
      <c r="P109" s="55">
        <f>INDEX('AEO 2022 52'!34:34,MATCH(P$4,'AEO 2022 52'!$13:$13,0))*1000</f>
        <v>0</v>
      </c>
      <c r="Q109" s="55">
        <f>INDEX('AEO 2022 52'!34:34,MATCH(Q$4,'AEO 2022 52'!$13:$13,0))*1000</f>
        <v>0</v>
      </c>
      <c r="R109" s="55">
        <f>INDEX('AEO 2022 52'!34:34,MATCH(R$4,'AEO 2022 52'!$13:$13,0))*1000</f>
        <v>0</v>
      </c>
      <c r="S109" s="55">
        <f>INDEX('AEO 2022 52'!34:34,MATCH(S$4,'AEO 2022 52'!$13:$13,0))*1000</f>
        <v>0</v>
      </c>
      <c r="T109" s="55">
        <f>INDEX('AEO 2022 52'!34:34,MATCH(T$4,'AEO 2022 52'!$13:$13,0))*1000</f>
        <v>0</v>
      </c>
      <c r="U109" s="55">
        <f>INDEX('AEO 2022 52'!34:34,MATCH(U$4,'AEO 2022 52'!$13:$13,0))*1000</f>
        <v>0</v>
      </c>
      <c r="V109" s="55">
        <f>INDEX('AEO 2022 52'!34:34,MATCH(V$4,'AEO 2022 52'!$13:$13,0))*1000</f>
        <v>0</v>
      </c>
      <c r="W109" s="55">
        <f>INDEX('AEO 2022 52'!34:34,MATCH(W$4,'AEO 2022 52'!$13:$13,0))*1000</f>
        <v>0</v>
      </c>
      <c r="X109" s="55">
        <f>INDEX('AEO 2022 52'!34:34,MATCH(X$4,'AEO 2022 52'!$13:$13,0))*1000</f>
        <v>0</v>
      </c>
      <c r="Y109" s="55">
        <f>INDEX('AEO 2022 52'!34:34,MATCH(Y$4,'AEO 2022 52'!$13:$13,0))*1000</f>
        <v>0</v>
      </c>
      <c r="Z109" s="55">
        <f>INDEX('AEO 2022 52'!34:34,MATCH(Z$4,'AEO 2022 52'!$13:$13,0))*1000</f>
        <v>0</v>
      </c>
      <c r="AA109" s="55">
        <f>INDEX('AEO 2022 52'!34:34,MATCH(AA$4,'AEO 2022 52'!$13:$13,0))*1000</f>
        <v>0</v>
      </c>
      <c r="AB109" s="55">
        <f>INDEX('AEO 2022 52'!34:34,MATCH(AB$4,'AEO 2022 52'!$13:$13,0))*1000</f>
        <v>0</v>
      </c>
      <c r="AC109" s="55">
        <f>INDEX('AEO 2022 52'!34:34,MATCH(AC$4,'AEO 2022 52'!$13:$13,0))*1000</f>
        <v>0</v>
      </c>
      <c r="AD109" s="55">
        <f>INDEX('AEO 2022 52'!34:34,MATCH(AD$4,'AEO 2022 52'!$13:$13,0))*1000</f>
        <v>0</v>
      </c>
      <c r="AE109" s="55">
        <f>INDEX('AEO 2022 52'!34:34,MATCH(AE$4,'AEO 2022 52'!$13:$13,0))*1000</f>
        <v>0</v>
      </c>
      <c r="AF109" s="55">
        <f>INDEX('AEO 2022 52'!34:34,MATCH(AF$4,'AEO 2022 52'!$13:$13,0))*1000</f>
        <v>0</v>
      </c>
      <c r="AG109" s="55">
        <f>INDEX('AEO 2022 52'!34:34,MATCH(AG$4,'AEO 2022 52'!$13:$13,0))*1000</f>
        <v>0</v>
      </c>
    </row>
    <row r="110" spans="1:33" x14ac:dyDescent="0.35">
      <c r="B110" t="s">
        <v>169</v>
      </c>
      <c r="C110" s="67">
        <f>INDEX('AEO 2021 52'!34:34,MATCH(C$4,'AEO 2021 52'!$14:$14,0))*1000</f>
        <v>45861.014999999999</v>
      </c>
      <c r="D110" s="67">
        <f>INDEX('AEO 2022 52'!35:35,MATCH(D$4,'AEO 2022 52'!$13:$13,0))*1000</f>
        <v>41917.976000000002</v>
      </c>
      <c r="E110" s="67">
        <f>INDEX('AEO 2022 52'!35:35,MATCH(E$4,'AEO 2022 52'!$13:$13,0))*1000</f>
        <v>41902.476999999999</v>
      </c>
      <c r="F110" s="67">
        <f>INDEX('AEO 2022 52'!35:35,MATCH(F$4,'AEO 2022 52'!$13:$13,0))*1000</f>
        <v>42003.258000000002</v>
      </c>
      <c r="G110" s="67">
        <f>INDEX('AEO 2022 52'!35:35,MATCH(G$4,'AEO 2022 52'!$13:$13,0))*1000</f>
        <v>42117.972999999998</v>
      </c>
      <c r="H110" s="67">
        <f>INDEX('AEO 2022 52'!35:35,MATCH(H$4,'AEO 2022 52'!$13:$13,0))*1000</f>
        <v>42282.710999999996</v>
      </c>
      <c r="I110" s="67">
        <f>INDEX('AEO 2022 52'!35:35,MATCH(I$4,'AEO 2022 52'!$13:$13,0))*1000</f>
        <v>42509.402999999998</v>
      </c>
      <c r="J110" s="67">
        <f>INDEX('AEO 2022 52'!35:35,MATCH(J$4,'AEO 2022 52'!$13:$13,0))*1000</f>
        <v>42585.743000000002</v>
      </c>
      <c r="K110" s="67">
        <f>INDEX('AEO 2022 52'!35:35,MATCH(K$4,'AEO 2022 52'!$13:$13,0))*1000</f>
        <v>42659.244999999995</v>
      </c>
      <c r="L110" s="67">
        <f>INDEX('AEO 2022 52'!35:35,MATCH(L$4,'AEO 2022 52'!$13:$13,0))*1000</f>
        <v>42731.254999999997</v>
      </c>
      <c r="M110" s="67">
        <f>INDEX('AEO 2022 52'!35:35,MATCH(M$4,'AEO 2022 52'!$13:$13,0))*1000</f>
        <v>42799.145000000004</v>
      </c>
      <c r="N110" s="67">
        <f>INDEX('AEO 2022 52'!35:35,MATCH(N$4,'AEO 2022 52'!$13:$13,0))*1000</f>
        <v>42860.351999999999</v>
      </c>
      <c r="O110" s="67">
        <f>INDEX('AEO 2022 52'!35:35,MATCH(O$4,'AEO 2022 52'!$13:$13,0))*1000</f>
        <v>42926.945000000007</v>
      </c>
      <c r="P110" s="67">
        <f>INDEX('AEO 2022 52'!35:35,MATCH(P$4,'AEO 2022 52'!$13:$13,0))*1000</f>
        <v>42993.892999999996</v>
      </c>
      <c r="Q110" s="67">
        <f>INDEX('AEO 2022 52'!35:35,MATCH(Q$4,'AEO 2022 52'!$13:$13,0))*1000</f>
        <v>43040.188000000002</v>
      </c>
      <c r="R110" s="67">
        <f>INDEX('AEO 2022 52'!35:35,MATCH(R$4,'AEO 2022 52'!$13:$13,0))*1000</f>
        <v>43085.883999999998</v>
      </c>
      <c r="S110" s="67">
        <f>INDEX('AEO 2022 52'!35:35,MATCH(S$4,'AEO 2022 52'!$13:$13,0))*1000</f>
        <v>43131.495999999999</v>
      </c>
      <c r="T110" s="67">
        <f>INDEX('AEO 2022 52'!35:35,MATCH(T$4,'AEO 2022 52'!$13:$13,0))*1000</f>
        <v>43176.745999999999</v>
      </c>
      <c r="U110" s="67">
        <f>INDEX('AEO 2022 52'!35:35,MATCH(U$4,'AEO 2022 52'!$13:$13,0))*1000</f>
        <v>43219.420999999995</v>
      </c>
      <c r="V110" s="67">
        <f>INDEX('AEO 2022 52'!35:35,MATCH(V$4,'AEO 2022 52'!$13:$13,0))*1000</f>
        <v>43265.540999999997</v>
      </c>
      <c r="W110" s="67">
        <f>INDEX('AEO 2022 52'!35:35,MATCH(W$4,'AEO 2022 52'!$13:$13,0))*1000</f>
        <v>43308.684999999998</v>
      </c>
      <c r="X110" s="67">
        <f>INDEX('AEO 2022 52'!35:35,MATCH(X$4,'AEO 2022 52'!$13:$13,0))*1000</f>
        <v>43350.937000000005</v>
      </c>
      <c r="Y110" s="67">
        <f>INDEX('AEO 2022 52'!35:35,MATCH(Y$4,'AEO 2022 52'!$13:$13,0))*1000</f>
        <v>43395.038999999997</v>
      </c>
      <c r="Z110" s="67">
        <f>INDEX('AEO 2022 52'!35:35,MATCH(Z$4,'AEO 2022 52'!$13:$13,0))*1000</f>
        <v>43436.065999999999</v>
      </c>
      <c r="AA110" s="67">
        <f>INDEX('AEO 2022 52'!35:35,MATCH(AA$4,'AEO 2022 52'!$13:$13,0))*1000</f>
        <v>43476.920999999995</v>
      </c>
      <c r="AB110" s="67">
        <f>INDEX('AEO 2022 52'!35:35,MATCH(AB$4,'AEO 2022 52'!$13:$13,0))*1000</f>
        <v>43520.275000000001</v>
      </c>
      <c r="AC110" s="67">
        <f>INDEX('AEO 2022 52'!35:35,MATCH(AC$4,'AEO 2022 52'!$13:$13,0))*1000</f>
        <v>43562.190999999999</v>
      </c>
      <c r="AD110" s="67">
        <f>INDEX('AEO 2022 52'!35:35,MATCH(AD$4,'AEO 2022 52'!$13:$13,0))*1000</f>
        <v>43605.686000000002</v>
      </c>
      <c r="AE110" s="67">
        <f>INDEX('AEO 2022 52'!35:35,MATCH(AE$4,'AEO 2022 52'!$13:$13,0))*1000</f>
        <v>43650.387000000002</v>
      </c>
      <c r="AF110" s="67">
        <f>INDEX('AEO 2022 52'!35:35,MATCH(AF$4,'AEO 2022 52'!$13:$13,0))*1000</f>
        <v>43695.296999999999</v>
      </c>
      <c r="AG110" s="67">
        <f>INDEX('AEO 2022 52'!35:35,MATCH(AG$4,'AEO 2022 52'!$13:$13,0))*1000</f>
        <v>43719.703999999998</v>
      </c>
    </row>
    <row r="111" spans="1:33" x14ac:dyDescent="0.35">
      <c r="B111" t="s">
        <v>170</v>
      </c>
      <c r="C111" s="67">
        <f>INDEX('AEO 2021 52'!35:35,MATCH(C$4,'AEO 2021 52'!$14:$14,0))*1000</f>
        <v>35184.925000000003</v>
      </c>
      <c r="D111" s="67">
        <f>INDEX('AEO 2022 52'!36:36,MATCH(D$4,'AEO 2022 52'!$13:$13,0))*1000</f>
        <v>34349.742999999995</v>
      </c>
      <c r="E111" s="67">
        <f>INDEX('AEO 2022 52'!36:36,MATCH(E$4,'AEO 2022 52'!$13:$13,0))*1000</f>
        <v>34328.063999999998</v>
      </c>
      <c r="F111" s="67">
        <f>INDEX('AEO 2022 52'!36:36,MATCH(F$4,'AEO 2022 52'!$13:$13,0))*1000</f>
        <v>34433.956000000006</v>
      </c>
      <c r="G111" s="67">
        <f>INDEX('AEO 2022 52'!36:36,MATCH(G$4,'AEO 2022 52'!$13:$13,0))*1000</f>
        <v>34539.599999999999</v>
      </c>
      <c r="H111" s="67">
        <f>INDEX('AEO 2022 52'!36:36,MATCH(H$4,'AEO 2022 52'!$13:$13,0))*1000</f>
        <v>34731.883999999998</v>
      </c>
      <c r="I111" s="67">
        <f>INDEX('AEO 2022 52'!36:36,MATCH(I$4,'AEO 2022 52'!$13:$13,0))*1000</f>
        <v>34963.653999999995</v>
      </c>
      <c r="J111" s="67">
        <f>INDEX('AEO 2022 52'!36:36,MATCH(J$4,'AEO 2022 52'!$13:$13,0))*1000</f>
        <v>35038.341999999997</v>
      </c>
      <c r="K111" s="67">
        <f>INDEX('AEO 2022 52'!36:36,MATCH(K$4,'AEO 2022 52'!$13:$13,0))*1000</f>
        <v>35115.364000000001</v>
      </c>
      <c r="L111" s="67">
        <f>INDEX('AEO 2022 52'!36:36,MATCH(L$4,'AEO 2022 52'!$13:$13,0))*1000</f>
        <v>35191.436999999998</v>
      </c>
      <c r="M111" s="67">
        <f>INDEX('AEO 2022 52'!36:36,MATCH(M$4,'AEO 2022 52'!$13:$13,0))*1000</f>
        <v>35262.797999999995</v>
      </c>
      <c r="N111" s="67">
        <f>INDEX('AEO 2022 52'!36:36,MATCH(N$4,'AEO 2022 52'!$13:$13,0))*1000</f>
        <v>35328.560000000005</v>
      </c>
      <c r="O111" s="67">
        <f>INDEX('AEO 2022 52'!36:36,MATCH(O$4,'AEO 2022 52'!$13:$13,0))*1000</f>
        <v>35400.925000000003</v>
      </c>
      <c r="P111" s="67">
        <f>INDEX('AEO 2022 52'!36:36,MATCH(P$4,'AEO 2022 52'!$13:$13,0))*1000</f>
        <v>35475.417999999998</v>
      </c>
      <c r="Q111" s="67">
        <f>INDEX('AEO 2022 52'!36:36,MATCH(Q$4,'AEO 2022 52'!$13:$13,0))*1000</f>
        <v>35529.067999999999</v>
      </c>
      <c r="R111" s="67">
        <f>INDEX('AEO 2022 52'!36:36,MATCH(R$4,'AEO 2022 52'!$13:$13,0))*1000</f>
        <v>35579.722999999998</v>
      </c>
      <c r="S111" s="67">
        <f>INDEX('AEO 2022 52'!36:36,MATCH(S$4,'AEO 2022 52'!$13:$13,0))*1000</f>
        <v>35629.252999999997</v>
      </c>
      <c r="T111" s="67">
        <f>INDEX('AEO 2022 52'!36:36,MATCH(T$4,'AEO 2022 52'!$13:$13,0))*1000</f>
        <v>35678.944000000003</v>
      </c>
      <c r="U111" s="67">
        <f>INDEX('AEO 2022 52'!36:36,MATCH(U$4,'AEO 2022 52'!$13:$13,0))*1000</f>
        <v>35725.307000000001</v>
      </c>
      <c r="V111" s="67">
        <f>INDEX('AEO 2022 52'!36:36,MATCH(V$4,'AEO 2022 52'!$13:$13,0))*1000</f>
        <v>35775.169000000002</v>
      </c>
      <c r="W111" s="67">
        <f>INDEX('AEO 2022 52'!36:36,MATCH(W$4,'AEO 2022 52'!$13:$13,0))*1000</f>
        <v>35821.415000000001</v>
      </c>
      <c r="X111" s="67">
        <f>INDEX('AEO 2022 52'!36:36,MATCH(X$4,'AEO 2022 52'!$13:$13,0))*1000</f>
        <v>35866.463000000003</v>
      </c>
      <c r="Y111" s="67">
        <f>INDEX('AEO 2022 52'!36:36,MATCH(Y$4,'AEO 2022 52'!$13:$13,0))*1000</f>
        <v>35913.303</v>
      </c>
      <c r="Z111" s="67">
        <f>INDEX('AEO 2022 52'!36:36,MATCH(Z$4,'AEO 2022 52'!$13:$13,0))*1000</f>
        <v>35956.619000000006</v>
      </c>
      <c r="AA111" s="67">
        <f>INDEX('AEO 2022 52'!36:36,MATCH(AA$4,'AEO 2022 52'!$13:$13,0))*1000</f>
        <v>35999.645000000004</v>
      </c>
      <c r="AB111" s="67">
        <f>INDEX('AEO 2022 52'!36:36,MATCH(AB$4,'AEO 2022 52'!$13:$13,0))*1000</f>
        <v>36045.485999999997</v>
      </c>
      <c r="AC111" s="67">
        <f>INDEX('AEO 2022 52'!36:36,MATCH(AC$4,'AEO 2022 52'!$13:$13,0))*1000</f>
        <v>36089.602999999996</v>
      </c>
      <c r="AD111" s="67">
        <f>INDEX('AEO 2022 52'!36:36,MATCH(AD$4,'AEO 2022 52'!$13:$13,0))*1000</f>
        <v>36135.513000000006</v>
      </c>
      <c r="AE111" s="67">
        <f>INDEX('AEO 2022 52'!36:36,MATCH(AE$4,'AEO 2022 52'!$13:$13,0))*1000</f>
        <v>36182.761999999995</v>
      </c>
      <c r="AF111" s="67">
        <f>INDEX('AEO 2022 52'!36:36,MATCH(AF$4,'AEO 2022 52'!$13:$13,0))*1000</f>
        <v>36230.269999999997</v>
      </c>
      <c r="AG111" s="67">
        <f>INDEX('AEO 2022 52'!36:36,MATCH(AG$4,'AEO 2022 52'!$13:$13,0))*1000</f>
        <v>36257.506999999998</v>
      </c>
    </row>
    <row r="112" spans="1:33" x14ac:dyDescent="0.35">
      <c r="B112" t="s">
        <v>171</v>
      </c>
      <c r="C112" s="67">
        <f>INDEX('AEO 2021 52'!36:36,MATCH(C$4,'AEO 2021 52'!$14:$14,0))*1000</f>
        <v>33054.699000000001</v>
      </c>
      <c r="D112" s="67">
        <f>INDEX('AEO 2022 52'!37:37,MATCH(D$4,'AEO 2022 52'!$13:$13,0))*1000</f>
        <v>34619.202000000005</v>
      </c>
      <c r="E112" s="67">
        <f>INDEX('AEO 2022 52'!37:37,MATCH(E$4,'AEO 2022 52'!$13:$13,0))*1000</f>
        <v>34603.904999999999</v>
      </c>
      <c r="F112" s="67">
        <f>INDEX('AEO 2022 52'!37:37,MATCH(F$4,'AEO 2022 52'!$13:$13,0))*1000</f>
        <v>34707.652999999998</v>
      </c>
      <c r="G112" s="67">
        <f>INDEX('AEO 2022 52'!37:37,MATCH(G$4,'AEO 2022 52'!$13:$13,0))*1000</f>
        <v>34821.362000000001</v>
      </c>
      <c r="H112" s="67">
        <f>INDEX('AEO 2022 52'!37:37,MATCH(H$4,'AEO 2022 52'!$13:$13,0))*1000</f>
        <v>34968.456000000006</v>
      </c>
      <c r="I112" s="67">
        <f>INDEX('AEO 2022 52'!37:37,MATCH(I$4,'AEO 2022 52'!$13:$13,0))*1000</f>
        <v>35088.756999999998</v>
      </c>
      <c r="J112" s="67">
        <f>INDEX('AEO 2022 52'!37:37,MATCH(J$4,'AEO 2022 52'!$13:$13,0))*1000</f>
        <v>35162.188999999998</v>
      </c>
      <c r="K112" s="67">
        <f>INDEX('AEO 2022 52'!37:37,MATCH(K$4,'AEO 2022 52'!$13:$13,0))*1000</f>
        <v>35237.487999999998</v>
      </c>
      <c r="L112" s="67">
        <f>INDEX('AEO 2022 52'!37:37,MATCH(L$4,'AEO 2022 52'!$13:$13,0))*1000</f>
        <v>35311.863000000005</v>
      </c>
      <c r="M112" s="67">
        <f>INDEX('AEO 2022 52'!37:37,MATCH(M$4,'AEO 2022 52'!$13:$13,0))*1000</f>
        <v>35381.877999999997</v>
      </c>
      <c r="N112" s="67">
        <f>INDEX('AEO 2022 52'!37:37,MATCH(N$4,'AEO 2022 52'!$13:$13,0))*1000</f>
        <v>35446.487000000001</v>
      </c>
      <c r="O112" s="67">
        <f>INDEX('AEO 2022 52'!37:37,MATCH(O$4,'AEO 2022 52'!$13:$13,0))*1000</f>
        <v>35516.998</v>
      </c>
      <c r="P112" s="67">
        <f>INDEX('AEO 2022 52'!37:37,MATCH(P$4,'AEO 2022 52'!$13:$13,0))*1000</f>
        <v>35588.612000000001</v>
      </c>
      <c r="Q112" s="67">
        <f>INDEX('AEO 2022 52'!37:37,MATCH(Q$4,'AEO 2022 52'!$13:$13,0))*1000</f>
        <v>35639.328000000001</v>
      </c>
      <c r="R112" s="67">
        <f>INDEX('AEO 2022 52'!37:37,MATCH(R$4,'AEO 2022 52'!$13:$13,0))*1000</f>
        <v>35687.159999999996</v>
      </c>
      <c r="S112" s="67">
        <f>INDEX('AEO 2022 52'!37:37,MATCH(S$4,'AEO 2022 52'!$13:$13,0))*1000</f>
        <v>35733.784</v>
      </c>
      <c r="T112" s="67">
        <f>INDEX('AEO 2022 52'!37:37,MATCH(T$4,'AEO 2022 52'!$13:$13,0))*1000</f>
        <v>35780.766000000003</v>
      </c>
      <c r="U112" s="67">
        <f>INDEX('AEO 2022 52'!37:37,MATCH(U$4,'AEO 2022 52'!$13:$13,0))*1000</f>
        <v>35824.608</v>
      </c>
      <c r="V112" s="67">
        <f>INDEX('AEO 2022 52'!37:37,MATCH(V$4,'AEO 2022 52'!$13:$13,0))*1000</f>
        <v>35871.692999999999</v>
      </c>
      <c r="W112" s="67">
        <f>INDEX('AEO 2022 52'!37:37,MATCH(W$4,'AEO 2022 52'!$13:$13,0))*1000</f>
        <v>35915.534999999996</v>
      </c>
      <c r="X112" s="67">
        <f>INDEX('AEO 2022 52'!37:37,MATCH(X$4,'AEO 2022 52'!$13:$13,0))*1000</f>
        <v>35958.332000000002</v>
      </c>
      <c r="Y112" s="67">
        <f>INDEX('AEO 2022 52'!37:37,MATCH(Y$4,'AEO 2022 52'!$13:$13,0))*1000</f>
        <v>36002.795999999995</v>
      </c>
      <c r="Z112" s="67">
        <f>INDEX('AEO 2022 52'!37:37,MATCH(Z$4,'AEO 2022 52'!$13:$13,0))*1000</f>
        <v>36044.066999999995</v>
      </c>
      <c r="AA112" s="67">
        <f>INDEX('AEO 2022 52'!37:37,MATCH(AA$4,'AEO 2022 52'!$13:$13,0))*1000</f>
        <v>36085.113999999994</v>
      </c>
      <c r="AB112" s="67">
        <f>INDEX('AEO 2022 52'!37:37,MATCH(AB$4,'AEO 2022 52'!$13:$13,0))*1000</f>
        <v>36128.754000000001</v>
      </c>
      <c r="AC112" s="67">
        <f>INDEX('AEO 2022 52'!37:37,MATCH(AC$4,'AEO 2022 52'!$13:$13,0))*1000</f>
        <v>36170.845000000001</v>
      </c>
      <c r="AD112" s="67">
        <f>INDEX('AEO 2022 52'!37:37,MATCH(AD$4,'AEO 2022 52'!$13:$13,0))*1000</f>
        <v>36214.542000000001</v>
      </c>
      <c r="AE112" s="67">
        <f>INDEX('AEO 2022 52'!37:37,MATCH(AE$4,'AEO 2022 52'!$13:$13,0))*1000</f>
        <v>36259.464</v>
      </c>
      <c r="AF112" s="67">
        <f>INDEX('AEO 2022 52'!37:37,MATCH(AF$4,'AEO 2022 52'!$13:$13,0))*1000</f>
        <v>36304.611000000004</v>
      </c>
      <c r="AG112" s="67">
        <f>INDEX('AEO 2022 52'!37:37,MATCH(AG$4,'AEO 2022 52'!$13:$13,0))*1000</f>
        <v>36329.394999999997</v>
      </c>
    </row>
    <row r="113" spans="1:33" x14ac:dyDescent="0.35">
      <c r="B113" t="s">
        <v>172</v>
      </c>
      <c r="C113" s="67">
        <f>INDEX('AEO 2021 52'!37:37,MATCH(C$4,'AEO 2021 52'!$14:$14,0))*1000</f>
        <v>39959.373</v>
      </c>
      <c r="D113" s="67">
        <f>INDEX('AEO 2022 52'!38:38,MATCH(D$4,'AEO 2022 52'!$13:$13,0))*1000</f>
        <v>40303.851999999999</v>
      </c>
      <c r="E113" s="67">
        <f>INDEX('AEO 2022 52'!38:38,MATCH(E$4,'AEO 2022 52'!$13:$13,0))*1000</f>
        <v>40295.566999999995</v>
      </c>
      <c r="F113" s="67">
        <f>INDEX('AEO 2022 52'!38:38,MATCH(F$4,'AEO 2022 52'!$13:$13,0))*1000</f>
        <v>40395.076999999997</v>
      </c>
      <c r="G113" s="67">
        <f>INDEX('AEO 2022 52'!38:38,MATCH(G$4,'AEO 2022 52'!$13:$13,0))*1000</f>
        <v>40524.402999999998</v>
      </c>
      <c r="H113" s="67">
        <f>INDEX('AEO 2022 52'!38:38,MATCH(H$4,'AEO 2022 52'!$13:$13,0))*1000</f>
        <v>40655.726999999999</v>
      </c>
      <c r="I113" s="67">
        <f>INDEX('AEO 2022 52'!38:38,MATCH(I$4,'AEO 2022 52'!$13:$13,0))*1000</f>
        <v>40789.409999999996</v>
      </c>
      <c r="J113" s="67">
        <f>INDEX('AEO 2022 52'!38:38,MATCH(J$4,'AEO 2022 52'!$13:$13,0))*1000</f>
        <v>40859.900999999998</v>
      </c>
      <c r="K113" s="67">
        <f>INDEX('AEO 2022 52'!38:38,MATCH(K$4,'AEO 2022 52'!$13:$13,0))*1000</f>
        <v>40931.758999999998</v>
      </c>
      <c r="L113" s="67">
        <f>INDEX('AEO 2022 52'!38:38,MATCH(L$4,'AEO 2022 52'!$13:$13,0))*1000</f>
        <v>41003.086000000003</v>
      </c>
      <c r="M113" s="67">
        <f>INDEX('AEO 2022 52'!38:38,MATCH(M$4,'AEO 2022 52'!$13:$13,0))*1000</f>
        <v>41070.464999999997</v>
      </c>
      <c r="N113" s="67">
        <f>INDEX('AEO 2022 52'!38:38,MATCH(N$4,'AEO 2022 52'!$13:$13,0))*1000</f>
        <v>41133.045000000006</v>
      </c>
      <c r="O113" s="67">
        <f>INDEX('AEO 2022 52'!38:38,MATCH(O$4,'AEO 2022 52'!$13:$13,0))*1000</f>
        <v>41200.828999999998</v>
      </c>
      <c r="P113" s="67">
        <f>INDEX('AEO 2022 52'!38:38,MATCH(P$4,'AEO 2022 52'!$13:$13,0))*1000</f>
        <v>41269.973999999995</v>
      </c>
      <c r="Q113" s="67">
        <f>INDEX('AEO 2022 52'!38:38,MATCH(Q$4,'AEO 2022 52'!$13:$13,0))*1000</f>
        <v>41318.268000000004</v>
      </c>
      <c r="R113" s="67">
        <f>INDEX('AEO 2022 52'!38:38,MATCH(R$4,'AEO 2022 52'!$13:$13,0))*1000</f>
        <v>41363.598000000005</v>
      </c>
      <c r="S113" s="67">
        <f>INDEX('AEO 2022 52'!38:38,MATCH(S$4,'AEO 2022 52'!$13:$13,0))*1000</f>
        <v>41408.108</v>
      </c>
      <c r="T113" s="67">
        <f>INDEX('AEO 2022 52'!38:38,MATCH(T$4,'AEO 2022 52'!$13:$13,0))*1000</f>
        <v>41452.407999999996</v>
      </c>
      <c r="U113" s="67">
        <f>INDEX('AEO 2022 52'!38:38,MATCH(U$4,'AEO 2022 52'!$13:$13,0))*1000</f>
        <v>41493.983999999997</v>
      </c>
      <c r="V113" s="67">
        <f>INDEX('AEO 2022 52'!38:38,MATCH(V$4,'AEO 2022 52'!$13:$13,0))*1000</f>
        <v>41538.269</v>
      </c>
      <c r="W113" s="67">
        <f>INDEX('AEO 2022 52'!38:38,MATCH(W$4,'AEO 2022 52'!$13:$13,0))*1000</f>
        <v>41579.619999999995</v>
      </c>
      <c r="X113" s="67">
        <f>INDEX('AEO 2022 52'!38:38,MATCH(X$4,'AEO 2022 52'!$13:$13,0))*1000</f>
        <v>41619.976000000002</v>
      </c>
      <c r="Y113" s="67">
        <f>INDEX('AEO 2022 52'!38:38,MATCH(Y$4,'AEO 2022 52'!$13:$13,0))*1000</f>
        <v>41661.701000000001</v>
      </c>
      <c r="Z113" s="67">
        <f>INDEX('AEO 2022 52'!38:38,MATCH(Z$4,'AEO 2022 52'!$13:$13,0))*1000</f>
        <v>41700.595999999998</v>
      </c>
      <c r="AA113" s="67">
        <f>INDEX('AEO 2022 52'!38:38,MATCH(AA$4,'AEO 2022 52'!$13:$13,0))*1000</f>
        <v>41739.245999999999</v>
      </c>
      <c r="AB113" s="67">
        <f>INDEX('AEO 2022 52'!38:38,MATCH(AB$4,'AEO 2022 52'!$13:$13,0))*1000</f>
        <v>41780.078999999998</v>
      </c>
      <c r="AC113" s="67">
        <f>INDEX('AEO 2022 52'!38:38,MATCH(AC$4,'AEO 2022 52'!$13:$13,0))*1000</f>
        <v>41819.538</v>
      </c>
      <c r="AD113" s="67">
        <f>INDEX('AEO 2022 52'!38:38,MATCH(AD$4,'AEO 2022 52'!$13:$13,0))*1000</f>
        <v>41860.394</v>
      </c>
      <c r="AE113" s="67">
        <f>INDEX('AEO 2022 52'!38:38,MATCH(AE$4,'AEO 2022 52'!$13:$13,0))*1000</f>
        <v>41902.279000000002</v>
      </c>
      <c r="AF113" s="67">
        <f>INDEX('AEO 2022 52'!38:38,MATCH(AF$4,'AEO 2022 52'!$13:$13,0))*1000</f>
        <v>41944.328000000001</v>
      </c>
      <c r="AG113" s="67">
        <f>INDEX('AEO 2022 52'!38:38,MATCH(AG$4,'AEO 2022 52'!$13:$13,0))*1000</f>
        <v>41965.82</v>
      </c>
    </row>
    <row r="114" spans="1:33" x14ac:dyDescent="0.35">
      <c r="B114" t="s">
        <v>173</v>
      </c>
      <c r="C114" s="55">
        <f>INDEX('AEO 2021 52'!38:38,MATCH(C$4,'AEO 2021 52'!$14:$14,0))*1000</f>
        <v>0</v>
      </c>
      <c r="D114" s="55">
        <f>INDEX('AEO 2022 52'!39:39,MATCH(D$4,'AEO 2022 52'!$13:$13,0))*1000</f>
        <v>0</v>
      </c>
      <c r="E114" s="55">
        <f>INDEX('AEO 2022 52'!39:39,MATCH(E$4,'AEO 2022 52'!$13:$13,0))*1000</f>
        <v>0</v>
      </c>
      <c r="F114" s="55">
        <f>INDEX('AEO 2022 52'!39:39,MATCH(F$4,'AEO 2022 52'!$13:$13,0))*1000</f>
        <v>0</v>
      </c>
      <c r="G114" s="55">
        <f>INDEX('AEO 2022 52'!39:39,MATCH(G$4,'AEO 2022 52'!$13:$13,0))*1000</f>
        <v>0</v>
      </c>
      <c r="H114" s="55">
        <f>INDEX('AEO 2022 52'!39:39,MATCH(H$4,'AEO 2022 52'!$13:$13,0))*1000</f>
        <v>0</v>
      </c>
      <c r="I114" s="55">
        <f>INDEX('AEO 2022 52'!39:39,MATCH(I$4,'AEO 2022 52'!$13:$13,0))*1000</f>
        <v>0</v>
      </c>
      <c r="J114" s="55">
        <f>INDEX('AEO 2022 52'!39:39,MATCH(J$4,'AEO 2022 52'!$13:$13,0))*1000</f>
        <v>0</v>
      </c>
      <c r="K114" s="55">
        <f>INDEX('AEO 2022 52'!39:39,MATCH(K$4,'AEO 2022 52'!$13:$13,0))*1000</f>
        <v>0</v>
      </c>
      <c r="L114" s="55">
        <f>INDEX('AEO 2022 52'!39:39,MATCH(L$4,'AEO 2022 52'!$13:$13,0))*1000</f>
        <v>0</v>
      </c>
      <c r="M114" s="55">
        <f>INDEX('AEO 2022 52'!39:39,MATCH(M$4,'AEO 2022 52'!$13:$13,0))*1000</f>
        <v>0</v>
      </c>
      <c r="N114" s="55">
        <f>INDEX('AEO 2022 52'!39:39,MATCH(N$4,'AEO 2022 52'!$13:$13,0))*1000</f>
        <v>0</v>
      </c>
      <c r="O114" s="55">
        <f>INDEX('AEO 2022 52'!39:39,MATCH(O$4,'AEO 2022 52'!$13:$13,0))*1000</f>
        <v>0</v>
      </c>
      <c r="P114" s="55">
        <f>INDEX('AEO 2022 52'!39:39,MATCH(P$4,'AEO 2022 52'!$13:$13,0))*1000</f>
        <v>0</v>
      </c>
      <c r="Q114" s="55">
        <f>INDEX('AEO 2022 52'!39:39,MATCH(Q$4,'AEO 2022 52'!$13:$13,0))*1000</f>
        <v>0</v>
      </c>
      <c r="R114" s="55">
        <f>INDEX('AEO 2022 52'!39:39,MATCH(R$4,'AEO 2022 52'!$13:$13,0))*1000</f>
        <v>0</v>
      </c>
      <c r="S114" s="55">
        <f>INDEX('AEO 2022 52'!39:39,MATCH(S$4,'AEO 2022 52'!$13:$13,0))*1000</f>
        <v>0</v>
      </c>
      <c r="T114" s="55">
        <f>INDEX('AEO 2022 52'!39:39,MATCH(T$4,'AEO 2022 52'!$13:$13,0))*1000</f>
        <v>0</v>
      </c>
      <c r="U114" s="55">
        <f>INDEX('AEO 2022 52'!39:39,MATCH(U$4,'AEO 2022 52'!$13:$13,0))*1000</f>
        <v>0</v>
      </c>
      <c r="V114" s="55">
        <f>INDEX('AEO 2022 52'!39:39,MATCH(V$4,'AEO 2022 52'!$13:$13,0))*1000</f>
        <v>0</v>
      </c>
      <c r="W114" s="55">
        <f>INDEX('AEO 2022 52'!39:39,MATCH(W$4,'AEO 2022 52'!$13:$13,0))*1000</f>
        <v>0</v>
      </c>
      <c r="X114" s="55">
        <f>INDEX('AEO 2022 52'!39:39,MATCH(X$4,'AEO 2022 52'!$13:$13,0))*1000</f>
        <v>0</v>
      </c>
      <c r="Y114" s="55">
        <f>INDEX('AEO 2022 52'!39:39,MATCH(Y$4,'AEO 2022 52'!$13:$13,0))*1000</f>
        <v>0</v>
      </c>
      <c r="Z114" s="55">
        <f>INDEX('AEO 2022 52'!39:39,MATCH(Z$4,'AEO 2022 52'!$13:$13,0))*1000</f>
        <v>0</v>
      </c>
      <c r="AA114" s="55">
        <f>INDEX('AEO 2022 52'!39:39,MATCH(AA$4,'AEO 2022 52'!$13:$13,0))*1000</f>
        <v>0</v>
      </c>
      <c r="AB114" s="55">
        <f>INDEX('AEO 2022 52'!39:39,MATCH(AB$4,'AEO 2022 52'!$13:$13,0))*1000</f>
        <v>0</v>
      </c>
      <c r="AC114" s="55">
        <f>INDEX('AEO 2022 52'!39:39,MATCH(AC$4,'AEO 2022 52'!$13:$13,0))*1000</f>
        <v>0</v>
      </c>
      <c r="AD114" s="55">
        <f>INDEX('AEO 2022 52'!39:39,MATCH(AD$4,'AEO 2022 52'!$13:$13,0))*1000</f>
        <v>0</v>
      </c>
      <c r="AE114" s="55">
        <f>INDEX('AEO 2022 52'!39:39,MATCH(AE$4,'AEO 2022 52'!$13:$13,0))*1000</f>
        <v>0</v>
      </c>
      <c r="AF114" s="55">
        <f>INDEX('AEO 2022 52'!39:39,MATCH(AF$4,'AEO 2022 52'!$13:$13,0))*1000</f>
        <v>0</v>
      </c>
      <c r="AG114" s="55">
        <f>INDEX('AEO 2022 52'!39:39,MATCH(AG$4,'AEO 2022 52'!$13:$13,0))*1000</f>
        <v>0</v>
      </c>
    </row>
    <row r="115" spans="1:33" x14ac:dyDescent="0.35">
      <c r="B115" t="s">
        <v>218</v>
      </c>
      <c r="C115" s="67">
        <f>INDEX('AEO 2021 52'!39:39,MATCH(C$4,'AEO 2021 52'!$14:$14,0))*1000</f>
        <v>32066.012999999999</v>
      </c>
      <c r="D115" s="67">
        <f>INDEX('AEO 2022 52'!40:40,MATCH(D$4,'AEO 2022 52'!$13:$13,0))*1000</f>
        <v>33966.9</v>
      </c>
      <c r="E115" s="67">
        <f>INDEX('AEO 2022 52'!40:40,MATCH(E$4,'AEO 2022 52'!$13:$13,0))*1000</f>
        <v>33984.982000000004</v>
      </c>
      <c r="F115" s="67">
        <f>INDEX('AEO 2022 52'!40:40,MATCH(F$4,'AEO 2022 52'!$13:$13,0))*1000</f>
        <v>34070.545000000006</v>
      </c>
      <c r="G115" s="67">
        <f>INDEX('AEO 2022 52'!40:40,MATCH(G$4,'AEO 2022 52'!$13:$13,0))*1000</f>
        <v>34205.093000000001</v>
      </c>
      <c r="H115" s="67">
        <f>INDEX('AEO 2022 52'!40:40,MATCH(H$4,'AEO 2022 52'!$13:$13,0))*1000</f>
        <v>34388.702000000005</v>
      </c>
      <c r="I115" s="67">
        <f>INDEX('AEO 2022 52'!40:40,MATCH(I$4,'AEO 2022 52'!$13:$13,0))*1000</f>
        <v>34543.221000000005</v>
      </c>
      <c r="J115" s="67">
        <f>INDEX('AEO 2022 52'!40:40,MATCH(J$4,'AEO 2022 52'!$13:$13,0))*1000</f>
        <v>34607.353000000003</v>
      </c>
      <c r="K115" s="67">
        <f>INDEX('AEO 2022 52'!40:40,MATCH(K$4,'AEO 2022 52'!$13:$13,0))*1000</f>
        <v>34672.328999999998</v>
      </c>
      <c r="L115" s="67">
        <f>INDEX('AEO 2022 52'!40:40,MATCH(L$4,'AEO 2022 52'!$13:$13,0))*1000</f>
        <v>34736.481</v>
      </c>
      <c r="M115" s="67">
        <f>INDEX('AEO 2022 52'!40:40,MATCH(M$4,'AEO 2022 52'!$13:$13,0))*1000</f>
        <v>34797.665000000001</v>
      </c>
      <c r="N115" s="67">
        <f>INDEX('AEO 2022 52'!40:40,MATCH(N$4,'AEO 2022 52'!$13:$13,0))*1000</f>
        <v>34855.353999999999</v>
      </c>
      <c r="O115" s="67">
        <f>INDEX('AEO 2022 52'!40:40,MATCH(O$4,'AEO 2022 52'!$13:$13,0))*1000</f>
        <v>34916.5</v>
      </c>
      <c r="P115" s="67">
        <f>INDEX('AEO 2022 52'!40:40,MATCH(P$4,'AEO 2022 52'!$13:$13,0))*1000</f>
        <v>34978.271000000001</v>
      </c>
      <c r="Q115" s="67">
        <f>INDEX('AEO 2022 52'!40:40,MATCH(Q$4,'AEO 2022 52'!$13:$13,0))*1000</f>
        <v>35019.238000000005</v>
      </c>
      <c r="R115" s="67">
        <f>INDEX('AEO 2022 52'!40:40,MATCH(R$4,'AEO 2022 52'!$13:$13,0))*1000</f>
        <v>35057.167000000001</v>
      </c>
      <c r="S115" s="67">
        <f>INDEX('AEO 2022 52'!40:40,MATCH(S$4,'AEO 2022 52'!$13:$13,0))*1000</f>
        <v>35094.436999999998</v>
      </c>
      <c r="T115" s="67">
        <f>INDEX('AEO 2022 52'!40:40,MATCH(T$4,'AEO 2022 52'!$13:$13,0))*1000</f>
        <v>35131.816999999995</v>
      </c>
      <c r="U115" s="67">
        <f>INDEX('AEO 2022 52'!40:40,MATCH(U$4,'AEO 2022 52'!$13:$13,0))*1000</f>
        <v>35167.233</v>
      </c>
      <c r="V115" s="67">
        <f>INDEX('AEO 2022 52'!40:40,MATCH(V$4,'AEO 2022 52'!$13:$13,0))*1000</f>
        <v>35204.764999999999</v>
      </c>
      <c r="W115" s="67">
        <f>INDEX('AEO 2022 52'!40:40,MATCH(W$4,'AEO 2022 52'!$13:$13,0))*1000</f>
        <v>35240.234000000004</v>
      </c>
      <c r="X115" s="67">
        <f>INDEX('AEO 2022 52'!40:40,MATCH(X$4,'AEO 2022 52'!$13:$13,0))*1000</f>
        <v>35274.943999999996</v>
      </c>
      <c r="Y115" s="67">
        <f>INDEX('AEO 2022 52'!40:40,MATCH(Y$4,'AEO 2022 52'!$13:$13,0))*1000</f>
        <v>35310.496999999996</v>
      </c>
      <c r="Z115" s="67">
        <f>INDEX('AEO 2022 52'!40:40,MATCH(Z$4,'AEO 2022 52'!$13:$13,0))*1000</f>
        <v>35344.048000000003</v>
      </c>
      <c r="AA115" s="67">
        <f>INDEX('AEO 2022 52'!40:40,MATCH(AA$4,'AEO 2022 52'!$13:$13,0))*1000</f>
        <v>35377.380000000005</v>
      </c>
      <c r="AB115" s="67">
        <f>INDEX('AEO 2022 52'!40:40,MATCH(AB$4,'AEO 2022 52'!$13:$13,0))*1000</f>
        <v>35412.163</v>
      </c>
      <c r="AC115" s="67">
        <f>INDEX('AEO 2022 52'!40:40,MATCH(AC$4,'AEO 2022 52'!$13:$13,0))*1000</f>
        <v>35445.957000000002</v>
      </c>
      <c r="AD115" s="67">
        <f>INDEX('AEO 2022 52'!40:40,MATCH(AD$4,'AEO 2022 52'!$13:$13,0))*1000</f>
        <v>35480.742999999995</v>
      </c>
      <c r="AE115" s="67">
        <f>INDEX('AEO 2022 52'!40:40,MATCH(AE$4,'AEO 2022 52'!$13:$13,0))*1000</f>
        <v>35516.171000000002</v>
      </c>
      <c r="AF115" s="67">
        <f>INDEX('AEO 2022 52'!40:40,MATCH(AF$4,'AEO 2022 52'!$13:$13,0))*1000</f>
        <v>35551.723000000005</v>
      </c>
      <c r="AG115" s="67">
        <f>INDEX('AEO 2022 52'!40:40,MATCH(AG$4,'AEO 2022 52'!$13:$13,0))*1000</f>
        <v>35566.565999999999</v>
      </c>
    </row>
    <row r="116" spans="1:33" x14ac:dyDescent="0.35">
      <c r="B116" t="s">
        <v>219</v>
      </c>
      <c r="C116" s="67">
        <f>INDEX('AEO 2021 52'!40:40,MATCH(C$4,'AEO 2021 52'!$14:$14,0))*1000</f>
        <v>40440.593999999997</v>
      </c>
      <c r="D116" s="67">
        <f>INDEX('AEO 2022 52'!41:41,MATCH(D$4,'AEO 2022 52'!$13:$13,0))*1000</f>
        <v>45216.113999999994</v>
      </c>
      <c r="E116" s="67">
        <f>INDEX('AEO 2022 52'!41:41,MATCH(E$4,'AEO 2022 52'!$13:$13,0))*1000</f>
        <v>45238.765999999996</v>
      </c>
      <c r="F116" s="67">
        <f>INDEX('AEO 2022 52'!41:41,MATCH(F$4,'AEO 2022 52'!$13:$13,0))*1000</f>
        <v>45318.356</v>
      </c>
      <c r="G116" s="67">
        <f>INDEX('AEO 2022 52'!41:41,MATCH(G$4,'AEO 2022 52'!$13:$13,0))*1000</f>
        <v>45430.903999999995</v>
      </c>
      <c r="H116" s="67">
        <f>INDEX('AEO 2022 52'!41:41,MATCH(H$4,'AEO 2022 52'!$13:$13,0))*1000</f>
        <v>45586.219999999994</v>
      </c>
      <c r="I116" s="67">
        <f>INDEX('AEO 2022 52'!41:41,MATCH(I$4,'AEO 2022 52'!$13:$13,0))*1000</f>
        <v>45746.951999999997</v>
      </c>
      <c r="J116" s="67">
        <f>INDEX('AEO 2022 52'!41:41,MATCH(J$4,'AEO 2022 52'!$13:$13,0))*1000</f>
        <v>45807.994999999995</v>
      </c>
      <c r="K116" s="67">
        <f>INDEX('AEO 2022 52'!41:41,MATCH(K$4,'AEO 2022 52'!$13:$13,0))*1000</f>
        <v>45869.656000000003</v>
      </c>
      <c r="L116" s="67">
        <f>INDEX('AEO 2022 52'!41:41,MATCH(L$4,'AEO 2022 52'!$13:$13,0))*1000</f>
        <v>45930.531000000003</v>
      </c>
      <c r="M116" s="67">
        <f>INDEX('AEO 2022 52'!41:41,MATCH(M$4,'AEO 2022 52'!$13:$13,0))*1000</f>
        <v>45989.029000000002</v>
      </c>
      <c r="N116" s="67">
        <f>INDEX('AEO 2022 52'!41:41,MATCH(N$4,'AEO 2022 52'!$13:$13,0))*1000</f>
        <v>46045.192999999999</v>
      </c>
      <c r="O116" s="67">
        <f>INDEX('AEO 2022 52'!41:41,MATCH(O$4,'AEO 2022 52'!$13:$13,0))*1000</f>
        <v>46103.966</v>
      </c>
      <c r="P116" s="67">
        <f>INDEX('AEO 2022 52'!41:41,MATCH(P$4,'AEO 2022 52'!$13:$13,0))*1000</f>
        <v>46163.216</v>
      </c>
      <c r="Q116" s="67">
        <f>INDEX('AEO 2022 52'!41:41,MATCH(Q$4,'AEO 2022 52'!$13:$13,0))*1000</f>
        <v>46201.756000000001</v>
      </c>
      <c r="R116" s="67">
        <f>INDEX('AEO 2022 52'!41:41,MATCH(R$4,'AEO 2022 52'!$13:$13,0))*1000</f>
        <v>46237.553</v>
      </c>
      <c r="S116" s="67">
        <f>INDEX('AEO 2022 52'!41:41,MATCH(S$4,'AEO 2022 52'!$13:$13,0))*1000</f>
        <v>46273.464</v>
      </c>
      <c r="T116" s="67">
        <f>INDEX('AEO 2022 52'!41:41,MATCH(T$4,'AEO 2022 52'!$13:$13,0))*1000</f>
        <v>46309.353000000003</v>
      </c>
      <c r="U116" s="67">
        <f>INDEX('AEO 2022 52'!41:41,MATCH(U$4,'AEO 2022 52'!$13:$13,0))*1000</f>
        <v>46343.173999999999</v>
      </c>
      <c r="V116" s="67">
        <f>INDEX('AEO 2022 52'!41:41,MATCH(V$4,'AEO 2022 52'!$13:$13,0))*1000</f>
        <v>46377.964</v>
      </c>
      <c r="W116" s="67">
        <f>INDEX('AEO 2022 52'!41:41,MATCH(W$4,'AEO 2022 52'!$13:$13,0))*1000</f>
        <v>46411.095000000001</v>
      </c>
      <c r="X116" s="67">
        <f>INDEX('AEO 2022 52'!41:41,MATCH(X$4,'AEO 2022 52'!$13:$13,0))*1000</f>
        <v>46443.55</v>
      </c>
      <c r="Y116" s="67">
        <f>INDEX('AEO 2022 52'!41:41,MATCH(Y$4,'AEO 2022 52'!$13:$13,0))*1000</f>
        <v>46476.337</v>
      </c>
      <c r="Z116" s="67">
        <f>INDEX('AEO 2022 52'!41:41,MATCH(Z$4,'AEO 2022 52'!$13:$13,0))*1000</f>
        <v>46507.694000000003</v>
      </c>
      <c r="AA116" s="67">
        <f>INDEX('AEO 2022 52'!41:41,MATCH(AA$4,'AEO 2022 52'!$13:$13,0))*1000</f>
        <v>46538.677000000003</v>
      </c>
      <c r="AB116" s="67">
        <f>INDEX('AEO 2022 52'!41:41,MATCH(AB$4,'AEO 2022 52'!$13:$13,0))*1000</f>
        <v>46570.614000000001</v>
      </c>
      <c r="AC116" s="67">
        <f>INDEX('AEO 2022 52'!41:41,MATCH(AC$4,'AEO 2022 52'!$13:$13,0))*1000</f>
        <v>46601.734000000004</v>
      </c>
      <c r="AD116" s="67">
        <f>INDEX('AEO 2022 52'!41:41,MATCH(AD$4,'AEO 2022 52'!$13:$13,0))*1000</f>
        <v>46633.716999999997</v>
      </c>
      <c r="AE116" s="67">
        <f>INDEX('AEO 2022 52'!41:41,MATCH(AE$4,'AEO 2022 52'!$13:$13,0))*1000</f>
        <v>46666.106999999996</v>
      </c>
      <c r="AF116" s="67">
        <f>INDEX('AEO 2022 52'!41:41,MATCH(AF$4,'AEO 2022 52'!$13:$13,0))*1000</f>
        <v>46698.65</v>
      </c>
      <c r="AG116" s="67">
        <f>INDEX('AEO 2022 52'!41:41,MATCH(AG$4,'AEO 2022 52'!$13:$13,0))*1000</f>
        <v>46710.273999999998</v>
      </c>
    </row>
    <row r="117" spans="1:33" x14ac:dyDescent="0.35">
      <c r="B117" t="s">
        <v>167</v>
      </c>
      <c r="C117" s="67">
        <f>INDEX('AEO 2021 52'!41:41,MATCH(C$4,'AEO 2021 52'!$14:$14,0))*1000</f>
        <v>39779.32</v>
      </c>
      <c r="D117" s="67">
        <f>INDEX('AEO 2022 52'!42:42,MATCH(D$4,'AEO 2022 52'!$13:$13,0))*1000</f>
        <v>37691.063000000002</v>
      </c>
      <c r="E117" s="67">
        <f>INDEX('AEO 2022 52'!42:42,MATCH(E$4,'AEO 2022 52'!$13:$13,0))*1000</f>
        <v>37791.523000000001</v>
      </c>
      <c r="F117" s="67">
        <f>INDEX('AEO 2022 52'!42:42,MATCH(F$4,'AEO 2022 52'!$13:$13,0))*1000</f>
        <v>37914.413</v>
      </c>
      <c r="G117" s="67">
        <f>INDEX('AEO 2022 52'!42:42,MATCH(G$4,'AEO 2022 52'!$13:$13,0))*1000</f>
        <v>38038.203999999998</v>
      </c>
      <c r="H117" s="67">
        <f>INDEX('AEO 2022 52'!42:42,MATCH(H$4,'AEO 2022 52'!$13:$13,0))*1000</f>
        <v>38134.411</v>
      </c>
      <c r="I117" s="67">
        <f>INDEX('AEO 2022 52'!42:42,MATCH(I$4,'AEO 2022 52'!$13:$13,0))*1000</f>
        <v>38231.014000000003</v>
      </c>
      <c r="J117" s="67">
        <f>INDEX('AEO 2022 52'!42:42,MATCH(J$4,'AEO 2022 52'!$13:$13,0))*1000</f>
        <v>38328.135999999999</v>
      </c>
      <c r="K117" s="67">
        <f>INDEX('AEO 2022 52'!42:42,MATCH(K$4,'AEO 2022 52'!$13:$13,0))*1000</f>
        <v>38425.72</v>
      </c>
      <c r="L117" s="67">
        <f>INDEX('AEO 2022 52'!42:42,MATCH(L$4,'AEO 2022 52'!$13:$13,0))*1000</f>
        <v>38522.675000000003</v>
      </c>
      <c r="M117" s="67">
        <f>INDEX('AEO 2022 52'!42:42,MATCH(M$4,'AEO 2022 52'!$13:$13,0))*1000</f>
        <v>38618.82</v>
      </c>
      <c r="N117" s="67">
        <f>INDEX('AEO 2022 52'!42:42,MATCH(N$4,'AEO 2022 52'!$13:$13,0))*1000</f>
        <v>38714.283000000003</v>
      </c>
      <c r="O117" s="67">
        <f>INDEX('AEO 2022 52'!42:42,MATCH(O$4,'AEO 2022 52'!$13:$13,0))*1000</f>
        <v>38810.467000000004</v>
      </c>
      <c r="P117" s="67">
        <f>INDEX('AEO 2022 52'!42:42,MATCH(P$4,'AEO 2022 52'!$13:$13,0))*1000</f>
        <v>38906.886999999995</v>
      </c>
      <c r="Q117" s="67">
        <f>INDEX('AEO 2022 52'!42:42,MATCH(Q$4,'AEO 2022 52'!$13:$13,0))*1000</f>
        <v>38936.442999999999</v>
      </c>
      <c r="R117" s="67">
        <f>INDEX('AEO 2022 52'!42:42,MATCH(R$4,'AEO 2022 52'!$13:$13,0))*1000</f>
        <v>38953.594000000005</v>
      </c>
      <c r="S117" s="67">
        <f>INDEX('AEO 2022 52'!42:42,MATCH(S$4,'AEO 2022 52'!$13:$13,0))*1000</f>
        <v>38971.069000000003</v>
      </c>
      <c r="T117" s="67">
        <f>INDEX('AEO 2022 52'!42:42,MATCH(T$4,'AEO 2022 52'!$13:$13,0))*1000</f>
        <v>38986.908000000003</v>
      </c>
      <c r="U117" s="67">
        <f>INDEX('AEO 2022 52'!42:42,MATCH(U$4,'AEO 2022 52'!$13:$13,0))*1000</f>
        <v>39000.743999999999</v>
      </c>
      <c r="V117" s="67">
        <f>INDEX('AEO 2022 52'!42:42,MATCH(V$4,'AEO 2022 52'!$13:$13,0))*1000</f>
        <v>39013.710000000006</v>
      </c>
      <c r="W117" s="67">
        <f>INDEX('AEO 2022 52'!42:42,MATCH(W$4,'AEO 2022 52'!$13:$13,0))*1000</f>
        <v>39025.97</v>
      </c>
      <c r="X117" s="67">
        <f>INDEX('AEO 2022 52'!42:42,MATCH(X$4,'AEO 2022 52'!$13:$13,0))*1000</f>
        <v>39037.590000000004</v>
      </c>
      <c r="Y117" s="67">
        <f>INDEX('AEO 2022 52'!42:42,MATCH(Y$4,'AEO 2022 52'!$13:$13,0))*1000</f>
        <v>39048.714</v>
      </c>
      <c r="Z117" s="67">
        <f>INDEX('AEO 2022 52'!42:42,MATCH(Z$4,'AEO 2022 52'!$13:$13,0))*1000</f>
        <v>39059.284</v>
      </c>
      <c r="AA117" s="67">
        <f>INDEX('AEO 2022 52'!42:42,MATCH(AA$4,'AEO 2022 52'!$13:$13,0))*1000</f>
        <v>39069.408000000003</v>
      </c>
      <c r="AB117" s="67">
        <f>INDEX('AEO 2022 52'!42:42,MATCH(AB$4,'AEO 2022 52'!$13:$13,0))*1000</f>
        <v>39079.25</v>
      </c>
      <c r="AC117" s="67">
        <f>INDEX('AEO 2022 52'!42:42,MATCH(AC$4,'AEO 2022 52'!$13:$13,0))*1000</f>
        <v>39088.974000000002</v>
      </c>
      <c r="AD117" s="67">
        <f>INDEX('AEO 2022 52'!42:42,MATCH(AD$4,'AEO 2022 52'!$13:$13,0))*1000</f>
        <v>39099.246999999996</v>
      </c>
      <c r="AE117" s="67">
        <f>INDEX('AEO 2022 52'!42:42,MATCH(AE$4,'AEO 2022 52'!$13:$13,0))*1000</f>
        <v>39109.343999999997</v>
      </c>
      <c r="AF117" s="67">
        <f>INDEX('AEO 2022 52'!42:42,MATCH(AF$4,'AEO 2022 52'!$13:$13,0))*1000</f>
        <v>39119.675000000003</v>
      </c>
      <c r="AG117" s="67">
        <f>INDEX('AEO 2022 52'!42:42,MATCH(AG$4,'AEO 2022 52'!$13:$13,0))*1000</f>
        <v>39123.436000000002</v>
      </c>
    </row>
    <row r="118" spans="1:33" x14ac:dyDescent="0.35">
      <c r="B118" t="s">
        <v>174</v>
      </c>
      <c r="C118" s="67">
        <f>INDEX('AEO 2021 52'!42:42,MATCH(C$4,'AEO 2021 52'!$14:$14,0))*1000</f>
        <v>45024.017</v>
      </c>
      <c r="D118" s="67">
        <f>INDEX('AEO 2022 52'!43:43,MATCH(D$4,'AEO 2022 52'!$13:$13,0))*1000</f>
        <v>43791.199000000001</v>
      </c>
      <c r="E118" s="67">
        <f>INDEX('AEO 2022 52'!43:43,MATCH(E$4,'AEO 2022 52'!$13:$13,0))*1000</f>
        <v>43888.275000000001</v>
      </c>
      <c r="F118" s="67">
        <f>INDEX('AEO 2022 52'!43:43,MATCH(F$4,'AEO 2022 52'!$13:$13,0))*1000</f>
        <v>44043.593999999997</v>
      </c>
      <c r="G118" s="67">
        <f>INDEX('AEO 2022 52'!43:43,MATCH(G$4,'AEO 2022 52'!$13:$13,0))*1000</f>
        <v>44201.53</v>
      </c>
      <c r="H118" s="67">
        <f>INDEX('AEO 2022 52'!43:43,MATCH(H$4,'AEO 2022 52'!$13:$13,0))*1000</f>
        <v>44343.425999999999</v>
      </c>
      <c r="I118" s="67">
        <f>INDEX('AEO 2022 52'!43:43,MATCH(I$4,'AEO 2022 52'!$13:$13,0))*1000</f>
        <v>44469.048000000003</v>
      </c>
      <c r="J118" s="67">
        <f>INDEX('AEO 2022 52'!43:43,MATCH(J$4,'AEO 2022 52'!$13:$13,0))*1000</f>
        <v>44596.893000000004</v>
      </c>
      <c r="K118" s="67">
        <f>INDEX('AEO 2022 52'!43:43,MATCH(K$4,'AEO 2022 52'!$13:$13,0))*1000</f>
        <v>44728.783000000003</v>
      </c>
      <c r="L118" s="67">
        <f>INDEX('AEO 2022 52'!43:43,MATCH(L$4,'AEO 2022 52'!$13:$13,0))*1000</f>
        <v>44846.661</v>
      </c>
      <c r="M118" s="67">
        <f>INDEX('AEO 2022 52'!43:43,MATCH(M$4,'AEO 2022 52'!$13:$13,0))*1000</f>
        <v>44955.067000000003</v>
      </c>
      <c r="N118" s="67">
        <f>INDEX('AEO 2022 52'!43:43,MATCH(N$4,'AEO 2022 52'!$13:$13,0))*1000</f>
        <v>45057.24</v>
      </c>
      <c r="O118" s="67">
        <f>INDEX('AEO 2022 52'!43:43,MATCH(O$4,'AEO 2022 52'!$13:$13,0))*1000</f>
        <v>45155.849000000002</v>
      </c>
      <c r="P118" s="67">
        <f>INDEX('AEO 2022 52'!43:43,MATCH(P$4,'AEO 2022 52'!$13:$13,0))*1000</f>
        <v>45255.791000000005</v>
      </c>
      <c r="Q118" s="67">
        <f>INDEX('AEO 2022 52'!43:43,MATCH(Q$4,'AEO 2022 52'!$13:$13,0))*1000</f>
        <v>45288.918000000005</v>
      </c>
      <c r="R118" s="67">
        <f>INDEX('AEO 2022 52'!43:43,MATCH(R$4,'AEO 2022 52'!$13:$13,0))*1000</f>
        <v>45309.128000000004</v>
      </c>
      <c r="S118" s="67">
        <f>INDEX('AEO 2022 52'!43:43,MATCH(S$4,'AEO 2022 52'!$13:$13,0))*1000</f>
        <v>45329.040999999997</v>
      </c>
      <c r="T118" s="67">
        <f>INDEX('AEO 2022 52'!43:43,MATCH(T$4,'AEO 2022 52'!$13:$13,0))*1000</f>
        <v>45348.061000000002</v>
      </c>
      <c r="U118" s="67">
        <f>INDEX('AEO 2022 52'!43:43,MATCH(U$4,'AEO 2022 52'!$13:$13,0))*1000</f>
        <v>45365.288</v>
      </c>
      <c r="V118" s="67">
        <f>INDEX('AEO 2022 52'!43:43,MATCH(V$4,'AEO 2022 52'!$13:$13,0))*1000</f>
        <v>45383.072</v>
      </c>
      <c r="W118" s="67">
        <f>INDEX('AEO 2022 52'!43:43,MATCH(W$4,'AEO 2022 52'!$13:$13,0))*1000</f>
        <v>45399.478999999999</v>
      </c>
      <c r="X118" s="67">
        <f>INDEX('AEO 2022 52'!43:43,MATCH(X$4,'AEO 2022 52'!$13:$13,0))*1000</f>
        <v>45415.218000000001</v>
      </c>
      <c r="Y118" s="67">
        <f>INDEX('AEO 2022 52'!43:43,MATCH(Y$4,'AEO 2022 52'!$13:$13,0))*1000</f>
        <v>45431.21</v>
      </c>
      <c r="Z118" s="67">
        <f>INDEX('AEO 2022 52'!43:43,MATCH(Z$4,'AEO 2022 52'!$13:$13,0))*1000</f>
        <v>45445.915000000001</v>
      </c>
      <c r="AA118" s="67">
        <f>INDEX('AEO 2022 52'!43:43,MATCH(AA$4,'AEO 2022 52'!$13:$13,0))*1000</f>
        <v>45460.299999999996</v>
      </c>
      <c r="AB118" s="67">
        <f>INDEX('AEO 2022 52'!43:43,MATCH(AB$4,'AEO 2022 52'!$13:$13,0))*1000</f>
        <v>45475.284999999996</v>
      </c>
      <c r="AC118" s="67">
        <f>INDEX('AEO 2022 52'!43:43,MATCH(AC$4,'AEO 2022 52'!$13:$13,0))*1000</f>
        <v>45489.773000000001</v>
      </c>
      <c r="AD118" s="67">
        <f>INDEX('AEO 2022 52'!43:43,MATCH(AD$4,'AEO 2022 52'!$13:$13,0))*1000</f>
        <v>45504.978000000003</v>
      </c>
      <c r="AE118" s="67">
        <f>INDEX('AEO 2022 52'!43:43,MATCH(AE$4,'AEO 2022 52'!$13:$13,0))*1000</f>
        <v>45520.457999999999</v>
      </c>
      <c r="AF118" s="67">
        <f>INDEX('AEO 2022 52'!43:43,MATCH(AF$4,'AEO 2022 52'!$13:$13,0))*1000</f>
        <v>45536.087</v>
      </c>
      <c r="AG118" s="67">
        <f>INDEX('AEO 2022 52'!43:43,MATCH(AG$4,'AEO 2022 52'!$13:$13,0))*1000</f>
        <v>45545.200000000004</v>
      </c>
    </row>
    <row r="119" spans="1:33" x14ac:dyDescent="0.35">
      <c r="B119" t="s">
        <v>175</v>
      </c>
      <c r="C119" s="67">
        <f>INDEX('AEO 2021 52'!43:43,MATCH(C$4,'AEO 2021 52'!$14:$14,0))*1000</f>
        <v>39835.036999999997</v>
      </c>
      <c r="D119" s="67">
        <f>INDEX('AEO 2022 52'!44:44,MATCH(D$4,'AEO 2022 52'!$13:$13,0))*1000</f>
        <v>36270.865999999995</v>
      </c>
      <c r="E119" s="67">
        <f>INDEX('AEO 2022 52'!44:44,MATCH(E$4,'AEO 2022 52'!$13:$13,0))*1000</f>
        <v>36374.920000000006</v>
      </c>
      <c r="F119" s="67">
        <f>INDEX('AEO 2022 52'!44:44,MATCH(F$4,'AEO 2022 52'!$13:$13,0))*1000</f>
        <v>36549.32</v>
      </c>
      <c r="G119" s="67">
        <f>INDEX('AEO 2022 52'!44:44,MATCH(G$4,'AEO 2022 52'!$13:$13,0))*1000</f>
        <v>36742.682999999997</v>
      </c>
      <c r="H119" s="67">
        <f>INDEX('AEO 2022 52'!44:44,MATCH(H$4,'AEO 2022 52'!$13:$13,0))*1000</f>
        <v>36948.341</v>
      </c>
      <c r="I119" s="67">
        <f>INDEX('AEO 2022 52'!44:44,MATCH(I$4,'AEO 2022 52'!$13:$13,0))*1000</f>
        <v>37109.188000000002</v>
      </c>
      <c r="J119" s="67">
        <f>INDEX('AEO 2022 52'!44:44,MATCH(J$4,'AEO 2022 52'!$13:$13,0))*1000</f>
        <v>37268.787000000004</v>
      </c>
      <c r="K119" s="67">
        <f>INDEX('AEO 2022 52'!44:44,MATCH(K$4,'AEO 2022 52'!$13:$13,0))*1000</f>
        <v>37432.392</v>
      </c>
      <c r="L119" s="67">
        <f>INDEX('AEO 2022 52'!44:44,MATCH(L$4,'AEO 2022 52'!$13:$13,0))*1000</f>
        <v>37573.589</v>
      </c>
      <c r="M119" s="67">
        <f>INDEX('AEO 2022 52'!44:44,MATCH(M$4,'AEO 2022 52'!$13:$13,0))*1000</f>
        <v>37695.084000000003</v>
      </c>
      <c r="N119" s="67">
        <f>INDEX('AEO 2022 52'!44:44,MATCH(N$4,'AEO 2022 52'!$13:$13,0))*1000</f>
        <v>37801.029000000002</v>
      </c>
      <c r="O119" s="67">
        <f>INDEX('AEO 2022 52'!44:44,MATCH(O$4,'AEO 2022 52'!$13:$13,0))*1000</f>
        <v>37903.407999999996</v>
      </c>
      <c r="P119" s="67">
        <f>INDEX('AEO 2022 52'!44:44,MATCH(P$4,'AEO 2022 52'!$13:$13,0))*1000</f>
        <v>38001.411</v>
      </c>
      <c r="Q119" s="67">
        <f>INDEX('AEO 2022 52'!44:44,MATCH(Q$4,'AEO 2022 52'!$13:$13,0))*1000</f>
        <v>38032.459000000003</v>
      </c>
      <c r="R119" s="67">
        <f>INDEX('AEO 2022 52'!44:44,MATCH(R$4,'AEO 2022 52'!$13:$13,0))*1000</f>
        <v>38050.404000000002</v>
      </c>
      <c r="S119" s="67">
        <f>INDEX('AEO 2022 52'!44:44,MATCH(S$4,'AEO 2022 52'!$13:$13,0))*1000</f>
        <v>38067.901999999995</v>
      </c>
      <c r="T119" s="67">
        <f>INDEX('AEO 2022 52'!44:44,MATCH(T$4,'AEO 2022 52'!$13:$13,0))*1000</f>
        <v>38084.865999999995</v>
      </c>
      <c r="U119" s="67">
        <f>INDEX('AEO 2022 52'!44:44,MATCH(U$4,'AEO 2022 52'!$13:$13,0))*1000</f>
        <v>38100.639000000003</v>
      </c>
      <c r="V119" s="67">
        <f>INDEX('AEO 2022 52'!44:44,MATCH(V$4,'AEO 2022 52'!$13:$13,0))*1000</f>
        <v>38117.331999999995</v>
      </c>
      <c r="W119" s="67">
        <f>INDEX('AEO 2022 52'!44:44,MATCH(W$4,'AEO 2022 52'!$13:$13,0))*1000</f>
        <v>38132.809000000001</v>
      </c>
      <c r="X119" s="67">
        <f>INDEX('AEO 2022 52'!44:44,MATCH(X$4,'AEO 2022 52'!$13:$13,0))*1000</f>
        <v>38147.765999999996</v>
      </c>
      <c r="Y119" s="67">
        <f>INDEX('AEO 2022 52'!44:44,MATCH(Y$4,'AEO 2022 52'!$13:$13,0))*1000</f>
        <v>38163.147000000004</v>
      </c>
      <c r="Z119" s="67">
        <f>INDEX('AEO 2022 52'!44:44,MATCH(Z$4,'AEO 2022 52'!$13:$13,0))*1000</f>
        <v>38177.329999999994</v>
      </c>
      <c r="AA119" s="67">
        <f>INDEX('AEO 2022 52'!44:44,MATCH(AA$4,'AEO 2022 52'!$13:$13,0))*1000</f>
        <v>38191.315000000002</v>
      </c>
      <c r="AB119" s="67">
        <f>INDEX('AEO 2022 52'!44:44,MATCH(AB$4,'AEO 2022 52'!$13:$13,0))*1000</f>
        <v>38206.012999999999</v>
      </c>
      <c r="AC119" s="67">
        <f>INDEX('AEO 2022 52'!44:44,MATCH(AC$4,'AEO 2022 52'!$13:$13,0))*1000</f>
        <v>38220.218999999997</v>
      </c>
      <c r="AD119" s="67">
        <f>INDEX('AEO 2022 52'!44:44,MATCH(AD$4,'AEO 2022 52'!$13:$13,0))*1000</f>
        <v>38235.069000000003</v>
      </c>
      <c r="AE119" s="67">
        <f>INDEX('AEO 2022 52'!44:44,MATCH(AE$4,'AEO 2022 52'!$13:$13,0))*1000</f>
        <v>38250.252</v>
      </c>
      <c r="AF119" s="67">
        <f>INDEX('AEO 2022 52'!44:44,MATCH(AF$4,'AEO 2022 52'!$13:$13,0))*1000</f>
        <v>38265.56</v>
      </c>
      <c r="AG119" s="67">
        <f>INDEX('AEO 2022 52'!44:44,MATCH(AG$4,'AEO 2022 52'!$13:$13,0))*1000</f>
        <v>38274.375999999997</v>
      </c>
    </row>
    <row r="120" spans="1:33" x14ac:dyDescent="0.35">
      <c r="B120" t="s">
        <v>176</v>
      </c>
      <c r="C120" s="67">
        <f>INDEX('AEO 2021 52'!44:44,MATCH(C$4,'AEO 2021 52'!$14:$14,0))*1000</f>
        <v>38074.669000000002</v>
      </c>
      <c r="D120" s="67">
        <f>INDEX('AEO 2022 52'!45:45,MATCH(D$4,'AEO 2022 52'!$13:$13,0))*1000</f>
        <v>42647.796999999999</v>
      </c>
      <c r="E120" s="67">
        <f>INDEX('AEO 2022 52'!45:45,MATCH(E$4,'AEO 2022 52'!$13:$13,0))*1000</f>
        <v>42736.220999999998</v>
      </c>
      <c r="F120" s="67">
        <f>INDEX('AEO 2022 52'!45:45,MATCH(F$4,'AEO 2022 52'!$13:$13,0))*1000</f>
        <v>42840.648999999998</v>
      </c>
      <c r="G120" s="67">
        <f>INDEX('AEO 2022 52'!45:45,MATCH(G$4,'AEO 2022 52'!$13:$13,0))*1000</f>
        <v>42946.940999999999</v>
      </c>
      <c r="H120" s="67">
        <f>INDEX('AEO 2022 52'!45:45,MATCH(H$4,'AEO 2022 52'!$13:$13,0))*1000</f>
        <v>43042.072</v>
      </c>
      <c r="I120" s="67">
        <f>INDEX('AEO 2022 52'!45:45,MATCH(I$4,'AEO 2022 52'!$13:$13,0))*1000</f>
        <v>43138.18</v>
      </c>
      <c r="J120" s="67">
        <f>INDEX('AEO 2022 52'!45:45,MATCH(J$4,'AEO 2022 52'!$13:$13,0))*1000</f>
        <v>43233.635000000002</v>
      </c>
      <c r="K120" s="67">
        <f>INDEX('AEO 2022 52'!45:45,MATCH(K$4,'AEO 2022 52'!$13:$13,0))*1000</f>
        <v>43329.371999999996</v>
      </c>
      <c r="L120" s="67">
        <f>INDEX('AEO 2022 52'!45:45,MATCH(L$4,'AEO 2022 52'!$13:$13,0))*1000</f>
        <v>43424.441999999995</v>
      </c>
      <c r="M120" s="67">
        <f>INDEX('AEO 2022 52'!45:45,MATCH(M$4,'AEO 2022 52'!$13:$13,0))*1000</f>
        <v>43518.955000000002</v>
      </c>
      <c r="N120" s="67">
        <f>INDEX('AEO 2022 52'!45:45,MATCH(N$4,'AEO 2022 52'!$13:$13,0))*1000</f>
        <v>43612.815999999999</v>
      </c>
      <c r="O120" s="67">
        <f>INDEX('AEO 2022 52'!45:45,MATCH(O$4,'AEO 2022 52'!$13:$13,0))*1000</f>
        <v>43707.211000000003</v>
      </c>
      <c r="P120" s="67">
        <f>INDEX('AEO 2022 52'!45:45,MATCH(P$4,'AEO 2022 52'!$13:$13,0))*1000</f>
        <v>43801.788</v>
      </c>
      <c r="Q120" s="67">
        <f>INDEX('AEO 2022 52'!45:45,MATCH(Q$4,'AEO 2022 52'!$13:$13,0))*1000</f>
        <v>43829.212</v>
      </c>
      <c r="R120" s="67">
        <f>INDEX('AEO 2022 52'!45:45,MATCH(R$4,'AEO 2022 52'!$13:$13,0))*1000</f>
        <v>43843.116999999998</v>
      </c>
      <c r="S120" s="67">
        <f>INDEX('AEO 2022 52'!45:45,MATCH(S$4,'AEO 2022 52'!$13:$13,0))*1000</f>
        <v>43857.017999999996</v>
      </c>
      <c r="T120" s="67">
        <f>INDEX('AEO 2022 52'!45:45,MATCH(T$4,'AEO 2022 52'!$13:$13,0))*1000</f>
        <v>43869.903999999995</v>
      </c>
      <c r="U120" s="67">
        <f>INDEX('AEO 2022 52'!45:45,MATCH(U$4,'AEO 2022 52'!$13:$13,0))*1000</f>
        <v>43881.568999999996</v>
      </c>
      <c r="V120" s="67">
        <f>INDEX('AEO 2022 52'!45:45,MATCH(V$4,'AEO 2022 52'!$13:$13,0))*1000</f>
        <v>43892.848999999995</v>
      </c>
      <c r="W120" s="67">
        <f>INDEX('AEO 2022 52'!45:45,MATCH(W$4,'AEO 2022 52'!$13:$13,0))*1000</f>
        <v>43903.491999999998</v>
      </c>
      <c r="X120" s="67">
        <f>INDEX('AEO 2022 52'!45:45,MATCH(X$4,'AEO 2022 52'!$13:$13,0))*1000</f>
        <v>43913.654000000002</v>
      </c>
      <c r="Y120" s="67">
        <f>INDEX('AEO 2022 52'!45:45,MATCH(Y$4,'AEO 2022 52'!$13:$13,0))*1000</f>
        <v>43923.675999999999</v>
      </c>
      <c r="Z120" s="67">
        <f>INDEX('AEO 2022 52'!45:45,MATCH(Z$4,'AEO 2022 52'!$13:$13,0))*1000</f>
        <v>43933.284999999996</v>
      </c>
      <c r="AA120" s="67">
        <f>INDEX('AEO 2022 52'!45:45,MATCH(AA$4,'AEO 2022 52'!$13:$13,0))*1000</f>
        <v>43942.576999999997</v>
      </c>
      <c r="AB120" s="67">
        <f>INDEX('AEO 2022 52'!45:45,MATCH(AB$4,'AEO 2022 52'!$13:$13,0))*1000</f>
        <v>43951.748</v>
      </c>
      <c r="AC120" s="67">
        <f>INDEX('AEO 2022 52'!45:45,MATCH(AC$4,'AEO 2022 52'!$13:$13,0))*1000</f>
        <v>43960.799999999996</v>
      </c>
      <c r="AD120" s="67">
        <f>INDEX('AEO 2022 52'!45:45,MATCH(AD$4,'AEO 2022 52'!$13:$13,0))*1000</f>
        <v>43970.23</v>
      </c>
      <c r="AE120" s="67">
        <f>INDEX('AEO 2022 52'!45:45,MATCH(AE$4,'AEO 2022 52'!$13:$13,0))*1000</f>
        <v>43979.595000000001</v>
      </c>
      <c r="AF120" s="67">
        <f>INDEX('AEO 2022 52'!45:45,MATCH(AF$4,'AEO 2022 52'!$13:$13,0))*1000</f>
        <v>43989.094000000005</v>
      </c>
      <c r="AG120" s="67">
        <f>INDEX('AEO 2022 52'!45:45,MATCH(AG$4,'AEO 2022 52'!$13:$13,0))*1000</f>
        <v>43992.038999999997</v>
      </c>
    </row>
    <row r="121" spans="1:33" x14ac:dyDescent="0.35">
      <c r="B121" t="s">
        <v>177</v>
      </c>
      <c r="C121" s="67">
        <f>INDEX('AEO 2021 52'!45:45,MATCH(C$4,'AEO 2021 52'!$14:$14,0))*1000</f>
        <v>42888.34</v>
      </c>
      <c r="D121" s="67">
        <f>INDEX('AEO 2022 52'!46:46,MATCH(D$4,'AEO 2022 52'!$13:$13,0))*1000</f>
        <v>49355.19</v>
      </c>
      <c r="E121" s="67">
        <f>INDEX('AEO 2022 52'!46:46,MATCH(E$4,'AEO 2022 52'!$13:$13,0))*1000</f>
        <v>49444.031000000003</v>
      </c>
      <c r="F121" s="67">
        <f>INDEX('AEO 2022 52'!46:46,MATCH(F$4,'AEO 2022 52'!$13:$13,0))*1000</f>
        <v>49555.92</v>
      </c>
      <c r="G121" s="67">
        <f>INDEX('AEO 2022 52'!46:46,MATCH(G$4,'AEO 2022 52'!$13:$13,0))*1000</f>
        <v>49668.488000000005</v>
      </c>
      <c r="H121" s="67">
        <f>INDEX('AEO 2022 52'!46:46,MATCH(H$4,'AEO 2022 52'!$13:$13,0))*1000</f>
        <v>49766.368999999999</v>
      </c>
      <c r="I121" s="67">
        <f>INDEX('AEO 2022 52'!46:46,MATCH(I$4,'AEO 2022 52'!$13:$13,0))*1000</f>
        <v>49864.722999999998</v>
      </c>
      <c r="J121" s="67">
        <f>INDEX('AEO 2022 52'!46:46,MATCH(J$4,'AEO 2022 52'!$13:$13,0))*1000</f>
        <v>49962.681000000004</v>
      </c>
      <c r="K121" s="67">
        <f>INDEX('AEO 2022 52'!46:46,MATCH(K$4,'AEO 2022 52'!$13:$13,0))*1000</f>
        <v>50061.024000000005</v>
      </c>
      <c r="L121" s="67">
        <f>INDEX('AEO 2022 52'!46:46,MATCH(L$4,'AEO 2022 52'!$13:$13,0))*1000</f>
        <v>50158.699000000001</v>
      </c>
      <c r="M121" s="67">
        <f>INDEX('AEO 2022 52'!46:46,MATCH(M$4,'AEO 2022 52'!$13:$13,0))*1000</f>
        <v>50255.646000000001</v>
      </c>
      <c r="N121" s="67">
        <f>INDEX('AEO 2022 52'!46:46,MATCH(N$4,'AEO 2022 52'!$13:$13,0))*1000</f>
        <v>50351.601000000002</v>
      </c>
      <c r="O121" s="67">
        <f>INDEX('AEO 2022 52'!46:46,MATCH(O$4,'AEO 2022 52'!$13:$13,0))*1000</f>
        <v>50448.726999999999</v>
      </c>
      <c r="P121" s="67">
        <f>INDEX('AEO 2022 52'!46:46,MATCH(P$4,'AEO 2022 52'!$13:$13,0))*1000</f>
        <v>50546.017</v>
      </c>
      <c r="Q121" s="67">
        <f>INDEX('AEO 2022 52'!46:46,MATCH(Q$4,'AEO 2022 52'!$13:$13,0))*1000</f>
        <v>50575.893000000004</v>
      </c>
      <c r="R121" s="67">
        <f>INDEX('AEO 2022 52'!46:46,MATCH(R$4,'AEO 2022 52'!$13:$13,0))*1000</f>
        <v>50593.032999999996</v>
      </c>
      <c r="S121" s="67">
        <f>INDEX('AEO 2022 52'!46:46,MATCH(S$4,'AEO 2022 52'!$13:$13,0))*1000</f>
        <v>50610.42</v>
      </c>
      <c r="T121" s="67">
        <f>INDEX('AEO 2022 52'!46:46,MATCH(T$4,'AEO 2022 52'!$13:$13,0))*1000</f>
        <v>50626.48</v>
      </c>
      <c r="U121" s="67">
        <f>INDEX('AEO 2022 52'!46:46,MATCH(U$4,'AEO 2022 52'!$13:$13,0))*1000</f>
        <v>50640.822999999997</v>
      </c>
      <c r="V121" s="67">
        <f>INDEX('AEO 2022 52'!46:46,MATCH(V$4,'AEO 2022 52'!$13:$13,0))*1000</f>
        <v>50654.877</v>
      </c>
      <c r="W121" s="67">
        <f>INDEX('AEO 2022 52'!46:46,MATCH(W$4,'AEO 2022 52'!$13:$13,0))*1000</f>
        <v>50667.98</v>
      </c>
      <c r="X121" s="67">
        <f>INDEX('AEO 2022 52'!46:46,MATCH(X$4,'AEO 2022 52'!$13:$13,0))*1000</f>
        <v>50680.45</v>
      </c>
      <c r="Y121" s="67">
        <f>INDEX('AEO 2022 52'!46:46,MATCH(Y$4,'AEO 2022 52'!$13:$13,0))*1000</f>
        <v>50692.771999999997</v>
      </c>
      <c r="Z121" s="67">
        <f>INDEX('AEO 2022 52'!46:46,MATCH(Z$4,'AEO 2022 52'!$13:$13,0))*1000</f>
        <v>50704.288</v>
      </c>
      <c r="AA121" s="67">
        <f>INDEX('AEO 2022 52'!46:46,MATCH(AA$4,'AEO 2022 52'!$13:$13,0))*1000</f>
        <v>50715.457999999999</v>
      </c>
      <c r="AB121" s="67">
        <f>INDEX('AEO 2022 52'!46:46,MATCH(AB$4,'AEO 2022 52'!$13:$13,0))*1000</f>
        <v>50726.688000000002</v>
      </c>
      <c r="AC121" s="67">
        <f>INDEX('AEO 2022 52'!46:46,MATCH(AC$4,'AEO 2022 52'!$13:$13,0))*1000</f>
        <v>50737.675000000003</v>
      </c>
      <c r="AD121" s="67">
        <f>INDEX('AEO 2022 52'!46:46,MATCH(AD$4,'AEO 2022 52'!$13:$13,0))*1000</f>
        <v>50749.175999999999</v>
      </c>
      <c r="AE121" s="67">
        <f>INDEX('AEO 2022 52'!46:46,MATCH(AE$4,'AEO 2022 52'!$13:$13,0))*1000</f>
        <v>50760.703999999998</v>
      </c>
      <c r="AF121" s="67">
        <f>INDEX('AEO 2022 52'!46:46,MATCH(AF$4,'AEO 2022 52'!$13:$13,0))*1000</f>
        <v>50772.399999999994</v>
      </c>
      <c r="AG121" s="67">
        <f>INDEX('AEO 2022 52'!46:46,MATCH(AG$4,'AEO 2022 52'!$13:$13,0))*1000</f>
        <v>50777.538</v>
      </c>
    </row>
    <row r="122" spans="1:33" x14ac:dyDescent="0.35">
      <c r="B122" t="s">
        <v>178</v>
      </c>
      <c r="C122" s="67">
        <f>INDEX('AEO 2021 52'!46:46,MATCH(C$4,'AEO 2021 52'!$14:$14,0))*1000</f>
        <v>69760.581999999995</v>
      </c>
      <c r="D122" s="67">
        <f>INDEX('AEO 2022 52'!47:47,MATCH(D$4,'AEO 2022 52'!$13:$13,0))*1000</f>
        <v>69072.463999999993</v>
      </c>
      <c r="E122" s="67">
        <f>INDEX('AEO 2022 52'!47:47,MATCH(E$4,'AEO 2022 52'!$13:$13,0))*1000</f>
        <v>69179.824999999997</v>
      </c>
      <c r="F122" s="67">
        <f>INDEX('AEO 2022 52'!47:47,MATCH(F$4,'AEO 2022 52'!$13:$13,0))*1000</f>
        <v>69318.802000000011</v>
      </c>
      <c r="G122" s="67">
        <f>INDEX('AEO 2022 52'!47:47,MATCH(G$4,'AEO 2022 52'!$13:$13,0))*1000</f>
        <v>69460.319999999992</v>
      </c>
      <c r="H122" s="67">
        <f>INDEX('AEO 2022 52'!47:47,MATCH(H$4,'AEO 2022 52'!$13:$13,0))*1000</f>
        <v>69568.413</v>
      </c>
      <c r="I122" s="67">
        <f>INDEX('AEO 2022 52'!47:47,MATCH(I$4,'AEO 2022 52'!$13:$13,0))*1000</f>
        <v>69675.849999999991</v>
      </c>
      <c r="J122" s="67">
        <f>INDEX('AEO 2022 52'!47:47,MATCH(J$4,'AEO 2022 52'!$13:$13,0))*1000</f>
        <v>69783.180000000008</v>
      </c>
      <c r="K122" s="67">
        <f>INDEX('AEO 2022 52'!47:47,MATCH(K$4,'AEO 2022 52'!$13:$13,0))*1000</f>
        <v>69891.654999999999</v>
      </c>
      <c r="L122" s="67">
        <f>INDEX('AEO 2022 52'!47:47,MATCH(L$4,'AEO 2022 52'!$13:$13,0))*1000</f>
        <v>69994.727999999988</v>
      </c>
      <c r="M122" s="67">
        <f>INDEX('AEO 2022 52'!47:47,MATCH(M$4,'AEO 2022 52'!$13:$13,0))*1000</f>
        <v>70094.772000000012</v>
      </c>
      <c r="N122" s="67">
        <f>INDEX('AEO 2022 52'!47:47,MATCH(N$4,'AEO 2022 52'!$13:$13,0))*1000</f>
        <v>70192.527999999991</v>
      </c>
      <c r="O122" s="67">
        <f>INDEX('AEO 2022 52'!47:47,MATCH(O$4,'AEO 2022 52'!$13:$13,0))*1000</f>
        <v>70289.94</v>
      </c>
      <c r="P122" s="67">
        <f>INDEX('AEO 2022 52'!47:47,MATCH(P$4,'AEO 2022 52'!$13:$13,0))*1000</f>
        <v>70387.992999999988</v>
      </c>
      <c r="Q122" s="67">
        <f>INDEX('AEO 2022 52'!47:47,MATCH(Q$4,'AEO 2022 52'!$13:$13,0))*1000</f>
        <v>70419.144</v>
      </c>
      <c r="R122" s="67">
        <f>INDEX('AEO 2022 52'!47:47,MATCH(R$4,'AEO 2022 52'!$13:$13,0))*1000</f>
        <v>70437.012000000002</v>
      </c>
      <c r="S122" s="67">
        <f>INDEX('AEO 2022 52'!47:47,MATCH(S$4,'AEO 2022 52'!$13:$13,0))*1000</f>
        <v>70455.444000000003</v>
      </c>
      <c r="T122" s="67">
        <f>INDEX('AEO 2022 52'!47:47,MATCH(T$4,'AEO 2022 52'!$13:$13,0))*1000</f>
        <v>70472.510999999999</v>
      </c>
      <c r="U122" s="67">
        <f>INDEX('AEO 2022 52'!47:47,MATCH(U$4,'AEO 2022 52'!$13:$13,0))*1000</f>
        <v>70487.564000000013</v>
      </c>
      <c r="V122" s="67">
        <f>INDEX('AEO 2022 52'!47:47,MATCH(V$4,'AEO 2022 52'!$13:$13,0))*1000</f>
        <v>70502.028999999995</v>
      </c>
      <c r="W122" s="67">
        <f>INDEX('AEO 2022 52'!47:47,MATCH(W$4,'AEO 2022 52'!$13:$13,0))*1000</f>
        <v>70515.555999999997</v>
      </c>
      <c r="X122" s="67">
        <f>INDEX('AEO 2022 52'!47:47,MATCH(X$4,'AEO 2022 52'!$13:$13,0))*1000</f>
        <v>70528.418999999994</v>
      </c>
      <c r="Y122" s="67">
        <f>INDEX('AEO 2022 52'!47:47,MATCH(Y$4,'AEO 2022 52'!$13:$13,0))*1000</f>
        <v>70540.932000000001</v>
      </c>
      <c r="Z122" s="67">
        <f>INDEX('AEO 2022 52'!47:47,MATCH(Z$4,'AEO 2022 52'!$13:$13,0))*1000</f>
        <v>70552.681000000011</v>
      </c>
      <c r="AA122" s="67">
        <f>INDEX('AEO 2022 52'!47:47,MATCH(AA$4,'AEO 2022 52'!$13:$13,0))*1000</f>
        <v>70563.98</v>
      </c>
      <c r="AB122" s="67">
        <f>INDEX('AEO 2022 52'!47:47,MATCH(AB$4,'AEO 2022 52'!$13:$13,0))*1000</f>
        <v>70575.225999999995</v>
      </c>
      <c r="AC122" s="67">
        <f>INDEX('AEO 2022 52'!47:47,MATCH(AC$4,'AEO 2022 52'!$13:$13,0))*1000</f>
        <v>70586.22</v>
      </c>
      <c r="AD122" s="67">
        <f>INDEX('AEO 2022 52'!47:47,MATCH(AD$4,'AEO 2022 52'!$13:$13,0))*1000</f>
        <v>70597.831999999995</v>
      </c>
      <c r="AE122" s="67">
        <f>INDEX('AEO 2022 52'!47:47,MATCH(AE$4,'AEO 2022 52'!$13:$13,0))*1000</f>
        <v>70609.36</v>
      </c>
      <c r="AF122" s="67">
        <f>INDEX('AEO 2022 52'!47:47,MATCH(AF$4,'AEO 2022 52'!$13:$13,0))*1000</f>
        <v>70621.116999999998</v>
      </c>
      <c r="AG122" s="67">
        <f>INDEX('AEO 2022 52'!47:47,MATCH(AG$4,'AEO 2022 52'!$13:$13,0))*1000</f>
        <v>70626.334999999992</v>
      </c>
    </row>
    <row r="123" spans="1:33" x14ac:dyDescent="0.35">
      <c r="B123" t="s">
        <v>220</v>
      </c>
      <c r="C123" s="67">
        <f>INDEX('AEO 2021 52'!47:47,MATCH(C$4,'AEO 2021 52'!$14:$14,0))*1000</f>
        <v>37472.633000000002</v>
      </c>
      <c r="D123" s="67">
        <f>INDEX('AEO 2022 52'!48:48,MATCH(D$4,'AEO 2022 52'!$13:$13,0))*1000</f>
        <v>37274.544000000002</v>
      </c>
      <c r="E123" s="67">
        <f>INDEX('AEO 2022 52'!48:48,MATCH(E$4,'AEO 2022 52'!$13:$13,0))*1000</f>
        <v>37348.843000000001</v>
      </c>
      <c r="F123" s="67">
        <f>INDEX('AEO 2022 52'!48:48,MATCH(F$4,'AEO 2022 52'!$13:$13,0))*1000</f>
        <v>37487.746999999996</v>
      </c>
      <c r="G123" s="67">
        <f>INDEX('AEO 2022 52'!48:48,MATCH(G$4,'AEO 2022 52'!$13:$13,0))*1000</f>
        <v>37625.923000000003</v>
      </c>
      <c r="H123" s="67">
        <f>INDEX('AEO 2022 52'!48:48,MATCH(H$4,'AEO 2022 52'!$13:$13,0))*1000</f>
        <v>37760.425999999999</v>
      </c>
      <c r="I123" s="67">
        <f>INDEX('AEO 2022 52'!48:48,MATCH(I$4,'AEO 2022 52'!$13:$13,0))*1000</f>
        <v>37879.07</v>
      </c>
      <c r="J123" s="67">
        <f>INDEX('AEO 2022 52'!48:48,MATCH(J$4,'AEO 2022 52'!$13:$13,0))*1000</f>
        <v>37994.834999999999</v>
      </c>
      <c r="K123" s="67">
        <f>INDEX('AEO 2022 52'!48:48,MATCH(K$4,'AEO 2022 52'!$13:$13,0))*1000</f>
        <v>38111.53</v>
      </c>
      <c r="L123" s="67">
        <f>INDEX('AEO 2022 52'!48:48,MATCH(L$4,'AEO 2022 52'!$13:$13,0))*1000</f>
        <v>38223.083000000006</v>
      </c>
      <c r="M123" s="67">
        <f>INDEX('AEO 2022 52'!48:48,MATCH(M$4,'AEO 2022 52'!$13:$13,0))*1000</f>
        <v>38328.777000000002</v>
      </c>
      <c r="N123" s="67">
        <f>INDEX('AEO 2022 52'!48:48,MATCH(N$4,'AEO 2022 52'!$13:$13,0))*1000</f>
        <v>38430.781999999999</v>
      </c>
      <c r="O123" s="67">
        <f>INDEX('AEO 2022 52'!48:48,MATCH(O$4,'AEO 2022 52'!$13:$13,0))*1000</f>
        <v>38534.981</v>
      </c>
      <c r="P123" s="67">
        <f>INDEX('AEO 2022 52'!48:48,MATCH(P$4,'AEO 2022 52'!$13:$13,0))*1000</f>
        <v>38640.152000000002</v>
      </c>
      <c r="Q123" s="67">
        <f>INDEX('AEO 2022 52'!48:48,MATCH(Q$4,'AEO 2022 52'!$13:$13,0))*1000</f>
        <v>38678.711000000003</v>
      </c>
      <c r="R123" s="67">
        <f>INDEX('AEO 2022 52'!48:48,MATCH(R$4,'AEO 2022 52'!$13:$13,0))*1000</f>
        <v>38704.284999999996</v>
      </c>
      <c r="S123" s="67">
        <f>INDEX('AEO 2022 52'!48:48,MATCH(S$4,'AEO 2022 52'!$13:$13,0))*1000</f>
        <v>38729.118000000002</v>
      </c>
      <c r="T123" s="67">
        <f>INDEX('AEO 2022 52'!48:48,MATCH(T$4,'AEO 2022 52'!$13:$13,0))*1000</f>
        <v>38752.712</v>
      </c>
      <c r="U123" s="67">
        <f>INDEX('AEO 2022 52'!48:48,MATCH(U$4,'AEO 2022 52'!$13:$13,0))*1000</f>
        <v>38774.394999999997</v>
      </c>
      <c r="V123" s="67">
        <f>INDEX('AEO 2022 52'!48:48,MATCH(V$4,'AEO 2022 52'!$13:$13,0))*1000</f>
        <v>38796.822</v>
      </c>
      <c r="W123" s="67">
        <f>INDEX('AEO 2022 52'!48:48,MATCH(W$4,'AEO 2022 52'!$13:$13,0))*1000</f>
        <v>38817.351999999999</v>
      </c>
      <c r="X123" s="67">
        <f>INDEX('AEO 2022 52'!48:48,MATCH(X$4,'AEO 2022 52'!$13:$13,0))*1000</f>
        <v>38836.936999999998</v>
      </c>
      <c r="Y123" s="67">
        <f>INDEX('AEO 2022 52'!48:48,MATCH(Y$4,'AEO 2022 52'!$13:$13,0))*1000</f>
        <v>38856.834000000003</v>
      </c>
      <c r="Z123" s="67">
        <f>INDEX('AEO 2022 52'!48:48,MATCH(Z$4,'AEO 2022 52'!$13:$13,0))*1000</f>
        <v>38874.962</v>
      </c>
      <c r="AA123" s="67">
        <f>INDEX('AEO 2022 52'!48:48,MATCH(AA$4,'AEO 2022 52'!$13:$13,0))*1000</f>
        <v>38892.597000000002</v>
      </c>
      <c r="AB123" s="67">
        <f>INDEX('AEO 2022 52'!48:48,MATCH(AB$4,'AEO 2022 52'!$13:$13,0))*1000</f>
        <v>38911.072</v>
      </c>
      <c r="AC123" s="67">
        <f>INDEX('AEO 2022 52'!48:48,MATCH(AC$4,'AEO 2022 52'!$13:$13,0))*1000</f>
        <v>38928.841</v>
      </c>
      <c r="AD123" s="67">
        <f>INDEX('AEO 2022 52'!48:48,MATCH(AD$4,'AEO 2022 52'!$13:$13,0))*1000</f>
        <v>38947.654999999999</v>
      </c>
      <c r="AE123" s="67">
        <f>INDEX('AEO 2022 52'!48:48,MATCH(AE$4,'AEO 2022 52'!$13:$13,0))*1000</f>
        <v>38966.785000000003</v>
      </c>
      <c r="AF123" s="67">
        <f>INDEX('AEO 2022 52'!48:48,MATCH(AF$4,'AEO 2022 52'!$13:$13,0))*1000</f>
        <v>38986.152999999998</v>
      </c>
      <c r="AG123" s="67">
        <f>INDEX('AEO 2022 52'!48:48,MATCH(AG$4,'AEO 2022 52'!$13:$13,0))*1000</f>
        <v>38998.989000000001</v>
      </c>
    </row>
    <row r="124" spans="1:33" x14ac:dyDescent="0.35">
      <c r="B124" t="s">
        <v>221</v>
      </c>
      <c r="C124" s="67">
        <f>INDEX('AEO 2021 52'!48:48,MATCH(C$4,'AEO 2021 52'!$14:$14,0))*1000</f>
        <v>49111.5</v>
      </c>
      <c r="D124" s="67">
        <f>INDEX('AEO 2022 52'!49:49,MATCH(D$4,'AEO 2022 52'!$13:$13,0))*1000</f>
        <v>49945.374000000003</v>
      </c>
      <c r="E124" s="67">
        <f>INDEX('AEO 2022 52'!49:49,MATCH(E$4,'AEO 2022 52'!$13:$13,0))*1000</f>
        <v>50017.982000000004</v>
      </c>
      <c r="F124" s="67">
        <f>INDEX('AEO 2022 52'!49:49,MATCH(F$4,'AEO 2022 52'!$13:$13,0))*1000</f>
        <v>50163.002</v>
      </c>
      <c r="G124" s="67">
        <f>INDEX('AEO 2022 52'!49:49,MATCH(G$4,'AEO 2022 52'!$13:$13,0))*1000</f>
        <v>50309.986000000004</v>
      </c>
      <c r="H124" s="67">
        <f>INDEX('AEO 2022 52'!49:49,MATCH(H$4,'AEO 2022 52'!$13:$13,0))*1000</f>
        <v>50444.328000000001</v>
      </c>
      <c r="I124" s="67">
        <f>INDEX('AEO 2022 52'!49:49,MATCH(I$4,'AEO 2022 52'!$13:$13,0))*1000</f>
        <v>50564.979999999996</v>
      </c>
      <c r="J124" s="67">
        <f>INDEX('AEO 2022 52'!49:49,MATCH(J$4,'AEO 2022 52'!$13:$13,0))*1000</f>
        <v>50680.320999999996</v>
      </c>
      <c r="K124" s="67">
        <f>INDEX('AEO 2022 52'!49:49,MATCH(K$4,'AEO 2022 52'!$13:$13,0))*1000</f>
        <v>50796.000999999997</v>
      </c>
      <c r="L124" s="67">
        <f>INDEX('AEO 2022 52'!49:49,MATCH(L$4,'AEO 2022 52'!$13:$13,0))*1000</f>
        <v>50907.618999999999</v>
      </c>
      <c r="M124" s="67">
        <f>INDEX('AEO 2022 52'!49:49,MATCH(M$4,'AEO 2022 52'!$13:$13,0))*1000</f>
        <v>51014.507000000005</v>
      </c>
      <c r="N124" s="67">
        <f>INDEX('AEO 2022 52'!49:49,MATCH(N$4,'AEO 2022 52'!$13:$13,0))*1000</f>
        <v>51117.030999999995</v>
      </c>
      <c r="O124" s="67">
        <f>INDEX('AEO 2022 52'!49:49,MATCH(O$4,'AEO 2022 52'!$13:$13,0))*1000</f>
        <v>51222.472999999998</v>
      </c>
      <c r="P124" s="67">
        <f>INDEX('AEO 2022 52'!49:49,MATCH(P$4,'AEO 2022 52'!$13:$13,0))*1000</f>
        <v>51328.747000000003</v>
      </c>
      <c r="Q124" s="67">
        <f>INDEX('AEO 2022 52'!49:49,MATCH(Q$4,'AEO 2022 52'!$13:$13,0))*1000</f>
        <v>51368.408000000003</v>
      </c>
      <c r="R124" s="67">
        <f>INDEX('AEO 2022 52'!49:49,MATCH(R$4,'AEO 2022 52'!$13:$13,0))*1000</f>
        <v>51394.733</v>
      </c>
      <c r="S124" s="67">
        <f>INDEX('AEO 2022 52'!49:49,MATCH(S$4,'AEO 2022 52'!$13:$13,0))*1000</f>
        <v>51420.734000000004</v>
      </c>
      <c r="T124" s="67">
        <f>INDEX('AEO 2022 52'!49:49,MATCH(T$4,'AEO 2022 52'!$13:$13,0))*1000</f>
        <v>51446.171000000002</v>
      </c>
      <c r="U124" s="67">
        <f>INDEX('AEO 2022 52'!49:49,MATCH(U$4,'AEO 2022 52'!$13:$13,0))*1000</f>
        <v>51468.803</v>
      </c>
      <c r="V124" s="67">
        <f>INDEX('AEO 2022 52'!49:49,MATCH(V$4,'AEO 2022 52'!$13:$13,0))*1000</f>
        <v>51492.373999999996</v>
      </c>
      <c r="W124" s="67">
        <f>INDEX('AEO 2022 52'!49:49,MATCH(W$4,'AEO 2022 52'!$13:$13,0))*1000</f>
        <v>51513.924000000006</v>
      </c>
      <c r="X124" s="67">
        <f>INDEX('AEO 2022 52'!49:49,MATCH(X$4,'AEO 2022 52'!$13:$13,0))*1000</f>
        <v>51534.705999999998</v>
      </c>
      <c r="Y124" s="67">
        <f>INDEX('AEO 2022 52'!49:49,MATCH(Y$4,'AEO 2022 52'!$13:$13,0))*1000</f>
        <v>51555.701999999997</v>
      </c>
      <c r="Z124" s="67">
        <f>INDEX('AEO 2022 52'!49:49,MATCH(Z$4,'AEO 2022 52'!$13:$13,0))*1000</f>
        <v>51574.904999999999</v>
      </c>
      <c r="AA124" s="67">
        <f>INDEX('AEO 2022 52'!49:49,MATCH(AA$4,'AEO 2022 52'!$13:$13,0))*1000</f>
        <v>51593.521000000001</v>
      </c>
      <c r="AB124" s="67">
        <f>INDEX('AEO 2022 52'!49:49,MATCH(AB$4,'AEO 2022 52'!$13:$13,0))*1000</f>
        <v>51613.017999999996</v>
      </c>
      <c r="AC124" s="67">
        <f>INDEX('AEO 2022 52'!49:49,MATCH(AC$4,'AEO 2022 52'!$13:$13,0))*1000</f>
        <v>51631.691000000006</v>
      </c>
      <c r="AD124" s="67">
        <f>INDEX('AEO 2022 52'!49:49,MATCH(AD$4,'AEO 2022 52'!$13:$13,0))*1000</f>
        <v>51651.627</v>
      </c>
      <c r="AE124" s="67">
        <f>INDEX('AEO 2022 52'!49:49,MATCH(AE$4,'AEO 2022 52'!$13:$13,0))*1000</f>
        <v>51671.798999999999</v>
      </c>
      <c r="AF124" s="67">
        <f>INDEX('AEO 2022 52'!49:49,MATCH(AF$4,'AEO 2022 52'!$13:$13,0))*1000</f>
        <v>51692.31</v>
      </c>
      <c r="AG124" s="67">
        <f>INDEX('AEO 2022 52'!49:49,MATCH(AG$4,'AEO 2022 52'!$13:$13,0))*1000</f>
        <v>51706.242000000006</v>
      </c>
    </row>
    <row r="125" spans="1:33" s="61" customFormat="1" ht="15" thickBot="1" x14ac:dyDescent="0.4">
      <c r="A125" s="60"/>
      <c r="B125" s="62" t="s">
        <v>23</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row>
    <row r="126" spans="1:33" ht="15" thickTop="1" x14ac:dyDescent="0.35">
      <c r="B126" t="s">
        <v>168</v>
      </c>
      <c r="C126" s="55">
        <f>INDEX('AEO 2021 52'!186:186,MATCH(C$4,'AEO 2021 52'!$14:$14,0))*1000</f>
        <v>0</v>
      </c>
      <c r="D126" s="55">
        <f>INDEX('AEO 2022 52'!194:194,MATCH(D$4,'AEO 2022 52'!$13:$13,0))*1000</f>
        <v>0</v>
      </c>
      <c r="E126" s="55">
        <f>INDEX('AEO 2022 52'!194:194,MATCH(E$4,'AEO 2022 52'!$13:$13,0))*1000</f>
        <v>0</v>
      </c>
      <c r="F126" s="55">
        <f>INDEX('AEO 2022 52'!194:194,MATCH(F$4,'AEO 2022 52'!$13:$13,0))*1000</f>
        <v>0</v>
      </c>
      <c r="G126" s="55">
        <f>INDEX('AEO 2022 52'!194:194,MATCH(G$4,'AEO 2022 52'!$13:$13,0))*1000</f>
        <v>0</v>
      </c>
      <c r="H126" s="55">
        <f>INDEX('AEO 2022 52'!194:194,MATCH(H$4,'AEO 2022 52'!$13:$13,0))*1000</f>
        <v>0</v>
      </c>
      <c r="I126" s="55">
        <f>INDEX('AEO 2022 52'!194:194,MATCH(I$4,'AEO 2022 52'!$13:$13,0))*1000</f>
        <v>0</v>
      </c>
      <c r="J126" s="55">
        <f>INDEX('AEO 2022 52'!194:194,MATCH(J$4,'AEO 2022 52'!$13:$13,0))*1000</f>
        <v>0</v>
      </c>
      <c r="K126" s="55">
        <f>INDEX('AEO 2022 52'!194:194,MATCH(K$4,'AEO 2022 52'!$13:$13,0))*1000</f>
        <v>0</v>
      </c>
      <c r="L126" s="55">
        <f>INDEX('AEO 2022 52'!194:194,MATCH(L$4,'AEO 2022 52'!$13:$13,0))*1000</f>
        <v>0</v>
      </c>
      <c r="M126" s="55">
        <f>INDEX('AEO 2022 52'!194:194,MATCH(M$4,'AEO 2022 52'!$13:$13,0))*1000</f>
        <v>0</v>
      </c>
      <c r="N126" s="55">
        <f>INDEX('AEO 2022 52'!194:194,MATCH(N$4,'AEO 2022 52'!$13:$13,0))*1000</f>
        <v>0</v>
      </c>
      <c r="O126" s="55">
        <f>INDEX('AEO 2022 52'!194:194,MATCH(O$4,'AEO 2022 52'!$13:$13,0))*1000</f>
        <v>0</v>
      </c>
      <c r="P126" s="55">
        <f>INDEX('AEO 2022 52'!194:194,MATCH(P$4,'AEO 2022 52'!$13:$13,0))*1000</f>
        <v>0</v>
      </c>
      <c r="Q126" s="55">
        <f>INDEX('AEO 2022 52'!194:194,MATCH(Q$4,'AEO 2022 52'!$13:$13,0))*1000</f>
        <v>0</v>
      </c>
      <c r="R126" s="55">
        <f>INDEX('AEO 2022 52'!194:194,MATCH(R$4,'AEO 2022 52'!$13:$13,0))*1000</f>
        <v>0</v>
      </c>
      <c r="S126" s="55">
        <f>INDEX('AEO 2022 52'!194:194,MATCH(S$4,'AEO 2022 52'!$13:$13,0))*1000</f>
        <v>0</v>
      </c>
      <c r="T126" s="55">
        <f>INDEX('AEO 2022 52'!194:194,MATCH(T$4,'AEO 2022 52'!$13:$13,0))*1000</f>
        <v>0</v>
      </c>
      <c r="U126" s="55">
        <f>INDEX('AEO 2022 52'!194:194,MATCH(U$4,'AEO 2022 52'!$13:$13,0))*1000</f>
        <v>0</v>
      </c>
      <c r="V126" s="55">
        <f>INDEX('AEO 2022 52'!194:194,MATCH(V$4,'AEO 2022 52'!$13:$13,0))*1000</f>
        <v>0</v>
      </c>
      <c r="W126" s="55">
        <f>INDEX('AEO 2022 52'!194:194,MATCH(W$4,'AEO 2022 52'!$13:$13,0))*1000</f>
        <v>0</v>
      </c>
      <c r="X126" s="55">
        <f>INDEX('AEO 2022 52'!194:194,MATCH(X$4,'AEO 2022 52'!$13:$13,0))*1000</f>
        <v>0</v>
      </c>
      <c r="Y126" s="55">
        <f>INDEX('AEO 2022 52'!194:194,MATCH(Y$4,'AEO 2022 52'!$13:$13,0))*1000</f>
        <v>0</v>
      </c>
      <c r="Z126" s="55">
        <f>INDEX('AEO 2022 52'!194:194,MATCH(Z$4,'AEO 2022 52'!$13:$13,0))*1000</f>
        <v>0</v>
      </c>
      <c r="AA126" s="55">
        <f>INDEX('AEO 2022 52'!194:194,MATCH(AA$4,'AEO 2022 52'!$13:$13,0))*1000</f>
        <v>0</v>
      </c>
      <c r="AB126" s="55">
        <f>INDEX('AEO 2022 52'!194:194,MATCH(AB$4,'AEO 2022 52'!$13:$13,0))*1000</f>
        <v>0</v>
      </c>
      <c r="AC126" s="55">
        <f>INDEX('AEO 2022 52'!194:194,MATCH(AC$4,'AEO 2022 52'!$13:$13,0))*1000</f>
        <v>0</v>
      </c>
      <c r="AD126" s="55">
        <f>INDEX('AEO 2022 52'!194:194,MATCH(AD$4,'AEO 2022 52'!$13:$13,0))*1000</f>
        <v>0</v>
      </c>
      <c r="AE126" s="55">
        <f>INDEX('AEO 2022 52'!194:194,MATCH(AE$4,'AEO 2022 52'!$13:$13,0))*1000</f>
        <v>0</v>
      </c>
      <c r="AF126" s="55">
        <f>INDEX('AEO 2022 52'!194:194,MATCH(AF$4,'AEO 2022 52'!$13:$13,0))*1000</f>
        <v>0</v>
      </c>
      <c r="AG126" s="55">
        <f>INDEX('AEO 2022 52'!194:194,MATCH(AG$4,'AEO 2022 52'!$13:$13,0))*1000</f>
        <v>0</v>
      </c>
    </row>
    <row r="127" spans="1:33" x14ac:dyDescent="0.35">
      <c r="B127" t="s">
        <v>169</v>
      </c>
      <c r="C127" s="31">
        <f>INDEX('AEO 2021 52'!187:187,MATCH(C$4,'AEO 2021 52'!$14:$14,0))*1000</f>
        <v>58685.036</v>
      </c>
      <c r="D127" s="31">
        <f>INDEX('AEO 2022 52'!195:195,MATCH(D$4,'AEO 2022 52'!$13:$13,0))*1000</f>
        <v>49621.906000000003</v>
      </c>
      <c r="E127" s="31">
        <f>INDEX('AEO 2022 52'!195:195,MATCH(E$4,'AEO 2022 52'!$13:$13,0))*1000</f>
        <v>48686.671999999999</v>
      </c>
      <c r="F127" s="31">
        <f>INDEX('AEO 2022 52'!195:195,MATCH(F$4,'AEO 2022 52'!$13:$13,0))*1000</f>
        <v>47921.555</v>
      </c>
      <c r="G127" s="31">
        <f>INDEX('AEO 2022 52'!195:195,MATCH(G$4,'AEO 2022 52'!$13:$13,0))*1000</f>
        <v>47303.775999999998</v>
      </c>
      <c r="H127" s="31">
        <f>INDEX('AEO 2022 52'!195:195,MATCH(H$4,'AEO 2022 52'!$13:$13,0))*1000</f>
        <v>46947.361000000004</v>
      </c>
      <c r="I127" s="31">
        <f>INDEX('AEO 2022 52'!195:195,MATCH(I$4,'AEO 2022 52'!$13:$13,0))*1000</f>
        <v>46586.883999999998</v>
      </c>
      <c r="J127" s="31">
        <f>INDEX('AEO 2022 52'!195:195,MATCH(J$4,'AEO 2022 52'!$13:$13,0))*1000</f>
        <v>46356.976000000002</v>
      </c>
      <c r="K127" s="31">
        <f>INDEX('AEO 2022 52'!195:195,MATCH(K$4,'AEO 2022 52'!$13:$13,0))*1000</f>
        <v>46161.949000000001</v>
      </c>
      <c r="L127" s="31">
        <f>INDEX('AEO 2022 52'!195:195,MATCH(L$4,'AEO 2022 52'!$13:$13,0))*1000</f>
        <v>45994.701000000001</v>
      </c>
      <c r="M127" s="31">
        <f>INDEX('AEO 2022 52'!195:195,MATCH(M$4,'AEO 2022 52'!$13:$13,0))*1000</f>
        <v>45857.646999999997</v>
      </c>
      <c r="N127" s="31">
        <f>INDEX('AEO 2022 52'!195:195,MATCH(N$4,'AEO 2022 52'!$13:$13,0))*1000</f>
        <v>45742.610999999997</v>
      </c>
      <c r="O127" s="31">
        <f>INDEX('AEO 2022 52'!195:195,MATCH(O$4,'AEO 2022 52'!$13:$13,0))*1000</f>
        <v>45631.385999999999</v>
      </c>
      <c r="P127" s="31">
        <f>INDEX('AEO 2022 52'!195:195,MATCH(P$4,'AEO 2022 52'!$13:$13,0))*1000</f>
        <v>45530.082999999999</v>
      </c>
      <c r="Q127" s="31">
        <f>INDEX('AEO 2022 52'!195:195,MATCH(Q$4,'AEO 2022 52'!$13:$13,0))*1000</f>
        <v>45415.73</v>
      </c>
      <c r="R127" s="31">
        <f>INDEX('AEO 2022 52'!195:195,MATCH(R$4,'AEO 2022 52'!$13:$13,0))*1000</f>
        <v>45305.950000000004</v>
      </c>
      <c r="S127" s="31">
        <f>INDEX('AEO 2022 52'!195:195,MATCH(S$4,'AEO 2022 52'!$13:$13,0))*1000</f>
        <v>45208.613999999994</v>
      </c>
      <c r="T127" s="31">
        <f>INDEX('AEO 2022 52'!195:195,MATCH(T$4,'AEO 2022 52'!$13:$13,0))*1000</f>
        <v>45117.671999999999</v>
      </c>
      <c r="U127" s="31">
        <f>INDEX('AEO 2022 52'!195:195,MATCH(U$4,'AEO 2022 52'!$13:$13,0))*1000</f>
        <v>45033.394</v>
      </c>
      <c r="V127" s="31">
        <f>INDEX('AEO 2022 52'!195:195,MATCH(V$4,'AEO 2022 52'!$13:$13,0))*1000</f>
        <v>44955.086000000003</v>
      </c>
      <c r="W127" s="31">
        <f>INDEX('AEO 2022 52'!195:195,MATCH(W$4,'AEO 2022 52'!$13:$13,0))*1000</f>
        <v>44884.120999999999</v>
      </c>
      <c r="X127" s="31">
        <f>INDEX('AEO 2022 52'!195:195,MATCH(X$4,'AEO 2022 52'!$13:$13,0))*1000</f>
        <v>44816.977999999996</v>
      </c>
      <c r="Y127" s="31">
        <f>INDEX('AEO 2022 52'!195:195,MATCH(Y$4,'AEO 2022 52'!$13:$13,0))*1000</f>
        <v>44754.807000000001</v>
      </c>
      <c r="Z127" s="31">
        <f>INDEX('AEO 2022 52'!195:195,MATCH(Z$4,'AEO 2022 52'!$13:$13,0))*1000</f>
        <v>44696.701000000001</v>
      </c>
      <c r="AA127" s="31">
        <f>INDEX('AEO 2022 52'!195:195,MATCH(AA$4,'AEO 2022 52'!$13:$13,0))*1000</f>
        <v>44643.859999999993</v>
      </c>
      <c r="AB127" s="31">
        <f>INDEX('AEO 2022 52'!195:195,MATCH(AB$4,'AEO 2022 52'!$13:$13,0))*1000</f>
        <v>44595.055</v>
      </c>
      <c r="AC127" s="31">
        <f>INDEX('AEO 2022 52'!195:195,MATCH(AC$4,'AEO 2022 52'!$13:$13,0))*1000</f>
        <v>44549.538</v>
      </c>
      <c r="AD127" s="31">
        <f>INDEX('AEO 2022 52'!195:195,MATCH(AD$4,'AEO 2022 52'!$13:$13,0))*1000</f>
        <v>44506.413</v>
      </c>
      <c r="AE127" s="31">
        <f>INDEX('AEO 2022 52'!195:195,MATCH(AE$4,'AEO 2022 52'!$13:$13,0))*1000</f>
        <v>44466.811999999998</v>
      </c>
      <c r="AF127" s="31">
        <f>INDEX('AEO 2022 52'!195:195,MATCH(AF$4,'AEO 2022 52'!$13:$13,0))*1000</f>
        <v>44430.168000000005</v>
      </c>
      <c r="AG127" s="31">
        <f>INDEX('AEO 2022 52'!195:195,MATCH(AG$4,'AEO 2022 52'!$13:$13,0))*1000</f>
        <v>44375.118000000002</v>
      </c>
    </row>
    <row r="128" spans="1:33" x14ac:dyDescent="0.35">
      <c r="B128" t="s">
        <v>170</v>
      </c>
      <c r="C128" s="31">
        <f>INDEX('AEO 2021 52'!188:188,MATCH(C$4,'AEO 2021 52'!$14:$14,0))*1000</f>
        <v>46553.417000000001</v>
      </c>
      <c r="D128" s="31">
        <f>INDEX('AEO 2022 52'!196:196,MATCH(D$4,'AEO 2022 52'!$13:$13,0))*1000</f>
        <v>42340.415999999997</v>
      </c>
      <c r="E128" s="31">
        <f>INDEX('AEO 2022 52'!196:196,MATCH(E$4,'AEO 2022 52'!$13:$13,0))*1000</f>
        <v>41345.341</v>
      </c>
      <c r="F128" s="31">
        <f>INDEX('AEO 2022 52'!196:196,MATCH(F$4,'AEO 2022 52'!$13:$13,0))*1000</f>
        <v>40546.706999999995</v>
      </c>
      <c r="G128" s="31">
        <f>INDEX('AEO 2022 52'!196:196,MATCH(G$4,'AEO 2022 52'!$13:$13,0))*1000</f>
        <v>39950.667999999998</v>
      </c>
      <c r="H128" s="31">
        <f>INDEX('AEO 2022 52'!196:196,MATCH(H$4,'AEO 2022 52'!$13:$13,0))*1000</f>
        <v>39598.292999999998</v>
      </c>
      <c r="I128" s="31">
        <f>INDEX('AEO 2022 52'!196:196,MATCH(I$4,'AEO 2022 52'!$13:$13,0))*1000</f>
        <v>39262.652999999998</v>
      </c>
      <c r="J128" s="31">
        <f>INDEX('AEO 2022 52'!196:196,MATCH(J$4,'AEO 2022 52'!$13:$13,0))*1000</f>
        <v>39002.380000000005</v>
      </c>
      <c r="K128" s="31">
        <f>INDEX('AEO 2022 52'!196:196,MATCH(K$4,'AEO 2022 52'!$13:$13,0))*1000</f>
        <v>38796.925000000003</v>
      </c>
      <c r="L128" s="31">
        <f>INDEX('AEO 2022 52'!196:196,MATCH(L$4,'AEO 2022 52'!$13:$13,0))*1000</f>
        <v>38618.847000000002</v>
      </c>
      <c r="M128" s="31">
        <f>INDEX('AEO 2022 52'!196:196,MATCH(M$4,'AEO 2022 52'!$13:$13,0))*1000</f>
        <v>38472.701999999997</v>
      </c>
      <c r="N128" s="31">
        <f>INDEX('AEO 2022 52'!196:196,MATCH(N$4,'AEO 2022 52'!$13:$13,0))*1000</f>
        <v>38350.853000000003</v>
      </c>
      <c r="O128" s="31">
        <f>INDEX('AEO 2022 52'!196:196,MATCH(O$4,'AEO 2022 52'!$13:$13,0))*1000</f>
        <v>38232.925000000003</v>
      </c>
      <c r="P128" s="31">
        <f>INDEX('AEO 2022 52'!196:196,MATCH(P$4,'AEO 2022 52'!$13:$13,0))*1000</f>
        <v>38125.351000000002</v>
      </c>
      <c r="Q128" s="31">
        <f>INDEX('AEO 2022 52'!196:196,MATCH(Q$4,'AEO 2022 52'!$13:$13,0))*1000</f>
        <v>38005.599999999999</v>
      </c>
      <c r="R128" s="31">
        <f>INDEX('AEO 2022 52'!196:196,MATCH(R$4,'AEO 2022 52'!$13:$13,0))*1000</f>
        <v>37891.044999999998</v>
      </c>
      <c r="S128" s="31">
        <f>INDEX('AEO 2022 52'!196:196,MATCH(S$4,'AEO 2022 52'!$13:$13,0))*1000</f>
        <v>37789.478000000003</v>
      </c>
      <c r="T128" s="31">
        <f>INDEX('AEO 2022 52'!196:196,MATCH(T$4,'AEO 2022 52'!$13:$13,0))*1000</f>
        <v>37696.151999999995</v>
      </c>
      <c r="U128" s="31">
        <f>INDEX('AEO 2022 52'!196:196,MATCH(U$4,'AEO 2022 52'!$13:$13,0))*1000</f>
        <v>37609.020000000004</v>
      </c>
      <c r="V128" s="31">
        <f>INDEX('AEO 2022 52'!196:196,MATCH(V$4,'AEO 2022 52'!$13:$13,0))*1000</f>
        <v>37527.21</v>
      </c>
      <c r="W128" s="31">
        <f>INDEX('AEO 2022 52'!196:196,MATCH(W$4,'AEO 2022 52'!$13:$13,0))*1000</f>
        <v>37452.847000000002</v>
      </c>
      <c r="X128" s="31">
        <f>INDEX('AEO 2022 52'!196:196,MATCH(X$4,'AEO 2022 52'!$13:$13,0))*1000</f>
        <v>37382.964999999997</v>
      </c>
      <c r="Y128" s="31">
        <f>INDEX('AEO 2022 52'!196:196,MATCH(Y$4,'AEO 2022 52'!$13:$13,0))*1000</f>
        <v>37317.711000000003</v>
      </c>
      <c r="Z128" s="31">
        <f>INDEX('AEO 2022 52'!196:196,MATCH(Z$4,'AEO 2022 52'!$13:$13,0))*1000</f>
        <v>37257.214</v>
      </c>
      <c r="AA128" s="31">
        <f>INDEX('AEO 2022 52'!196:196,MATCH(AA$4,'AEO 2022 52'!$13:$13,0))*1000</f>
        <v>37201.583999999995</v>
      </c>
      <c r="AB128" s="31">
        <f>INDEX('AEO 2022 52'!196:196,MATCH(AB$4,'AEO 2022 52'!$13:$13,0))*1000</f>
        <v>37149.428999999996</v>
      </c>
      <c r="AC128" s="31">
        <f>INDEX('AEO 2022 52'!196:196,MATCH(AC$4,'AEO 2022 52'!$13:$13,0))*1000</f>
        <v>37100.502</v>
      </c>
      <c r="AD128" s="31">
        <f>INDEX('AEO 2022 52'!196:196,MATCH(AD$4,'AEO 2022 52'!$13:$13,0))*1000</f>
        <v>37054.496999999996</v>
      </c>
      <c r="AE128" s="31">
        <f>INDEX('AEO 2022 52'!196:196,MATCH(AE$4,'AEO 2022 52'!$13:$13,0))*1000</f>
        <v>37011.791000000005</v>
      </c>
      <c r="AF128" s="31">
        <f>INDEX('AEO 2022 52'!196:196,MATCH(AF$4,'AEO 2022 52'!$13:$13,0))*1000</f>
        <v>36972.430999999997</v>
      </c>
      <c r="AG128" s="31">
        <f>INDEX('AEO 2022 52'!196:196,MATCH(AG$4,'AEO 2022 52'!$13:$13,0))*1000</f>
        <v>36914.692000000003</v>
      </c>
    </row>
    <row r="129" spans="1:33" x14ac:dyDescent="0.35">
      <c r="B129" t="s">
        <v>171</v>
      </c>
      <c r="C129" s="31">
        <f>INDEX('AEO 2021 52'!189:189,MATCH(C$4,'AEO 2021 52'!$14:$14,0))*1000</f>
        <v>46540.623</v>
      </c>
      <c r="D129" s="31">
        <f>INDEX('AEO 2022 52'!197:197,MATCH(D$4,'AEO 2022 52'!$13:$13,0))*1000</f>
        <v>43654.555999999997</v>
      </c>
      <c r="E129" s="31">
        <f>INDEX('AEO 2022 52'!197:197,MATCH(E$4,'AEO 2022 52'!$13:$13,0))*1000</f>
        <v>42447.25</v>
      </c>
      <c r="F129" s="31">
        <f>INDEX('AEO 2022 52'!197:197,MATCH(F$4,'AEO 2022 52'!$13:$13,0))*1000</f>
        <v>41425.735000000001</v>
      </c>
      <c r="G129" s="31">
        <f>INDEX('AEO 2022 52'!197:197,MATCH(G$4,'AEO 2022 52'!$13:$13,0))*1000</f>
        <v>40589.457999999999</v>
      </c>
      <c r="H129" s="31">
        <f>INDEX('AEO 2022 52'!197:197,MATCH(H$4,'AEO 2022 52'!$13:$13,0))*1000</f>
        <v>40137.314000000006</v>
      </c>
      <c r="I129" s="31">
        <f>INDEX('AEO 2022 52'!197:197,MATCH(I$4,'AEO 2022 52'!$13:$13,0))*1000</f>
        <v>39797.707000000002</v>
      </c>
      <c r="J129" s="31">
        <f>INDEX('AEO 2022 52'!197:197,MATCH(J$4,'AEO 2022 52'!$13:$13,0))*1000</f>
        <v>39524.647000000004</v>
      </c>
      <c r="K129" s="31">
        <f>INDEX('AEO 2022 52'!197:197,MATCH(K$4,'AEO 2022 52'!$13:$13,0))*1000</f>
        <v>39316.634999999995</v>
      </c>
      <c r="L129" s="31">
        <f>INDEX('AEO 2022 52'!197:197,MATCH(L$4,'AEO 2022 52'!$13:$13,0))*1000</f>
        <v>39120.921999999999</v>
      </c>
      <c r="M129" s="31">
        <f>INDEX('AEO 2022 52'!197:197,MATCH(M$4,'AEO 2022 52'!$13:$13,0))*1000</f>
        <v>38970.303</v>
      </c>
      <c r="N129" s="31">
        <f>INDEX('AEO 2022 52'!197:197,MATCH(N$4,'AEO 2022 52'!$13:$13,0))*1000</f>
        <v>38857.666000000005</v>
      </c>
      <c r="O129" s="31">
        <f>INDEX('AEO 2022 52'!197:197,MATCH(O$4,'AEO 2022 52'!$13:$13,0))*1000</f>
        <v>38734.127</v>
      </c>
      <c r="P129" s="31">
        <f>INDEX('AEO 2022 52'!197:197,MATCH(P$4,'AEO 2022 52'!$13:$13,0))*1000</f>
        <v>38618.542000000001</v>
      </c>
      <c r="Q129" s="31">
        <f>INDEX('AEO 2022 52'!197:197,MATCH(Q$4,'AEO 2022 52'!$13:$13,0))*1000</f>
        <v>38490.17</v>
      </c>
      <c r="R129" s="31">
        <f>INDEX('AEO 2022 52'!197:197,MATCH(R$4,'AEO 2022 52'!$13:$13,0))*1000</f>
        <v>38367.027000000002</v>
      </c>
      <c r="S129" s="31">
        <f>INDEX('AEO 2022 52'!197:197,MATCH(S$4,'AEO 2022 52'!$13:$13,0))*1000</f>
        <v>38264.370000000003</v>
      </c>
      <c r="T129" s="31">
        <f>INDEX('AEO 2022 52'!197:197,MATCH(T$4,'AEO 2022 52'!$13:$13,0))*1000</f>
        <v>38168.883999999998</v>
      </c>
      <c r="U129" s="31">
        <f>INDEX('AEO 2022 52'!197:197,MATCH(U$4,'AEO 2022 52'!$13:$13,0))*1000</f>
        <v>38079.532999999996</v>
      </c>
      <c r="V129" s="31">
        <f>INDEX('AEO 2022 52'!197:197,MATCH(V$4,'AEO 2022 52'!$13:$13,0))*1000</f>
        <v>37995.548000000003</v>
      </c>
      <c r="W129" s="31">
        <f>INDEX('AEO 2022 52'!197:197,MATCH(W$4,'AEO 2022 52'!$13:$13,0))*1000</f>
        <v>37922.455000000002</v>
      </c>
      <c r="X129" s="31">
        <f>INDEX('AEO 2022 52'!197:197,MATCH(X$4,'AEO 2022 52'!$13:$13,0))*1000</f>
        <v>37853.603000000003</v>
      </c>
      <c r="Y129" s="31">
        <f>INDEX('AEO 2022 52'!197:197,MATCH(Y$4,'AEO 2022 52'!$13:$13,0))*1000</f>
        <v>37789.313999999998</v>
      </c>
      <c r="Z129" s="31">
        <f>INDEX('AEO 2022 52'!197:197,MATCH(Z$4,'AEO 2022 52'!$13:$13,0))*1000</f>
        <v>37729.542000000001</v>
      </c>
      <c r="AA129" s="31">
        <f>INDEX('AEO 2022 52'!197:197,MATCH(AA$4,'AEO 2022 52'!$13:$13,0))*1000</f>
        <v>37676.662000000004</v>
      </c>
      <c r="AB129" s="31">
        <f>INDEX('AEO 2022 52'!197:197,MATCH(AB$4,'AEO 2022 52'!$13:$13,0))*1000</f>
        <v>37627.113000000005</v>
      </c>
      <c r="AC129" s="31">
        <f>INDEX('AEO 2022 52'!197:197,MATCH(AC$4,'AEO 2022 52'!$13:$13,0))*1000</f>
        <v>37580.707999999999</v>
      </c>
      <c r="AD129" s="31">
        <f>INDEX('AEO 2022 52'!197:197,MATCH(AD$4,'AEO 2022 52'!$13:$13,0))*1000</f>
        <v>37537.028999999995</v>
      </c>
      <c r="AE129" s="31">
        <f>INDEX('AEO 2022 52'!197:197,MATCH(AE$4,'AEO 2022 52'!$13:$13,0))*1000</f>
        <v>37496.483</v>
      </c>
      <c r="AF129" s="31">
        <f>INDEX('AEO 2022 52'!197:197,MATCH(AF$4,'AEO 2022 52'!$13:$13,0))*1000</f>
        <v>37459.067999999999</v>
      </c>
      <c r="AG129" s="31">
        <f>INDEX('AEO 2022 52'!197:197,MATCH(AG$4,'AEO 2022 52'!$13:$13,0))*1000</f>
        <v>37403.106999999996</v>
      </c>
    </row>
    <row r="130" spans="1:33" x14ac:dyDescent="0.35">
      <c r="B130" t="s">
        <v>172</v>
      </c>
      <c r="C130" s="31">
        <f>INDEX('AEO 2021 52'!190:190,MATCH(C$4,'AEO 2021 52'!$14:$14,0))*1000</f>
        <v>57054.974000000002</v>
      </c>
      <c r="D130" s="31">
        <f>INDEX('AEO 2022 52'!198:198,MATCH(D$4,'AEO 2022 52'!$13:$13,0))*1000</f>
        <v>52991.824999999997</v>
      </c>
      <c r="E130" s="31">
        <f>INDEX('AEO 2022 52'!198:198,MATCH(E$4,'AEO 2022 52'!$13:$13,0))*1000</f>
        <v>51436.169000000002</v>
      </c>
      <c r="F130" s="31">
        <f>INDEX('AEO 2022 52'!198:198,MATCH(F$4,'AEO 2022 52'!$13:$13,0))*1000</f>
        <v>50094.523999999998</v>
      </c>
      <c r="G130" s="31">
        <f>INDEX('AEO 2022 52'!198:198,MATCH(G$4,'AEO 2022 52'!$13:$13,0))*1000</f>
        <v>48941.882999999994</v>
      </c>
      <c r="H130" s="31">
        <f>INDEX('AEO 2022 52'!198:198,MATCH(H$4,'AEO 2022 52'!$13:$13,0))*1000</f>
        <v>48364.891000000003</v>
      </c>
      <c r="I130" s="31">
        <f>INDEX('AEO 2022 52'!198:198,MATCH(I$4,'AEO 2022 52'!$13:$13,0))*1000</f>
        <v>47931.61</v>
      </c>
      <c r="J130" s="31">
        <f>INDEX('AEO 2022 52'!198:198,MATCH(J$4,'AEO 2022 52'!$13:$13,0))*1000</f>
        <v>47575.97</v>
      </c>
      <c r="K130" s="31">
        <f>INDEX('AEO 2022 52'!198:198,MATCH(K$4,'AEO 2022 52'!$13:$13,0))*1000</f>
        <v>47308.811000000002</v>
      </c>
      <c r="L130" s="31">
        <f>INDEX('AEO 2022 52'!198:198,MATCH(L$4,'AEO 2022 52'!$13:$13,0))*1000</f>
        <v>47038.970999999998</v>
      </c>
      <c r="M130" s="31">
        <f>INDEX('AEO 2022 52'!198:198,MATCH(M$4,'AEO 2022 52'!$13:$13,0))*1000</f>
        <v>46839.328999999998</v>
      </c>
      <c r="N130" s="31">
        <f>INDEX('AEO 2022 52'!198:198,MATCH(N$4,'AEO 2022 52'!$13:$13,0))*1000</f>
        <v>46702.061000000002</v>
      </c>
      <c r="O130" s="31">
        <f>INDEX('AEO 2022 52'!198:198,MATCH(O$4,'AEO 2022 52'!$13:$13,0))*1000</f>
        <v>46533.646000000001</v>
      </c>
      <c r="P130" s="31">
        <f>INDEX('AEO 2022 52'!198:198,MATCH(P$4,'AEO 2022 52'!$13:$13,0))*1000</f>
        <v>46372.264999999999</v>
      </c>
      <c r="Q130" s="31">
        <f>INDEX('AEO 2022 52'!198:198,MATCH(Q$4,'AEO 2022 52'!$13:$13,0))*1000</f>
        <v>46200.439000000006</v>
      </c>
      <c r="R130" s="31">
        <f>INDEX('AEO 2022 52'!198:198,MATCH(R$4,'AEO 2022 52'!$13:$13,0))*1000</f>
        <v>46036.118000000002</v>
      </c>
      <c r="S130" s="31">
        <f>INDEX('AEO 2022 52'!198:198,MATCH(S$4,'AEO 2022 52'!$13:$13,0))*1000</f>
        <v>45905.147999999994</v>
      </c>
      <c r="T130" s="31">
        <f>INDEX('AEO 2022 52'!198:198,MATCH(T$4,'AEO 2022 52'!$13:$13,0))*1000</f>
        <v>45781.75</v>
      </c>
      <c r="U130" s="31">
        <f>INDEX('AEO 2022 52'!198:198,MATCH(U$4,'AEO 2022 52'!$13:$13,0))*1000</f>
        <v>45665.866999999998</v>
      </c>
      <c r="V130" s="31">
        <f>INDEX('AEO 2022 52'!198:198,MATCH(V$4,'AEO 2022 52'!$13:$13,0))*1000</f>
        <v>45556.561000000002</v>
      </c>
      <c r="W130" s="31">
        <f>INDEX('AEO 2022 52'!198:198,MATCH(W$4,'AEO 2022 52'!$13:$13,0))*1000</f>
        <v>45464.207000000002</v>
      </c>
      <c r="X130" s="31">
        <f>INDEX('AEO 2022 52'!198:198,MATCH(X$4,'AEO 2022 52'!$13:$13,0))*1000</f>
        <v>45376.858</v>
      </c>
      <c r="Y130" s="31">
        <f>INDEX('AEO 2022 52'!198:198,MATCH(Y$4,'AEO 2022 52'!$13:$13,0))*1000</f>
        <v>45295.097000000002</v>
      </c>
      <c r="Z130" s="31">
        <f>INDEX('AEO 2022 52'!198:198,MATCH(Z$4,'AEO 2022 52'!$13:$13,0))*1000</f>
        <v>45218.383999999998</v>
      </c>
      <c r="AA130" s="31">
        <f>INDEX('AEO 2022 52'!198:198,MATCH(AA$4,'AEO 2022 52'!$13:$13,0))*1000</f>
        <v>45152.369999999995</v>
      </c>
      <c r="AB130" s="31">
        <f>INDEX('AEO 2022 52'!198:198,MATCH(AB$4,'AEO 2022 52'!$13:$13,0))*1000</f>
        <v>45090.384999999995</v>
      </c>
      <c r="AC130" s="31">
        <f>INDEX('AEO 2022 52'!198:198,MATCH(AC$4,'AEO 2022 52'!$13:$13,0))*1000</f>
        <v>45031.99</v>
      </c>
      <c r="AD130" s="31">
        <f>INDEX('AEO 2022 52'!198:198,MATCH(AD$4,'AEO 2022 52'!$13:$13,0))*1000</f>
        <v>44976.086000000003</v>
      </c>
      <c r="AE130" s="31">
        <f>INDEX('AEO 2022 52'!198:198,MATCH(AE$4,'AEO 2022 52'!$13:$13,0))*1000</f>
        <v>44924.377</v>
      </c>
      <c r="AF130" s="31">
        <f>INDEX('AEO 2022 52'!198:198,MATCH(AF$4,'AEO 2022 52'!$13:$13,0))*1000</f>
        <v>44875.945999999996</v>
      </c>
      <c r="AG130" s="31">
        <f>INDEX('AEO 2022 52'!198:198,MATCH(AG$4,'AEO 2022 52'!$13:$13,0))*1000</f>
        <v>44810.851999999999</v>
      </c>
    </row>
    <row r="131" spans="1:33" x14ac:dyDescent="0.35">
      <c r="B131" t="s">
        <v>173</v>
      </c>
      <c r="C131" s="31">
        <f>INDEX('AEO 2021 52'!191:191,MATCH(C$4,'AEO 2021 52'!$14:$14,0))*1000</f>
        <v>123636.64199999999</v>
      </c>
      <c r="D131" s="31">
        <f>INDEX('AEO 2022 52'!199:199,MATCH(D$4,'AEO 2022 52'!$13:$13,0))*1000</f>
        <v>112492.26400000001</v>
      </c>
      <c r="E131" s="31">
        <f>INDEX('AEO 2022 52'!199:199,MATCH(E$4,'AEO 2022 52'!$13:$13,0))*1000</f>
        <v>111089.16499999999</v>
      </c>
      <c r="F131" s="31">
        <f>INDEX('AEO 2022 52'!199:199,MATCH(F$4,'AEO 2022 52'!$13:$13,0))*1000</f>
        <v>109848.32799999999</v>
      </c>
      <c r="G131" s="31">
        <f>INDEX('AEO 2022 52'!199:199,MATCH(G$4,'AEO 2022 52'!$13:$13,0))*1000</f>
        <v>108804.649</v>
      </c>
      <c r="H131" s="31">
        <f>INDEX('AEO 2022 52'!199:199,MATCH(H$4,'AEO 2022 52'!$13:$13,0))*1000</f>
        <v>108349.37999999999</v>
      </c>
      <c r="I131" s="31">
        <f>INDEX('AEO 2022 52'!199:199,MATCH(I$4,'AEO 2022 52'!$13:$13,0))*1000</f>
        <v>107973.15999999999</v>
      </c>
      <c r="J131" s="31">
        <f>INDEX('AEO 2022 52'!199:199,MATCH(J$4,'AEO 2022 52'!$13:$13,0))*1000</f>
        <v>107665.764</v>
      </c>
      <c r="K131" s="31">
        <f>INDEX('AEO 2022 52'!199:199,MATCH(K$4,'AEO 2022 52'!$13:$13,0))*1000</f>
        <v>107439.83500000001</v>
      </c>
      <c r="L131" s="31">
        <f>INDEX('AEO 2022 52'!199:199,MATCH(L$4,'AEO 2022 52'!$13:$13,0))*1000</f>
        <v>107201.859</v>
      </c>
      <c r="M131" s="31">
        <f>INDEX('AEO 2022 52'!199:199,MATCH(M$4,'AEO 2022 52'!$13:$13,0))*1000</f>
        <v>107031.11300000001</v>
      </c>
      <c r="N131" s="31">
        <f>INDEX('AEO 2022 52'!199:199,MATCH(N$4,'AEO 2022 52'!$13:$13,0))*1000</f>
        <v>106919.754</v>
      </c>
      <c r="O131" s="31">
        <f>INDEX('AEO 2022 52'!199:199,MATCH(O$4,'AEO 2022 52'!$13:$13,0))*1000</f>
        <v>106774.734</v>
      </c>
      <c r="P131" s="31">
        <f>INDEX('AEO 2022 52'!199:199,MATCH(P$4,'AEO 2022 52'!$13:$13,0))*1000</f>
        <v>106635.345</v>
      </c>
      <c r="Q131" s="31">
        <f>INDEX('AEO 2022 52'!199:199,MATCH(Q$4,'AEO 2022 52'!$13:$13,0))*1000</f>
        <v>106482.353</v>
      </c>
      <c r="R131" s="31">
        <f>INDEX('AEO 2022 52'!199:199,MATCH(R$4,'AEO 2022 52'!$13:$13,0))*1000</f>
        <v>106334.946</v>
      </c>
      <c r="S131" s="31">
        <f>INDEX('AEO 2022 52'!199:199,MATCH(S$4,'AEO 2022 52'!$13:$13,0))*1000</f>
        <v>106219.58899999999</v>
      </c>
      <c r="T131" s="31">
        <f>INDEX('AEO 2022 52'!199:199,MATCH(T$4,'AEO 2022 52'!$13:$13,0))*1000</f>
        <v>106112.656</v>
      </c>
      <c r="U131" s="31">
        <f>INDEX('AEO 2022 52'!199:199,MATCH(U$4,'AEO 2022 52'!$13:$13,0))*1000</f>
        <v>106012.444</v>
      </c>
      <c r="V131" s="31">
        <f>INDEX('AEO 2022 52'!199:199,MATCH(V$4,'AEO 2022 52'!$13:$13,0))*1000</f>
        <v>105917.76299999999</v>
      </c>
      <c r="W131" s="31">
        <f>INDEX('AEO 2022 52'!199:199,MATCH(W$4,'AEO 2022 52'!$13:$13,0))*1000</f>
        <v>105839.14199999999</v>
      </c>
      <c r="X131" s="31">
        <f>INDEX('AEO 2022 52'!199:199,MATCH(X$4,'AEO 2022 52'!$13:$13,0))*1000</f>
        <v>105764.84700000001</v>
      </c>
      <c r="Y131" s="31">
        <f>INDEX('AEO 2022 52'!199:199,MATCH(Y$4,'AEO 2022 52'!$13:$13,0))*1000</f>
        <v>105695.618</v>
      </c>
      <c r="Z131" s="31">
        <f>INDEX('AEO 2022 52'!199:199,MATCH(Z$4,'AEO 2022 52'!$13:$13,0))*1000</f>
        <v>105630.65299999999</v>
      </c>
      <c r="AA131" s="31">
        <f>INDEX('AEO 2022 52'!199:199,MATCH(AA$4,'AEO 2022 52'!$13:$13,0))*1000</f>
        <v>105576.141</v>
      </c>
      <c r="AB131" s="31">
        <f>INDEX('AEO 2022 52'!199:199,MATCH(AB$4,'AEO 2022 52'!$13:$13,0))*1000</f>
        <v>105525.177</v>
      </c>
      <c r="AC131" s="31">
        <f>INDEX('AEO 2022 52'!199:199,MATCH(AC$4,'AEO 2022 52'!$13:$13,0))*1000</f>
        <v>105477.386</v>
      </c>
      <c r="AD131" s="31">
        <f>INDEX('AEO 2022 52'!199:199,MATCH(AD$4,'AEO 2022 52'!$13:$13,0))*1000</f>
        <v>105431.89200000001</v>
      </c>
      <c r="AE131" s="31">
        <f>INDEX('AEO 2022 52'!199:199,MATCH(AE$4,'AEO 2022 52'!$13:$13,0))*1000</f>
        <v>105389.85400000001</v>
      </c>
      <c r="AF131" s="31">
        <f>INDEX('AEO 2022 52'!199:199,MATCH(AF$4,'AEO 2022 52'!$13:$13,0))*1000</f>
        <v>105350.784</v>
      </c>
      <c r="AG131" s="31">
        <f>INDEX('AEO 2022 52'!199:199,MATCH(AG$4,'AEO 2022 52'!$13:$13,0))*1000</f>
        <v>105293.182</v>
      </c>
    </row>
    <row r="132" spans="1:33" x14ac:dyDescent="0.35">
      <c r="B132" t="s">
        <v>218</v>
      </c>
      <c r="C132" s="31">
        <f>INDEX('AEO 2021 52'!192:192,MATCH(C$4,'AEO 2021 52'!$14:$14,0))*1000</f>
        <v>46846.187999999995</v>
      </c>
      <c r="D132" s="31">
        <f>INDEX('AEO 2022 52'!200:200,MATCH(D$4,'AEO 2022 52'!$13:$13,0))*1000</f>
        <v>44338.112000000001</v>
      </c>
      <c r="E132" s="31">
        <f>INDEX('AEO 2022 52'!200:200,MATCH(E$4,'AEO 2022 52'!$13:$13,0))*1000</f>
        <v>43046.031999999999</v>
      </c>
      <c r="F132" s="31">
        <f>INDEX('AEO 2022 52'!200:200,MATCH(F$4,'AEO 2022 52'!$13:$13,0))*1000</f>
        <v>41951.892999999996</v>
      </c>
      <c r="G132" s="31">
        <f>INDEX('AEO 2022 52'!200:200,MATCH(G$4,'AEO 2022 52'!$13:$13,0))*1000</f>
        <v>41070.495999999999</v>
      </c>
      <c r="H132" s="31">
        <f>INDEX('AEO 2022 52'!200:200,MATCH(H$4,'AEO 2022 52'!$13:$13,0))*1000</f>
        <v>40580.630999999994</v>
      </c>
      <c r="I132" s="31">
        <f>INDEX('AEO 2022 52'!200:200,MATCH(I$4,'AEO 2022 52'!$13:$13,0))*1000</f>
        <v>40178.471000000005</v>
      </c>
      <c r="J132" s="31">
        <f>INDEX('AEO 2022 52'!200:200,MATCH(J$4,'AEO 2022 52'!$13:$13,0))*1000</f>
        <v>39870.604999999996</v>
      </c>
      <c r="K132" s="31">
        <f>INDEX('AEO 2022 52'!200:200,MATCH(K$4,'AEO 2022 52'!$13:$13,0))*1000</f>
        <v>39640.099000000002</v>
      </c>
      <c r="L132" s="31">
        <f>INDEX('AEO 2022 52'!200:200,MATCH(L$4,'AEO 2022 52'!$13:$13,0))*1000</f>
        <v>39414.589</v>
      </c>
      <c r="M132" s="31">
        <f>INDEX('AEO 2022 52'!200:200,MATCH(M$4,'AEO 2022 52'!$13:$13,0))*1000</f>
        <v>39244.091</v>
      </c>
      <c r="N132" s="31">
        <f>INDEX('AEO 2022 52'!200:200,MATCH(N$4,'AEO 2022 52'!$13:$13,0))*1000</f>
        <v>39120.913999999997</v>
      </c>
      <c r="O132" s="31">
        <f>INDEX('AEO 2022 52'!200:200,MATCH(O$4,'AEO 2022 52'!$13:$13,0))*1000</f>
        <v>38979.252</v>
      </c>
      <c r="P132" s="31">
        <f>INDEX('AEO 2022 52'!200:200,MATCH(P$4,'AEO 2022 52'!$13:$13,0))*1000</f>
        <v>38845.363999999994</v>
      </c>
      <c r="Q132" s="31">
        <f>INDEX('AEO 2022 52'!200:200,MATCH(Q$4,'AEO 2022 52'!$13:$13,0))*1000</f>
        <v>38700.065999999999</v>
      </c>
      <c r="R132" s="31">
        <f>INDEX('AEO 2022 52'!200:200,MATCH(R$4,'AEO 2022 52'!$13:$13,0))*1000</f>
        <v>38560.616000000002</v>
      </c>
      <c r="S132" s="31">
        <f>INDEX('AEO 2022 52'!200:200,MATCH(S$4,'AEO 2022 52'!$13:$13,0))*1000</f>
        <v>38446.11</v>
      </c>
      <c r="T132" s="31">
        <f>INDEX('AEO 2022 52'!200:200,MATCH(T$4,'AEO 2022 52'!$13:$13,0))*1000</f>
        <v>38339.252</v>
      </c>
      <c r="U132" s="31">
        <f>INDEX('AEO 2022 52'!200:200,MATCH(U$4,'AEO 2022 52'!$13:$13,0))*1000</f>
        <v>38238.868999999999</v>
      </c>
      <c r="V132" s="31">
        <f>INDEX('AEO 2022 52'!200:200,MATCH(V$4,'AEO 2022 52'!$13:$13,0))*1000</f>
        <v>38144.450999999994</v>
      </c>
      <c r="W132" s="31">
        <f>INDEX('AEO 2022 52'!200:200,MATCH(W$4,'AEO 2022 52'!$13:$13,0))*1000</f>
        <v>38065.178</v>
      </c>
      <c r="X132" s="31">
        <f>INDEX('AEO 2022 52'!200:200,MATCH(X$4,'AEO 2022 52'!$13:$13,0))*1000</f>
        <v>37990.710999999996</v>
      </c>
      <c r="Y132" s="31">
        <f>INDEX('AEO 2022 52'!200:200,MATCH(Y$4,'AEO 2022 52'!$13:$13,0))*1000</f>
        <v>37919.998</v>
      </c>
      <c r="Z132" s="31">
        <f>INDEX('AEO 2022 52'!200:200,MATCH(Z$4,'AEO 2022 52'!$13:$13,0))*1000</f>
        <v>37854.995999999999</v>
      </c>
      <c r="AA132" s="31">
        <f>INDEX('AEO 2022 52'!200:200,MATCH(AA$4,'AEO 2022 52'!$13:$13,0))*1000</f>
        <v>37797.595999999998</v>
      </c>
      <c r="AB132" s="31">
        <f>INDEX('AEO 2022 52'!200:200,MATCH(AB$4,'AEO 2022 52'!$13:$13,0))*1000</f>
        <v>37743.305</v>
      </c>
      <c r="AC132" s="31">
        <f>INDEX('AEO 2022 52'!200:200,MATCH(AC$4,'AEO 2022 52'!$13:$13,0))*1000</f>
        <v>37692.196000000004</v>
      </c>
      <c r="AD132" s="31">
        <f>INDEX('AEO 2022 52'!200:200,MATCH(AD$4,'AEO 2022 52'!$13:$13,0))*1000</f>
        <v>37644.97</v>
      </c>
      <c r="AE132" s="31">
        <f>INDEX('AEO 2022 52'!200:200,MATCH(AE$4,'AEO 2022 52'!$13:$13,0))*1000</f>
        <v>37600.090000000004</v>
      </c>
      <c r="AF132" s="31">
        <f>INDEX('AEO 2022 52'!200:200,MATCH(AF$4,'AEO 2022 52'!$13:$13,0))*1000</f>
        <v>37559.097000000002</v>
      </c>
      <c r="AG132" s="31">
        <f>INDEX('AEO 2022 52'!200:200,MATCH(AG$4,'AEO 2022 52'!$13:$13,0))*1000</f>
        <v>37499.527000000002</v>
      </c>
    </row>
    <row r="133" spans="1:33" x14ac:dyDescent="0.35">
      <c r="B133" t="s">
        <v>219</v>
      </c>
      <c r="C133" s="31">
        <f>INDEX('AEO 2021 52'!193:193,MATCH(C$4,'AEO 2021 52'!$14:$14,0))*1000</f>
        <v>58304.768000000004</v>
      </c>
      <c r="D133" s="31">
        <f>INDEX('AEO 2022 52'!201:201,MATCH(D$4,'AEO 2022 52'!$13:$13,0))*1000</f>
        <v>59085.078999999998</v>
      </c>
      <c r="E133" s="31">
        <f>INDEX('AEO 2022 52'!201:201,MATCH(E$4,'AEO 2022 52'!$13:$13,0))*1000</f>
        <v>57470.032000000007</v>
      </c>
      <c r="F133" s="31">
        <f>INDEX('AEO 2022 52'!201:201,MATCH(F$4,'AEO 2022 52'!$13:$13,0))*1000</f>
        <v>56094.512999999999</v>
      </c>
      <c r="G133" s="31">
        <f>INDEX('AEO 2022 52'!201:201,MATCH(G$4,'AEO 2022 52'!$13:$13,0))*1000</f>
        <v>54941.856</v>
      </c>
      <c r="H133" s="31">
        <f>INDEX('AEO 2022 52'!201:201,MATCH(H$4,'AEO 2022 52'!$13:$13,0))*1000</f>
        <v>54339.061999999998</v>
      </c>
      <c r="I133" s="31">
        <f>INDEX('AEO 2022 52'!201:201,MATCH(I$4,'AEO 2022 52'!$13:$13,0))*1000</f>
        <v>53838.127</v>
      </c>
      <c r="J133" s="31">
        <f>INDEX('AEO 2022 52'!201:201,MATCH(J$4,'AEO 2022 52'!$13:$13,0))*1000</f>
        <v>53448.512999999999</v>
      </c>
      <c r="K133" s="31">
        <f>INDEX('AEO 2022 52'!201:201,MATCH(K$4,'AEO 2022 52'!$13:$13,0))*1000</f>
        <v>53153.296999999999</v>
      </c>
      <c r="L133" s="31">
        <f>INDEX('AEO 2022 52'!201:201,MATCH(L$4,'AEO 2022 52'!$13:$13,0))*1000</f>
        <v>52866.351999999999</v>
      </c>
      <c r="M133" s="31">
        <f>INDEX('AEO 2022 52'!201:201,MATCH(M$4,'AEO 2022 52'!$13:$13,0))*1000</f>
        <v>52645.778999999995</v>
      </c>
      <c r="N133" s="31">
        <f>INDEX('AEO 2022 52'!201:201,MATCH(N$4,'AEO 2022 52'!$13:$13,0))*1000</f>
        <v>52481.895000000004</v>
      </c>
      <c r="O133" s="31">
        <f>INDEX('AEO 2022 52'!201:201,MATCH(O$4,'AEO 2022 52'!$13:$13,0))*1000</f>
        <v>52296.954999999994</v>
      </c>
      <c r="P133" s="31">
        <f>INDEX('AEO 2022 52'!201:201,MATCH(P$4,'AEO 2022 52'!$13:$13,0))*1000</f>
        <v>52122.417000000001</v>
      </c>
      <c r="Q133" s="31">
        <f>INDEX('AEO 2022 52'!201:201,MATCH(Q$4,'AEO 2022 52'!$13:$13,0))*1000</f>
        <v>51938.850000000006</v>
      </c>
      <c r="R133" s="31">
        <f>INDEX('AEO 2022 52'!201:201,MATCH(R$4,'AEO 2022 52'!$13:$13,0))*1000</f>
        <v>51763.924000000006</v>
      </c>
      <c r="S133" s="31">
        <f>INDEX('AEO 2022 52'!201:201,MATCH(S$4,'AEO 2022 52'!$13:$13,0))*1000</f>
        <v>51619.414999999994</v>
      </c>
      <c r="T133" s="31">
        <f>INDEX('AEO 2022 52'!201:201,MATCH(T$4,'AEO 2022 52'!$13:$13,0))*1000</f>
        <v>51484.375</v>
      </c>
      <c r="U133" s="31">
        <f>INDEX('AEO 2022 52'!201:201,MATCH(U$4,'AEO 2022 52'!$13:$13,0))*1000</f>
        <v>51356.377</v>
      </c>
      <c r="V133" s="31">
        <f>INDEX('AEO 2022 52'!201:201,MATCH(V$4,'AEO 2022 52'!$13:$13,0))*1000</f>
        <v>51235.183999999994</v>
      </c>
      <c r="W133" s="31">
        <f>INDEX('AEO 2022 52'!201:201,MATCH(W$4,'AEO 2022 52'!$13:$13,0))*1000</f>
        <v>51129.848000000005</v>
      </c>
      <c r="X133" s="31">
        <f>INDEX('AEO 2022 52'!201:201,MATCH(X$4,'AEO 2022 52'!$13:$13,0))*1000</f>
        <v>51030.048000000003</v>
      </c>
      <c r="Y133" s="31">
        <f>INDEX('AEO 2022 52'!201:201,MATCH(Y$4,'AEO 2022 52'!$13:$13,0))*1000</f>
        <v>50937.042000000001</v>
      </c>
      <c r="Z133" s="31">
        <f>INDEX('AEO 2022 52'!201:201,MATCH(Z$4,'AEO 2022 52'!$13:$13,0))*1000</f>
        <v>50853.301999999996</v>
      </c>
      <c r="AA133" s="31">
        <f>INDEX('AEO 2022 52'!201:201,MATCH(AA$4,'AEO 2022 52'!$13:$13,0))*1000</f>
        <v>50778.553</v>
      </c>
      <c r="AB133" s="31">
        <f>INDEX('AEO 2022 52'!201:201,MATCH(AB$4,'AEO 2022 52'!$13:$13,0))*1000</f>
        <v>50707.317000000003</v>
      </c>
      <c r="AC133" s="31">
        <f>INDEX('AEO 2022 52'!201:201,MATCH(AC$4,'AEO 2022 52'!$13:$13,0))*1000</f>
        <v>50639.87</v>
      </c>
      <c r="AD133" s="31">
        <f>INDEX('AEO 2022 52'!201:201,MATCH(AD$4,'AEO 2022 52'!$13:$13,0))*1000</f>
        <v>50577.781999999999</v>
      </c>
      <c r="AE133" s="31">
        <f>INDEX('AEO 2022 52'!201:201,MATCH(AE$4,'AEO 2022 52'!$13:$13,0))*1000</f>
        <v>50517.692999999999</v>
      </c>
      <c r="AF133" s="31">
        <f>INDEX('AEO 2022 52'!201:201,MATCH(AF$4,'AEO 2022 52'!$13:$13,0))*1000</f>
        <v>50462.811000000002</v>
      </c>
      <c r="AG133" s="31">
        <f>INDEX('AEO 2022 52'!201:201,MATCH(AG$4,'AEO 2022 52'!$13:$13,0))*1000</f>
        <v>50389.79</v>
      </c>
    </row>
    <row r="134" spans="1:33" x14ac:dyDescent="0.35">
      <c r="B134" t="s">
        <v>167</v>
      </c>
      <c r="C134" s="31">
        <f>INDEX('AEO 2021 52'!194:194,MATCH(C$4,'AEO 2021 52'!$14:$14,0))*1000</f>
        <v>53237.732000000004</v>
      </c>
      <c r="D134" s="31">
        <f>INDEX('AEO 2022 52'!202:202,MATCH(D$4,'AEO 2022 52'!$13:$13,0))*1000</f>
        <v>46788.483</v>
      </c>
      <c r="E134" s="31">
        <f>INDEX('AEO 2022 52'!202:202,MATCH(E$4,'AEO 2022 52'!$13:$13,0))*1000</f>
        <v>45539.284</v>
      </c>
      <c r="F134" s="31">
        <f>INDEX('AEO 2022 52'!202:202,MATCH(F$4,'AEO 2022 52'!$13:$13,0))*1000</f>
        <v>44602.298999999999</v>
      </c>
      <c r="G134" s="31">
        <f>INDEX('AEO 2022 52'!202:202,MATCH(G$4,'AEO 2022 52'!$13:$13,0))*1000</f>
        <v>43898.251000000004</v>
      </c>
      <c r="H134" s="31">
        <f>INDEX('AEO 2022 52'!202:202,MATCH(H$4,'AEO 2022 52'!$13:$13,0))*1000</f>
        <v>43380.595999999998</v>
      </c>
      <c r="I134" s="31">
        <f>INDEX('AEO 2022 52'!202:202,MATCH(I$4,'AEO 2022 52'!$13:$13,0))*1000</f>
        <v>42994.559999999998</v>
      </c>
      <c r="J134" s="31">
        <f>INDEX('AEO 2022 52'!202:202,MATCH(J$4,'AEO 2022 52'!$13:$13,0))*1000</f>
        <v>42692.646000000001</v>
      </c>
      <c r="K134" s="31">
        <f>INDEX('AEO 2022 52'!202:202,MATCH(K$4,'AEO 2022 52'!$13:$13,0))*1000</f>
        <v>42457.424000000006</v>
      </c>
      <c r="L134" s="31">
        <f>INDEX('AEO 2022 52'!202:202,MATCH(L$4,'AEO 2022 52'!$13:$13,0))*1000</f>
        <v>42267.559000000001</v>
      </c>
      <c r="M134" s="31">
        <f>INDEX('AEO 2022 52'!202:202,MATCH(M$4,'AEO 2022 52'!$13:$13,0))*1000</f>
        <v>42112.442000000003</v>
      </c>
      <c r="N134" s="31">
        <f>INDEX('AEO 2022 52'!202:202,MATCH(N$4,'AEO 2022 52'!$13:$13,0))*1000</f>
        <v>41981.178</v>
      </c>
      <c r="O134" s="31">
        <f>INDEX('AEO 2022 52'!202:202,MATCH(O$4,'AEO 2022 52'!$13:$13,0))*1000</f>
        <v>41863.491000000002</v>
      </c>
      <c r="P134" s="31">
        <f>INDEX('AEO 2022 52'!202:202,MATCH(P$4,'AEO 2022 52'!$13:$13,0))*1000</f>
        <v>41766.201000000001</v>
      </c>
      <c r="Q134" s="31">
        <f>INDEX('AEO 2022 52'!202:202,MATCH(Q$4,'AEO 2022 52'!$13:$13,0))*1000</f>
        <v>41603.294000000002</v>
      </c>
      <c r="R134" s="31">
        <f>INDEX('AEO 2022 52'!202:202,MATCH(R$4,'AEO 2022 52'!$13:$13,0))*1000</f>
        <v>41439.438000000002</v>
      </c>
      <c r="S134" s="31">
        <f>INDEX('AEO 2022 52'!202:202,MATCH(S$4,'AEO 2022 52'!$13:$13,0))*1000</f>
        <v>41289.307000000001</v>
      </c>
      <c r="T134" s="31">
        <f>INDEX('AEO 2022 52'!202:202,MATCH(T$4,'AEO 2022 52'!$13:$13,0))*1000</f>
        <v>41147.137000000002</v>
      </c>
      <c r="U134" s="31">
        <f>INDEX('AEO 2022 52'!202:202,MATCH(U$4,'AEO 2022 52'!$13:$13,0))*1000</f>
        <v>41013.756000000001</v>
      </c>
      <c r="V134" s="31">
        <f>INDEX('AEO 2022 52'!202:202,MATCH(V$4,'AEO 2022 52'!$13:$13,0))*1000</f>
        <v>40888.317000000003</v>
      </c>
      <c r="W134" s="31">
        <f>INDEX('AEO 2022 52'!202:202,MATCH(W$4,'AEO 2022 52'!$13:$13,0))*1000</f>
        <v>40770.308999999994</v>
      </c>
      <c r="X134" s="31">
        <f>INDEX('AEO 2022 52'!202:202,MATCH(X$4,'AEO 2022 52'!$13:$13,0))*1000</f>
        <v>40658.184000000001</v>
      </c>
      <c r="Y134" s="31">
        <f>INDEX('AEO 2022 52'!202:202,MATCH(Y$4,'AEO 2022 52'!$13:$13,0))*1000</f>
        <v>40552.867999999995</v>
      </c>
      <c r="Z134" s="31">
        <f>INDEX('AEO 2022 52'!202:202,MATCH(Z$4,'AEO 2022 52'!$13:$13,0))*1000</f>
        <v>40453.377</v>
      </c>
      <c r="AA134" s="31">
        <f>INDEX('AEO 2022 52'!202:202,MATCH(AA$4,'AEO 2022 52'!$13:$13,0))*1000</f>
        <v>40359.417000000001</v>
      </c>
      <c r="AB134" s="31">
        <f>INDEX('AEO 2022 52'!202:202,MATCH(AB$4,'AEO 2022 52'!$13:$13,0))*1000</f>
        <v>40270.297999999995</v>
      </c>
      <c r="AC134" s="31">
        <f>INDEX('AEO 2022 52'!202:202,MATCH(AC$4,'AEO 2022 52'!$13:$13,0))*1000</f>
        <v>40185.398000000001</v>
      </c>
      <c r="AD134" s="31">
        <f>INDEX('AEO 2022 52'!202:202,MATCH(AD$4,'AEO 2022 52'!$13:$13,0))*1000</f>
        <v>40103.794000000002</v>
      </c>
      <c r="AE134" s="31">
        <f>INDEX('AEO 2022 52'!202:202,MATCH(AE$4,'AEO 2022 52'!$13:$13,0))*1000</f>
        <v>40027.133999999998</v>
      </c>
      <c r="AF134" s="31">
        <f>INDEX('AEO 2022 52'!202:202,MATCH(AF$4,'AEO 2022 52'!$13:$13,0))*1000</f>
        <v>39954.517</v>
      </c>
      <c r="AG134" s="31">
        <f>INDEX('AEO 2022 52'!202:202,MATCH(AG$4,'AEO 2022 52'!$13:$13,0))*1000</f>
        <v>39879.120000000003</v>
      </c>
    </row>
    <row r="135" spans="1:33" x14ac:dyDescent="0.35">
      <c r="B135" t="s">
        <v>174</v>
      </c>
      <c r="C135" s="55">
        <f>INDEX('AEO 2021 52'!195:195,MATCH(C$4,'AEO 2021 52'!$14:$14,0))*1000</f>
        <v>0</v>
      </c>
      <c r="D135" s="55">
        <f>INDEX('AEO 2022 52'!203:203,MATCH(D$4,'AEO 2022 52'!$13:$13,0))*1000</f>
        <v>0</v>
      </c>
      <c r="E135" s="55">
        <f>INDEX('AEO 2022 52'!203:203,MATCH(E$4,'AEO 2022 52'!$13:$13,0))*1000</f>
        <v>0</v>
      </c>
      <c r="F135" s="55">
        <f>INDEX('AEO 2022 52'!203:203,MATCH(F$4,'AEO 2022 52'!$13:$13,0))*1000</f>
        <v>0</v>
      </c>
      <c r="G135" s="55">
        <f>INDEX('AEO 2022 52'!203:203,MATCH(G$4,'AEO 2022 52'!$13:$13,0))*1000</f>
        <v>0</v>
      </c>
      <c r="H135" s="55">
        <f>INDEX('AEO 2022 52'!203:203,MATCH(H$4,'AEO 2022 52'!$13:$13,0))*1000</f>
        <v>0</v>
      </c>
      <c r="I135" s="55">
        <f>INDEX('AEO 2022 52'!203:203,MATCH(I$4,'AEO 2022 52'!$13:$13,0))*1000</f>
        <v>0</v>
      </c>
      <c r="J135" s="55">
        <f>INDEX('AEO 2022 52'!203:203,MATCH(J$4,'AEO 2022 52'!$13:$13,0))*1000</f>
        <v>0</v>
      </c>
      <c r="K135" s="55">
        <f>INDEX('AEO 2022 52'!203:203,MATCH(K$4,'AEO 2022 52'!$13:$13,0))*1000</f>
        <v>0</v>
      </c>
      <c r="L135" s="55">
        <f>INDEX('AEO 2022 52'!203:203,MATCH(L$4,'AEO 2022 52'!$13:$13,0))*1000</f>
        <v>0</v>
      </c>
      <c r="M135" s="55">
        <f>INDEX('AEO 2022 52'!203:203,MATCH(M$4,'AEO 2022 52'!$13:$13,0))*1000</f>
        <v>0</v>
      </c>
      <c r="N135" s="55">
        <f>INDEX('AEO 2022 52'!203:203,MATCH(N$4,'AEO 2022 52'!$13:$13,0))*1000</f>
        <v>0</v>
      </c>
      <c r="O135" s="55">
        <f>INDEX('AEO 2022 52'!203:203,MATCH(O$4,'AEO 2022 52'!$13:$13,0))*1000</f>
        <v>0</v>
      </c>
      <c r="P135" s="55">
        <f>INDEX('AEO 2022 52'!203:203,MATCH(P$4,'AEO 2022 52'!$13:$13,0))*1000</f>
        <v>0</v>
      </c>
      <c r="Q135" s="55">
        <f>INDEX('AEO 2022 52'!203:203,MATCH(Q$4,'AEO 2022 52'!$13:$13,0))*1000</f>
        <v>0</v>
      </c>
      <c r="R135" s="55">
        <f>INDEX('AEO 2022 52'!203:203,MATCH(R$4,'AEO 2022 52'!$13:$13,0))*1000</f>
        <v>0</v>
      </c>
      <c r="S135" s="55">
        <f>INDEX('AEO 2022 52'!203:203,MATCH(S$4,'AEO 2022 52'!$13:$13,0))*1000</f>
        <v>0</v>
      </c>
      <c r="T135" s="55">
        <f>INDEX('AEO 2022 52'!203:203,MATCH(T$4,'AEO 2022 52'!$13:$13,0))*1000</f>
        <v>0</v>
      </c>
      <c r="U135" s="55">
        <f>INDEX('AEO 2022 52'!203:203,MATCH(U$4,'AEO 2022 52'!$13:$13,0))*1000</f>
        <v>0</v>
      </c>
      <c r="V135" s="55">
        <f>INDEX('AEO 2022 52'!203:203,MATCH(V$4,'AEO 2022 52'!$13:$13,0))*1000</f>
        <v>0</v>
      </c>
      <c r="W135" s="55">
        <f>INDEX('AEO 2022 52'!203:203,MATCH(W$4,'AEO 2022 52'!$13:$13,0))*1000</f>
        <v>0</v>
      </c>
      <c r="X135" s="55">
        <f>INDEX('AEO 2022 52'!203:203,MATCH(X$4,'AEO 2022 52'!$13:$13,0))*1000</f>
        <v>0</v>
      </c>
      <c r="Y135" s="55">
        <f>INDEX('AEO 2022 52'!203:203,MATCH(Y$4,'AEO 2022 52'!$13:$13,0))*1000</f>
        <v>0</v>
      </c>
      <c r="Z135" s="55">
        <f>INDEX('AEO 2022 52'!203:203,MATCH(Z$4,'AEO 2022 52'!$13:$13,0))*1000</f>
        <v>0</v>
      </c>
      <c r="AA135" s="55">
        <f>INDEX('AEO 2022 52'!203:203,MATCH(AA$4,'AEO 2022 52'!$13:$13,0))*1000</f>
        <v>0</v>
      </c>
      <c r="AB135" s="55">
        <f>INDEX('AEO 2022 52'!203:203,MATCH(AB$4,'AEO 2022 52'!$13:$13,0))*1000</f>
        <v>0</v>
      </c>
      <c r="AC135" s="55">
        <f>INDEX('AEO 2022 52'!203:203,MATCH(AC$4,'AEO 2022 52'!$13:$13,0))*1000</f>
        <v>0</v>
      </c>
      <c r="AD135" s="55">
        <f>INDEX('AEO 2022 52'!203:203,MATCH(AD$4,'AEO 2022 52'!$13:$13,0))*1000</f>
        <v>0</v>
      </c>
      <c r="AE135" s="55">
        <f>INDEX('AEO 2022 52'!203:203,MATCH(AE$4,'AEO 2022 52'!$13:$13,0))*1000</f>
        <v>0</v>
      </c>
      <c r="AF135" s="55">
        <f>INDEX('AEO 2022 52'!203:203,MATCH(AF$4,'AEO 2022 52'!$13:$13,0))*1000</f>
        <v>0</v>
      </c>
      <c r="AG135" s="55">
        <f>INDEX('AEO 2022 52'!203:203,MATCH(AG$4,'AEO 2022 52'!$13:$13,0))*1000</f>
        <v>0</v>
      </c>
    </row>
    <row r="136" spans="1:33" x14ac:dyDescent="0.35">
      <c r="B136" t="s">
        <v>175</v>
      </c>
      <c r="C136" s="66">
        <f>D136</f>
        <v>42508.845999999998</v>
      </c>
      <c r="D136" s="67">
        <f>INDEX('AEO 2022 52'!204:204,MATCH(D$4,'AEO 2022 52'!$13:$13,0))*1000</f>
        <v>42508.845999999998</v>
      </c>
      <c r="E136" s="67">
        <f>INDEX('AEO 2022 52'!204:204,MATCH(E$4,'AEO 2022 52'!$13:$13,0))*1000</f>
        <v>41498.222000000002</v>
      </c>
      <c r="F136" s="67">
        <f>INDEX('AEO 2022 52'!204:204,MATCH(F$4,'AEO 2022 52'!$13:$13,0))*1000</f>
        <v>40727.424999999996</v>
      </c>
      <c r="G136" s="67">
        <f>INDEX('AEO 2022 52'!204:204,MATCH(G$4,'AEO 2022 52'!$13:$13,0))*1000</f>
        <v>40187.243999999999</v>
      </c>
      <c r="H136" s="67">
        <f>INDEX('AEO 2022 52'!204:204,MATCH(H$4,'AEO 2022 52'!$13:$13,0))*1000</f>
        <v>39913.184999999998</v>
      </c>
      <c r="I136" s="67">
        <f>INDEX('AEO 2022 52'!204:204,MATCH(I$4,'AEO 2022 52'!$13:$13,0))*1000</f>
        <v>39729.953999999998</v>
      </c>
      <c r="J136" s="67">
        <f>INDEX('AEO 2022 52'!204:204,MATCH(J$4,'AEO 2022 52'!$13:$13,0))*1000</f>
        <v>39582.520000000004</v>
      </c>
      <c r="K136" s="67">
        <f>INDEX('AEO 2022 52'!204:204,MATCH(K$4,'AEO 2022 52'!$13:$13,0))*1000</f>
        <v>39467.525000000001</v>
      </c>
      <c r="L136" s="67">
        <f>INDEX('AEO 2022 52'!204:204,MATCH(L$4,'AEO 2022 52'!$13:$13,0))*1000</f>
        <v>39386.784</v>
      </c>
      <c r="M136" s="67">
        <f>INDEX('AEO 2022 52'!204:204,MATCH(M$4,'AEO 2022 52'!$13:$13,0))*1000</f>
        <v>39321.682000000001</v>
      </c>
      <c r="N136" s="67">
        <f>INDEX('AEO 2022 52'!204:204,MATCH(N$4,'AEO 2022 52'!$13:$13,0))*1000</f>
        <v>39264.774000000005</v>
      </c>
      <c r="O136" s="67">
        <f>INDEX('AEO 2022 52'!204:204,MATCH(O$4,'AEO 2022 52'!$13:$13,0))*1000</f>
        <v>39209.067999999999</v>
      </c>
      <c r="P136" s="67">
        <f>INDEX('AEO 2022 52'!204:204,MATCH(P$4,'AEO 2022 52'!$13:$13,0))*1000</f>
        <v>39160.065000000002</v>
      </c>
      <c r="Q136" s="67">
        <f>INDEX('AEO 2022 52'!204:204,MATCH(Q$4,'AEO 2022 52'!$13:$13,0))*1000</f>
        <v>39045.143000000004</v>
      </c>
      <c r="R136" s="67">
        <f>INDEX('AEO 2022 52'!204:204,MATCH(R$4,'AEO 2022 52'!$13:$13,0))*1000</f>
        <v>38925.563999999998</v>
      </c>
      <c r="S136" s="67">
        <f>INDEX('AEO 2022 52'!204:204,MATCH(S$4,'AEO 2022 52'!$13:$13,0))*1000</f>
        <v>38816.527999999998</v>
      </c>
      <c r="T136" s="67">
        <f>INDEX('AEO 2022 52'!204:204,MATCH(T$4,'AEO 2022 52'!$13:$13,0))*1000</f>
        <v>38713.993000000002</v>
      </c>
      <c r="U136" s="67">
        <f>INDEX('AEO 2022 52'!204:204,MATCH(U$4,'AEO 2022 52'!$13:$13,0))*1000</f>
        <v>38617.237000000001</v>
      </c>
      <c r="V136" s="67">
        <f>INDEX('AEO 2022 52'!204:204,MATCH(V$4,'AEO 2022 52'!$13:$13,0))*1000</f>
        <v>38525.561999999998</v>
      </c>
      <c r="W136" s="67">
        <f>INDEX('AEO 2022 52'!204:204,MATCH(W$4,'AEO 2022 52'!$13:$13,0))*1000</f>
        <v>38440.01</v>
      </c>
      <c r="X136" s="67">
        <f>INDEX('AEO 2022 52'!204:204,MATCH(X$4,'AEO 2022 52'!$13:$13,0))*1000</f>
        <v>38358.851999999999</v>
      </c>
      <c r="Y136" s="67">
        <f>INDEX('AEO 2022 52'!204:204,MATCH(Y$4,'AEO 2022 52'!$13:$13,0))*1000</f>
        <v>38282.139000000003</v>
      </c>
      <c r="Z136" s="67">
        <f>INDEX('AEO 2022 52'!204:204,MATCH(Z$4,'AEO 2022 52'!$13:$13,0))*1000</f>
        <v>38210.373</v>
      </c>
      <c r="AA136" s="67">
        <f>INDEX('AEO 2022 52'!204:204,MATCH(AA$4,'AEO 2022 52'!$13:$13,0))*1000</f>
        <v>38142.508999999998</v>
      </c>
      <c r="AB136" s="67">
        <f>INDEX('AEO 2022 52'!204:204,MATCH(AB$4,'AEO 2022 52'!$13:$13,0))*1000</f>
        <v>38077.839</v>
      </c>
      <c r="AC136" s="67">
        <f>INDEX('AEO 2022 52'!204:204,MATCH(AC$4,'AEO 2022 52'!$13:$13,0))*1000</f>
        <v>38016.692999999999</v>
      </c>
      <c r="AD136" s="67">
        <f>INDEX('AEO 2022 52'!204:204,MATCH(AD$4,'AEO 2022 52'!$13:$13,0))*1000</f>
        <v>37959.186999999998</v>
      </c>
      <c r="AE136" s="67">
        <f>INDEX('AEO 2022 52'!204:204,MATCH(AE$4,'AEO 2022 52'!$13:$13,0))*1000</f>
        <v>37904.133000000002</v>
      </c>
      <c r="AF136" s="67">
        <f>INDEX('AEO 2022 52'!204:204,MATCH(AF$4,'AEO 2022 52'!$13:$13,0))*1000</f>
        <v>37852.97</v>
      </c>
      <c r="AG136" s="67">
        <f>INDEX('AEO 2022 52'!204:204,MATCH(AG$4,'AEO 2022 52'!$13:$13,0))*1000</f>
        <v>37797.913</v>
      </c>
    </row>
    <row r="137" spans="1:33" x14ac:dyDescent="0.35">
      <c r="B137" t="s">
        <v>176</v>
      </c>
      <c r="C137" s="55">
        <f>INDEX('AEO 2021 52'!197:197,MATCH(C$4,'AEO 2021 52'!$14:$14,0))*1000</f>
        <v>0</v>
      </c>
      <c r="D137" s="55">
        <f>INDEX('AEO 2022 52'!205:205,MATCH(D$4,'AEO 2022 52'!$13:$13,0))*1000</f>
        <v>0</v>
      </c>
      <c r="E137" s="55">
        <f>INDEX('AEO 2022 52'!205:205,MATCH(E$4,'AEO 2022 52'!$13:$13,0))*1000</f>
        <v>0</v>
      </c>
      <c r="F137" s="55">
        <f>INDEX('AEO 2022 52'!205:205,MATCH(F$4,'AEO 2022 52'!$13:$13,0))*1000</f>
        <v>0</v>
      </c>
      <c r="G137" s="55">
        <f>INDEX('AEO 2022 52'!205:205,MATCH(G$4,'AEO 2022 52'!$13:$13,0))*1000</f>
        <v>0</v>
      </c>
      <c r="H137" s="55">
        <f>INDEX('AEO 2022 52'!205:205,MATCH(H$4,'AEO 2022 52'!$13:$13,0))*1000</f>
        <v>0</v>
      </c>
      <c r="I137" s="55">
        <f>INDEX('AEO 2022 52'!205:205,MATCH(I$4,'AEO 2022 52'!$13:$13,0))*1000</f>
        <v>0</v>
      </c>
      <c r="J137" s="55">
        <f>INDEX('AEO 2022 52'!205:205,MATCH(J$4,'AEO 2022 52'!$13:$13,0))*1000</f>
        <v>0</v>
      </c>
      <c r="K137" s="55">
        <f>INDEX('AEO 2022 52'!205:205,MATCH(K$4,'AEO 2022 52'!$13:$13,0))*1000</f>
        <v>0</v>
      </c>
      <c r="L137" s="55">
        <f>INDEX('AEO 2022 52'!205:205,MATCH(L$4,'AEO 2022 52'!$13:$13,0))*1000</f>
        <v>0</v>
      </c>
      <c r="M137" s="55">
        <f>INDEX('AEO 2022 52'!205:205,MATCH(M$4,'AEO 2022 52'!$13:$13,0))*1000</f>
        <v>0</v>
      </c>
      <c r="N137" s="55">
        <f>INDEX('AEO 2022 52'!205:205,MATCH(N$4,'AEO 2022 52'!$13:$13,0))*1000</f>
        <v>0</v>
      </c>
      <c r="O137" s="55">
        <f>INDEX('AEO 2022 52'!205:205,MATCH(O$4,'AEO 2022 52'!$13:$13,0))*1000</f>
        <v>0</v>
      </c>
      <c r="P137" s="55">
        <f>INDEX('AEO 2022 52'!205:205,MATCH(P$4,'AEO 2022 52'!$13:$13,0))*1000</f>
        <v>0</v>
      </c>
      <c r="Q137" s="55">
        <f>INDEX('AEO 2022 52'!205:205,MATCH(Q$4,'AEO 2022 52'!$13:$13,0))*1000</f>
        <v>0</v>
      </c>
      <c r="R137" s="55">
        <f>INDEX('AEO 2022 52'!205:205,MATCH(R$4,'AEO 2022 52'!$13:$13,0))*1000</f>
        <v>0</v>
      </c>
      <c r="S137" s="55">
        <f>INDEX('AEO 2022 52'!205:205,MATCH(S$4,'AEO 2022 52'!$13:$13,0))*1000</f>
        <v>0</v>
      </c>
      <c r="T137" s="55">
        <f>INDEX('AEO 2022 52'!205:205,MATCH(T$4,'AEO 2022 52'!$13:$13,0))*1000</f>
        <v>0</v>
      </c>
      <c r="U137" s="55">
        <f>INDEX('AEO 2022 52'!205:205,MATCH(U$4,'AEO 2022 52'!$13:$13,0))*1000</f>
        <v>0</v>
      </c>
      <c r="V137" s="55">
        <f>INDEX('AEO 2022 52'!205:205,MATCH(V$4,'AEO 2022 52'!$13:$13,0))*1000</f>
        <v>0</v>
      </c>
      <c r="W137" s="55">
        <f>INDEX('AEO 2022 52'!205:205,MATCH(W$4,'AEO 2022 52'!$13:$13,0))*1000</f>
        <v>0</v>
      </c>
      <c r="X137" s="55">
        <f>INDEX('AEO 2022 52'!205:205,MATCH(X$4,'AEO 2022 52'!$13:$13,0))*1000</f>
        <v>0</v>
      </c>
      <c r="Y137" s="55">
        <f>INDEX('AEO 2022 52'!205:205,MATCH(Y$4,'AEO 2022 52'!$13:$13,0))*1000</f>
        <v>0</v>
      </c>
      <c r="Z137" s="55">
        <f>INDEX('AEO 2022 52'!205:205,MATCH(Z$4,'AEO 2022 52'!$13:$13,0))*1000</f>
        <v>0</v>
      </c>
      <c r="AA137" s="55">
        <f>INDEX('AEO 2022 52'!205:205,MATCH(AA$4,'AEO 2022 52'!$13:$13,0))*1000</f>
        <v>0</v>
      </c>
      <c r="AB137" s="55">
        <f>INDEX('AEO 2022 52'!205:205,MATCH(AB$4,'AEO 2022 52'!$13:$13,0))*1000</f>
        <v>0</v>
      </c>
      <c r="AC137" s="55">
        <f>INDEX('AEO 2022 52'!205:205,MATCH(AC$4,'AEO 2022 52'!$13:$13,0))*1000</f>
        <v>0</v>
      </c>
      <c r="AD137" s="55">
        <f>INDEX('AEO 2022 52'!205:205,MATCH(AD$4,'AEO 2022 52'!$13:$13,0))*1000</f>
        <v>0</v>
      </c>
      <c r="AE137" s="55">
        <f>INDEX('AEO 2022 52'!205:205,MATCH(AE$4,'AEO 2022 52'!$13:$13,0))*1000</f>
        <v>0</v>
      </c>
      <c r="AF137" s="55">
        <f>INDEX('AEO 2022 52'!205:205,MATCH(AF$4,'AEO 2022 52'!$13:$13,0))*1000</f>
        <v>0</v>
      </c>
      <c r="AG137" s="55">
        <f>INDEX('AEO 2022 52'!205:205,MATCH(AG$4,'AEO 2022 52'!$13:$13,0))*1000</f>
        <v>0</v>
      </c>
    </row>
    <row r="138" spans="1:33" x14ac:dyDescent="0.35">
      <c r="B138" t="s">
        <v>177</v>
      </c>
      <c r="C138" s="31">
        <f>INDEX('AEO 2021 52'!198:198,MATCH(C$4,'AEO 2021 52'!$14:$14,0))*1000</f>
        <v>56923.527000000002</v>
      </c>
      <c r="D138" s="31">
        <f>INDEX('AEO 2022 52'!206:206,MATCH(D$4,'AEO 2022 52'!$13:$13,0))*1000</f>
        <v>61314.32</v>
      </c>
      <c r="E138" s="31">
        <f>INDEX('AEO 2022 52'!206:206,MATCH(E$4,'AEO 2022 52'!$13:$13,0))*1000</f>
        <v>59861.091999999997</v>
      </c>
      <c r="F138" s="31">
        <f>INDEX('AEO 2022 52'!206:206,MATCH(F$4,'AEO 2022 52'!$13:$13,0))*1000</f>
        <v>58714.375</v>
      </c>
      <c r="G138" s="31">
        <f>INDEX('AEO 2022 52'!206:206,MATCH(G$4,'AEO 2022 52'!$13:$13,0))*1000</f>
        <v>57849.38</v>
      </c>
      <c r="H138" s="31">
        <f>INDEX('AEO 2022 52'!206:206,MATCH(H$4,'AEO 2022 52'!$13:$13,0))*1000</f>
        <v>57221.474000000002</v>
      </c>
      <c r="I138" s="31">
        <f>INDEX('AEO 2022 52'!206:206,MATCH(I$4,'AEO 2022 52'!$13:$13,0))*1000</f>
        <v>56748.341</v>
      </c>
      <c r="J138" s="31">
        <f>INDEX('AEO 2022 52'!206:206,MATCH(J$4,'AEO 2022 52'!$13:$13,0))*1000</f>
        <v>56376.099000000002</v>
      </c>
      <c r="K138" s="31">
        <f>INDEX('AEO 2022 52'!206:206,MATCH(K$4,'AEO 2022 52'!$13:$13,0))*1000</f>
        <v>56083.682999999997</v>
      </c>
      <c r="L138" s="31">
        <f>INDEX('AEO 2022 52'!206:206,MATCH(L$4,'AEO 2022 52'!$13:$13,0))*1000</f>
        <v>55844.138999999996</v>
      </c>
      <c r="M138" s="31">
        <f>INDEX('AEO 2022 52'!206:206,MATCH(M$4,'AEO 2022 52'!$13:$13,0))*1000</f>
        <v>55645.027000000002</v>
      </c>
      <c r="N138" s="31">
        <f>INDEX('AEO 2022 52'!206:206,MATCH(N$4,'AEO 2022 52'!$13:$13,0))*1000</f>
        <v>55474.330999999998</v>
      </c>
      <c r="O138" s="31">
        <f>INDEX('AEO 2022 52'!206:206,MATCH(O$4,'AEO 2022 52'!$13:$13,0))*1000</f>
        <v>55321.03</v>
      </c>
      <c r="P138" s="31">
        <f>INDEX('AEO 2022 52'!206:206,MATCH(P$4,'AEO 2022 52'!$13:$13,0))*1000</f>
        <v>55185.023999999998</v>
      </c>
      <c r="Q138" s="31">
        <f>INDEX('AEO 2022 52'!206:206,MATCH(Q$4,'AEO 2022 52'!$13:$13,0))*1000</f>
        <v>54995.319000000003</v>
      </c>
      <c r="R138" s="31">
        <f>INDEX('AEO 2022 52'!206:206,MATCH(R$4,'AEO 2022 52'!$13:$13,0))*1000</f>
        <v>54804.699000000001</v>
      </c>
      <c r="S138" s="31">
        <f>INDEX('AEO 2022 52'!206:206,MATCH(S$4,'AEO 2022 52'!$13:$13,0))*1000</f>
        <v>54629.192000000003</v>
      </c>
      <c r="T138" s="31">
        <f>INDEX('AEO 2022 52'!206:206,MATCH(T$4,'AEO 2022 52'!$13:$13,0))*1000</f>
        <v>54464.626000000004</v>
      </c>
      <c r="U138" s="31">
        <f>INDEX('AEO 2022 52'!206:206,MATCH(U$4,'AEO 2022 52'!$13:$13,0))*1000</f>
        <v>54308.998</v>
      </c>
      <c r="V138" s="31">
        <f>INDEX('AEO 2022 52'!206:206,MATCH(V$4,'AEO 2022 52'!$13:$13,0))*1000</f>
        <v>54161.262999999999</v>
      </c>
      <c r="W138" s="31">
        <f>INDEX('AEO 2022 52'!206:206,MATCH(W$4,'AEO 2022 52'!$13:$13,0))*1000</f>
        <v>54022.392000000007</v>
      </c>
      <c r="X138" s="31">
        <f>INDEX('AEO 2022 52'!206:206,MATCH(X$4,'AEO 2022 52'!$13:$13,0))*1000</f>
        <v>53890.120999999999</v>
      </c>
      <c r="Y138" s="31">
        <f>INDEX('AEO 2022 52'!206:206,MATCH(Y$4,'AEO 2022 52'!$13:$13,0))*1000</f>
        <v>53765.06</v>
      </c>
      <c r="Z138" s="31">
        <f>INDEX('AEO 2022 52'!206:206,MATCH(Z$4,'AEO 2022 52'!$13:$13,0))*1000</f>
        <v>53647.179000000004</v>
      </c>
      <c r="AA138" s="31">
        <f>INDEX('AEO 2022 52'!206:206,MATCH(AA$4,'AEO 2022 52'!$13:$13,0))*1000</f>
        <v>53535.407999999996</v>
      </c>
      <c r="AB138" s="31">
        <f>INDEX('AEO 2022 52'!206:206,MATCH(AB$4,'AEO 2022 52'!$13:$13,0))*1000</f>
        <v>53428.925000000003</v>
      </c>
      <c r="AC138" s="31">
        <f>INDEX('AEO 2022 52'!206:206,MATCH(AC$4,'AEO 2022 52'!$13:$13,0))*1000</f>
        <v>53327.572</v>
      </c>
      <c r="AD138" s="31">
        <f>INDEX('AEO 2022 52'!206:206,MATCH(AD$4,'AEO 2022 52'!$13:$13,0))*1000</f>
        <v>53230.559999999998</v>
      </c>
      <c r="AE138" s="31">
        <f>INDEX('AEO 2022 52'!206:206,MATCH(AE$4,'AEO 2022 52'!$13:$13,0))*1000</f>
        <v>53138.824000000001</v>
      </c>
      <c r="AF138" s="31">
        <f>INDEX('AEO 2022 52'!206:206,MATCH(AF$4,'AEO 2022 52'!$13:$13,0))*1000</f>
        <v>53052.109000000004</v>
      </c>
      <c r="AG138" s="31">
        <f>INDEX('AEO 2022 52'!206:206,MATCH(AG$4,'AEO 2022 52'!$13:$13,0))*1000</f>
        <v>52963.15</v>
      </c>
    </row>
    <row r="139" spans="1:33" x14ac:dyDescent="0.35">
      <c r="B139" t="s">
        <v>178</v>
      </c>
      <c r="C139" s="31">
        <f>INDEX('AEO 2021 52'!199:199,MATCH(C$4,'AEO 2021 52'!$14:$14,0))*1000</f>
        <v>89246.941000000006</v>
      </c>
      <c r="D139" s="31">
        <f>INDEX('AEO 2022 52'!207:207,MATCH(D$4,'AEO 2022 52'!$13:$13,0))*1000</f>
        <v>86688.705000000002</v>
      </c>
      <c r="E139" s="31">
        <f>INDEX('AEO 2022 52'!207:207,MATCH(E$4,'AEO 2022 52'!$13:$13,0))*1000</f>
        <v>84776.664999999994</v>
      </c>
      <c r="F139" s="31">
        <f>INDEX('AEO 2022 52'!207:207,MATCH(F$4,'AEO 2022 52'!$13:$13,0))*1000</f>
        <v>83269.78300000001</v>
      </c>
      <c r="G139" s="31">
        <f>INDEX('AEO 2022 52'!207:207,MATCH(G$4,'AEO 2022 52'!$13:$13,0))*1000</f>
        <v>82138.350999999995</v>
      </c>
      <c r="H139" s="31">
        <f>INDEX('AEO 2022 52'!207:207,MATCH(H$4,'AEO 2022 52'!$13:$13,0))*1000</f>
        <v>81280.631999999998</v>
      </c>
      <c r="I139" s="31">
        <f>INDEX('AEO 2022 52'!207:207,MATCH(I$4,'AEO 2022 52'!$13:$13,0))*1000</f>
        <v>80641.930000000008</v>
      </c>
      <c r="J139" s="31">
        <f>INDEX('AEO 2022 52'!207:207,MATCH(J$4,'AEO 2022 52'!$13:$13,0))*1000</f>
        <v>80139.35100000001</v>
      </c>
      <c r="K139" s="31">
        <f>INDEX('AEO 2022 52'!207:207,MATCH(K$4,'AEO 2022 52'!$13:$13,0))*1000</f>
        <v>79737.464999999997</v>
      </c>
      <c r="L139" s="31">
        <f>INDEX('AEO 2022 52'!207:207,MATCH(L$4,'AEO 2022 52'!$13:$13,0))*1000</f>
        <v>79403.167999999991</v>
      </c>
      <c r="M139" s="31">
        <f>INDEX('AEO 2022 52'!207:207,MATCH(M$4,'AEO 2022 52'!$13:$13,0))*1000</f>
        <v>79115.996999999988</v>
      </c>
      <c r="N139" s="31">
        <f>INDEX('AEO 2022 52'!207:207,MATCH(N$4,'AEO 2022 52'!$13:$13,0))*1000</f>
        <v>78862.380999999994</v>
      </c>
      <c r="O139" s="31">
        <f>INDEX('AEO 2022 52'!207:207,MATCH(O$4,'AEO 2022 52'!$13:$13,0))*1000</f>
        <v>78634.766000000003</v>
      </c>
      <c r="P139" s="31">
        <f>INDEX('AEO 2022 52'!207:207,MATCH(P$4,'AEO 2022 52'!$13:$13,0))*1000</f>
        <v>78433.006000000008</v>
      </c>
      <c r="Q139" s="31">
        <f>INDEX('AEO 2022 52'!207:207,MATCH(Q$4,'AEO 2022 52'!$13:$13,0))*1000</f>
        <v>78180.81700000001</v>
      </c>
      <c r="R139" s="31">
        <f>INDEX('AEO 2022 52'!207:207,MATCH(R$4,'AEO 2022 52'!$13:$13,0))*1000</f>
        <v>77932.732000000004</v>
      </c>
      <c r="S139" s="31">
        <f>INDEX('AEO 2022 52'!207:207,MATCH(S$4,'AEO 2022 52'!$13:$13,0))*1000</f>
        <v>77701.896999999997</v>
      </c>
      <c r="T139" s="31">
        <f>INDEX('AEO 2022 52'!207:207,MATCH(T$4,'AEO 2022 52'!$13:$13,0))*1000</f>
        <v>77485.184000000008</v>
      </c>
      <c r="U139" s="31">
        <f>INDEX('AEO 2022 52'!207:207,MATCH(U$4,'AEO 2022 52'!$13:$13,0))*1000</f>
        <v>77279.731999999989</v>
      </c>
      <c r="V139" s="31">
        <f>INDEX('AEO 2022 52'!207:207,MATCH(V$4,'AEO 2022 52'!$13:$13,0))*1000</f>
        <v>77084.129000000001</v>
      </c>
      <c r="W139" s="31">
        <f>INDEX('AEO 2022 52'!207:207,MATCH(W$4,'AEO 2022 52'!$13:$13,0))*1000</f>
        <v>76899.544000000009</v>
      </c>
      <c r="X139" s="31">
        <f>INDEX('AEO 2022 52'!207:207,MATCH(X$4,'AEO 2022 52'!$13:$13,0))*1000</f>
        <v>76725.54800000001</v>
      </c>
      <c r="Y139" s="31">
        <f>INDEX('AEO 2022 52'!207:207,MATCH(Y$4,'AEO 2022 52'!$13:$13,0))*1000</f>
        <v>76560.547000000006</v>
      </c>
      <c r="Z139" s="31">
        <f>INDEX('AEO 2022 52'!207:207,MATCH(Z$4,'AEO 2022 52'!$13:$13,0))*1000</f>
        <v>76407.471000000005</v>
      </c>
      <c r="AA139" s="31">
        <f>INDEX('AEO 2022 52'!207:207,MATCH(AA$4,'AEO 2022 52'!$13:$13,0))*1000</f>
        <v>76260.52900000001</v>
      </c>
      <c r="AB139" s="31">
        <f>INDEX('AEO 2022 52'!207:207,MATCH(AB$4,'AEO 2022 52'!$13:$13,0))*1000</f>
        <v>76118.964999999997</v>
      </c>
      <c r="AC139" s="31">
        <f>INDEX('AEO 2022 52'!207:207,MATCH(AC$4,'AEO 2022 52'!$13:$13,0))*1000</f>
        <v>75984.748999999996</v>
      </c>
      <c r="AD139" s="31">
        <f>INDEX('AEO 2022 52'!207:207,MATCH(AD$4,'AEO 2022 52'!$13:$13,0))*1000</f>
        <v>75858.94</v>
      </c>
      <c r="AE139" s="31">
        <f>INDEX('AEO 2022 52'!207:207,MATCH(AE$4,'AEO 2022 52'!$13:$13,0))*1000</f>
        <v>75737.426999999996</v>
      </c>
      <c r="AF139" s="31">
        <f>INDEX('AEO 2022 52'!207:207,MATCH(AF$4,'AEO 2022 52'!$13:$13,0))*1000</f>
        <v>75624.023000000001</v>
      </c>
      <c r="AG139" s="31">
        <f>INDEX('AEO 2022 52'!207:207,MATCH(AG$4,'AEO 2022 52'!$13:$13,0))*1000</f>
        <v>75509.254000000001</v>
      </c>
    </row>
    <row r="140" spans="1:33" x14ac:dyDescent="0.35">
      <c r="B140" t="s">
        <v>220</v>
      </c>
      <c r="C140" s="31">
        <f>INDEX('AEO 2021 52'!200:200,MATCH(C$4,'AEO 2021 52'!$14:$14,0))*1000</f>
        <v>51780.601999999999</v>
      </c>
      <c r="D140" s="31">
        <f>INDEX('AEO 2022 52'!208:208,MATCH(D$4,'AEO 2022 52'!$13:$13,0))*1000</f>
        <v>45992.661</v>
      </c>
      <c r="E140" s="31">
        <f>INDEX('AEO 2022 52'!208:208,MATCH(E$4,'AEO 2022 52'!$13:$13,0))*1000</f>
        <v>44675.502999999997</v>
      </c>
      <c r="F140" s="31">
        <f>INDEX('AEO 2022 52'!208:208,MATCH(F$4,'AEO 2022 52'!$13:$13,0))*1000</f>
        <v>43558.894999999997</v>
      </c>
      <c r="G140" s="31">
        <f>INDEX('AEO 2022 52'!208:208,MATCH(G$4,'AEO 2022 52'!$13:$13,0))*1000</f>
        <v>42635.406000000003</v>
      </c>
      <c r="H140" s="31">
        <f>INDEX('AEO 2022 52'!208:208,MATCH(H$4,'AEO 2022 52'!$13:$13,0))*1000</f>
        <v>42158.188000000002</v>
      </c>
      <c r="I140" s="31">
        <f>INDEX('AEO 2022 52'!208:208,MATCH(I$4,'AEO 2022 52'!$13:$13,0))*1000</f>
        <v>41818.362999999998</v>
      </c>
      <c r="J140" s="31">
        <f>INDEX('AEO 2022 52'!208:208,MATCH(J$4,'AEO 2022 52'!$13:$13,0))*1000</f>
        <v>41546.413</v>
      </c>
      <c r="K140" s="31">
        <f>INDEX('AEO 2022 52'!208:208,MATCH(K$4,'AEO 2022 52'!$13:$13,0))*1000</f>
        <v>41353.923999999999</v>
      </c>
      <c r="L140" s="31">
        <f>INDEX('AEO 2022 52'!208:208,MATCH(L$4,'AEO 2022 52'!$13:$13,0))*1000</f>
        <v>41166.012000000002</v>
      </c>
      <c r="M140" s="31">
        <f>INDEX('AEO 2022 52'!208:208,MATCH(M$4,'AEO 2022 52'!$13:$13,0))*1000</f>
        <v>41032.730000000003</v>
      </c>
      <c r="N140" s="31">
        <f>INDEX('AEO 2022 52'!208:208,MATCH(N$4,'AEO 2022 52'!$13:$13,0))*1000</f>
        <v>40946.925999999999</v>
      </c>
      <c r="O140" s="31">
        <f>INDEX('AEO 2022 52'!208:208,MATCH(O$4,'AEO 2022 52'!$13:$13,0))*1000</f>
        <v>40842.129000000001</v>
      </c>
      <c r="P140" s="31">
        <f>INDEX('AEO 2022 52'!208:208,MATCH(P$4,'AEO 2022 52'!$13:$13,0))*1000</f>
        <v>40746.284</v>
      </c>
      <c r="Q140" s="31">
        <f>INDEX('AEO 2022 52'!208:208,MATCH(Q$4,'AEO 2022 52'!$13:$13,0))*1000</f>
        <v>40591.601999999999</v>
      </c>
      <c r="R140" s="31">
        <f>INDEX('AEO 2022 52'!208:208,MATCH(R$4,'AEO 2022 52'!$13:$13,0))*1000</f>
        <v>40432.582999999999</v>
      </c>
      <c r="S140" s="31">
        <f>INDEX('AEO 2022 52'!208:208,MATCH(S$4,'AEO 2022 52'!$13:$13,0))*1000</f>
        <v>40299.061000000002</v>
      </c>
      <c r="T140" s="31">
        <f>INDEX('AEO 2022 52'!208:208,MATCH(T$4,'AEO 2022 52'!$13:$13,0))*1000</f>
        <v>40173</v>
      </c>
      <c r="U140" s="31">
        <f>INDEX('AEO 2022 52'!208:208,MATCH(U$4,'AEO 2022 52'!$13:$13,0))*1000</f>
        <v>40053.752999999997</v>
      </c>
      <c r="V140" s="31">
        <f>INDEX('AEO 2022 52'!208:208,MATCH(V$4,'AEO 2022 52'!$13:$13,0))*1000</f>
        <v>39940.567000000003</v>
      </c>
      <c r="W140" s="31">
        <f>INDEX('AEO 2022 52'!208:208,MATCH(W$4,'AEO 2022 52'!$13:$13,0))*1000</f>
        <v>39840.794000000002</v>
      </c>
      <c r="X140" s="31">
        <f>INDEX('AEO 2022 52'!208:208,MATCH(X$4,'AEO 2022 52'!$13:$13,0))*1000</f>
        <v>39745.758000000002</v>
      </c>
      <c r="Y140" s="31">
        <f>INDEX('AEO 2022 52'!208:208,MATCH(Y$4,'AEO 2022 52'!$13:$13,0))*1000</f>
        <v>39655.833999999995</v>
      </c>
      <c r="Z140" s="31">
        <f>INDEX('AEO 2022 52'!208:208,MATCH(Z$4,'AEO 2022 52'!$13:$13,0))*1000</f>
        <v>39570.830999999998</v>
      </c>
      <c r="AA140" s="31">
        <f>INDEX('AEO 2022 52'!208:208,MATCH(AA$4,'AEO 2022 52'!$13:$13,0))*1000</f>
        <v>39494.228000000003</v>
      </c>
      <c r="AB140" s="31">
        <f>INDEX('AEO 2022 52'!208:208,MATCH(AB$4,'AEO 2022 52'!$13:$13,0))*1000</f>
        <v>39421.290999999997</v>
      </c>
      <c r="AC140" s="31">
        <f>INDEX('AEO 2022 52'!208:208,MATCH(AC$4,'AEO 2022 52'!$13:$13,0))*1000</f>
        <v>39351.837000000007</v>
      </c>
      <c r="AD140" s="31">
        <f>INDEX('AEO 2022 52'!208:208,MATCH(AD$4,'AEO 2022 52'!$13:$13,0))*1000</f>
        <v>39285.355000000003</v>
      </c>
      <c r="AE140" s="31">
        <f>INDEX('AEO 2022 52'!208:208,MATCH(AE$4,'AEO 2022 52'!$13:$13,0))*1000</f>
        <v>39222.472999999998</v>
      </c>
      <c r="AF140" s="31">
        <f>INDEX('AEO 2022 52'!208:208,MATCH(AF$4,'AEO 2022 52'!$13:$13,0))*1000</f>
        <v>39163.021000000001</v>
      </c>
      <c r="AG140" s="31">
        <f>INDEX('AEO 2022 52'!208:208,MATCH(AG$4,'AEO 2022 52'!$13:$13,0))*1000</f>
        <v>39099.995000000003</v>
      </c>
    </row>
    <row r="141" spans="1:33" x14ac:dyDescent="0.35">
      <c r="B141" t="s">
        <v>221</v>
      </c>
      <c r="C141" s="31">
        <f>INDEX('AEO 2021 52'!201:201,MATCH(C$4,'AEO 2021 52'!$14:$14,0))*1000</f>
        <v>68232.512999999992</v>
      </c>
      <c r="D141" s="31">
        <f>INDEX('AEO 2022 52'!209:209,MATCH(D$4,'AEO 2022 52'!$13:$13,0))*1000</f>
        <v>63861.21</v>
      </c>
      <c r="E141" s="31">
        <f>INDEX('AEO 2022 52'!209:209,MATCH(E$4,'AEO 2022 52'!$13:$13,0))*1000</f>
        <v>62106.074999999997</v>
      </c>
      <c r="F141" s="31">
        <f>INDEX('AEO 2022 52'!209:209,MATCH(F$4,'AEO 2022 52'!$13:$13,0))*1000</f>
        <v>60642.688999999998</v>
      </c>
      <c r="G141" s="31">
        <f>INDEX('AEO 2022 52'!209:209,MATCH(G$4,'AEO 2022 52'!$13:$13,0))*1000</f>
        <v>59420.207999999999</v>
      </c>
      <c r="H141" s="31">
        <f>INDEX('AEO 2022 52'!209:209,MATCH(H$4,'AEO 2022 52'!$13:$13,0))*1000</f>
        <v>58748.176999999996</v>
      </c>
      <c r="I141" s="31">
        <f>INDEX('AEO 2022 52'!209:209,MATCH(I$4,'AEO 2022 52'!$13:$13,0))*1000</f>
        <v>58249.762999999999</v>
      </c>
      <c r="J141" s="31">
        <f>INDEX('AEO 2022 52'!209:209,MATCH(J$4,'AEO 2022 52'!$13:$13,0))*1000</f>
        <v>57843.964</v>
      </c>
      <c r="K141" s="31">
        <f>INDEX('AEO 2022 52'!209:209,MATCH(K$4,'AEO 2022 52'!$13:$13,0))*1000</f>
        <v>57544.086000000003</v>
      </c>
      <c r="L141" s="31">
        <f>INDEX('AEO 2022 52'!209:209,MATCH(L$4,'AEO 2022 52'!$13:$13,0))*1000</f>
        <v>57258.724000000002</v>
      </c>
      <c r="M141" s="31">
        <f>INDEX('AEO 2022 52'!209:209,MATCH(M$4,'AEO 2022 52'!$13:$13,0))*1000</f>
        <v>57044.659</v>
      </c>
      <c r="N141" s="31">
        <f>INDEX('AEO 2022 52'!209:209,MATCH(N$4,'AEO 2022 52'!$13:$13,0))*1000</f>
        <v>56890.896000000001</v>
      </c>
      <c r="O141" s="31">
        <f>INDEX('AEO 2022 52'!209:209,MATCH(O$4,'AEO 2022 52'!$13:$13,0))*1000</f>
        <v>56718.612999999998</v>
      </c>
      <c r="P141" s="31">
        <f>INDEX('AEO 2022 52'!209:209,MATCH(P$4,'AEO 2022 52'!$13:$13,0))*1000</f>
        <v>56558.387999999999</v>
      </c>
      <c r="Q141" s="31">
        <f>INDEX('AEO 2022 52'!209:209,MATCH(Q$4,'AEO 2022 52'!$13:$13,0))*1000</f>
        <v>56343.387999999999</v>
      </c>
      <c r="R141" s="31">
        <f>INDEX('AEO 2022 52'!209:209,MATCH(R$4,'AEO 2022 52'!$13:$13,0))*1000</f>
        <v>56125.534</v>
      </c>
      <c r="S141" s="31">
        <f>INDEX('AEO 2022 52'!209:209,MATCH(S$4,'AEO 2022 52'!$13:$13,0))*1000</f>
        <v>55939.796000000002</v>
      </c>
      <c r="T141" s="31">
        <f>INDEX('AEO 2022 52'!209:209,MATCH(T$4,'AEO 2022 52'!$13:$13,0))*1000</f>
        <v>55764.434999999998</v>
      </c>
      <c r="U141" s="31">
        <f>INDEX('AEO 2022 52'!209:209,MATCH(U$4,'AEO 2022 52'!$13:$13,0))*1000</f>
        <v>55599.876000000004</v>
      </c>
      <c r="V141" s="31">
        <f>INDEX('AEO 2022 52'!209:209,MATCH(V$4,'AEO 2022 52'!$13:$13,0))*1000</f>
        <v>55444.159999999996</v>
      </c>
      <c r="W141" s="31">
        <f>INDEX('AEO 2022 52'!209:209,MATCH(W$4,'AEO 2022 52'!$13:$13,0))*1000</f>
        <v>55304.904999999999</v>
      </c>
      <c r="X141" s="31">
        <f>INDEX('AEO 2022 52'!209:209,MATCH(X$4,'AEO 2022 52'!$13:$13,0))*1000</f>
        <v>55171.974000000002</v>
      </c>
      <c r="Y141" s="31">
        <f>INDEX('AEO 2022 52'!209:209,MATCH(Y$4,'AEO 2022 52'!$13:$13,0))*1000</f>
        <v>55046.688000000002</v>
      </c>
      <c r="Z141" s="31">
        <f>INDEX('AEO 2022 52'!209:209,MATCH(Z$4,'AEO 2022 52'!$13:$13,0))*1000</f>
        <v>54927.688999999998</v>
      </c>
      <c r="AA141" s="31">
        <f>INDEX('AEO 2022 52'!209:209,MATCH(AA$4,'AEO 2022 52'!$13:$13,0))*1000</f>
        <v>54819.824000000001</v>
      </c>
      <c r="AB141" s="31">
        <f>INDEX('AEO 2022 52'!209:209,MATCH(AB$4,'AEO 2022 52'!$13:$13,0))*1000</f>
        <v>54717.284999999996</v>
      </c>
      <c r="AC141" s="31">
        <f>INDEX('AEO 2022 52'!209:209,MATCH(AC$4,'AEO 2022 52'!$13:$13,0))*1000</f>
        <v>54619.438000000002</v>
      </c>
      <c r="AD141" s="31">
        <f>INDEX('AEO 2022 52'!209:209,MATCH(AD$4,'AEO 2022 52'!$13:$13,0))*1000</f>
        <v>54525.275999999998</v>
      </c>
      <c r="AE141" s="31">
        <f>INDEX('AEO 2022 52'!209:209,MATCH(AE$4,'AEO 2022 52'!$13:$13,0))*1000</f>
        <v>54436.549999999996</v>
      </c>
      <c r="AF141" s="31">
        <f>INDEX('AEO 2022 52'!209:209,MATCH(AF$4,'AEO 2022 52'!$13:$13,0))*1000</f>
        <v>54352.337</v>
      </c>
      <c r="AG141" s="31">
        <f>INDEX('AEO 2022 52'!209:209,MATCH(AG$4,'AEO 2022 52'!$13:$13,0))*1000</f>
        <v>54265.735999999997</v>
      </c>
    </row>
    <row r="144" spans="1:33" s="65" customFormat="1" x14ac:dyDescent="0.35">
      <c r="A144" s="64"/>
      <c r="B144" s="64" t="s">
        <v>1490</v>
      </c>
    </row>
    <row r="145" spans="1:35" x14ac:dyDescent="0.3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35">
      <c r="B146" t="s">
        <v>1410</v>
      </c>
      <c r="C146" s="34">
        <f>SUMPRODUCT(C34:C49,C92:C107)*cpi_2020to2012</f>
        <v>32534.586365490701</v>
      </c>
      <c r="D146" s="34">
        <f>SUMPRODUCT(D34:D49,D92:D107)*cpi_2021to2012</f>
        <v>31353.553961567497</v>
      </c>
      <c r="E146" s="34">
        <f>SUMPRODUCT(E34:E49,E92:E107)*cpi_2021to2012</f>
        <v>31497.407447636935</v>
      </c>
      <c r="F146" s="34">
        <f>SUMPRODUCT(F34:F49,F92:F107)*cpi_2021to2012</f>
        <v>31714.416997791242</v>
      </c>
      <c r="G146" s="34">
        <f>SUMPRODUCT(G34:G49,G92:G107)*cpi_2021to2012</f>
        <v>31945.900554264685</v>
      </c>
      <c r="H146" s="34">
        <f>SUMPRODUCT(H34:H49,H92:H107)*cpi_2021to2012</f>
        <v>32170.059559802885</v>
      </c>
      <c r="I146" s="34">
        <f>SUMPRODUCT(I34:I49,I92:I107)*cpi_2021to2012</f>
        <v>32312.232218092424</v>
      </c>
      <c r="J146" s="34">
        <f>SUMPRODUCT(J34:J49,J92:J107)*cpi_2021to2012</f>
        <v>32401.289722188591</v>
      </c>
      <c r="K146" s="34">
        <f>SUMPRODUCT(K34:K49,K92:K107)*cpi_2021to2012</f>
        <v>32517.45999674117</v>
      </c>
      <c r="L146" s="34">
        <f>SUMPRODUCT(L34:L49,L92:L107)*cpi_2021to2012</f>
        <v>32609.562789936121</v>
      </c>
      <c r="M146" s="34">
        <f>SUMPRODUCT(M34:M49,M92:M107)*cpi_2021to2012</f>
        <v>32663.013966628729</v>
      </c>
      <c r="N146" s="34">
        <f>SUMPRODUCT(N34:N49,N92:N107)*cpi_2021to2012</f>
        <v>32729.793942804459</v>
      </c>
      <c r="O146" s="34">
        <f>SUMPRODUCT(O34:O49,O92:O107)*cpi_2021to2012</f>
        <v>32809.206970565574</v>
      </c>
      <c r="P146" s="34">
        <f>SUMPRODUCT(P34:P49,P92:P107)*cpi_2021to2012</f>
        <v>32884.737707177104</v>
      </c>
      <c r="Q146" s="34">
        <f>SUMPRODUCT(Q34:Q49,Q92:Q107)*cpi_2021to2012</f>
        <v>32912.648823603762</v>
      </c>
      <c r="R146" s="34">
        <f>SUMPRODUCT(R34:R49,R92:R107)*cpi_2021to2012</f>
        <v>32949.394118237054</v>
      </c>
      <c r="S146" s="34">
        <f>SUMPRODUCT(S34:S49,S92:S107)*cpi_2021to2012</f>
        <v>32972.149278581906</v>
      </c>
      <c r="T146" s="34">
        <f>SUMPRODUCT(T34:T49,T92:T107)*cpi_2021to2012</f>
        <v>32985.444281799835</v>
      </c>
      <c r="U146" s="34">
        <f>SUMPRODUCT(U34:U49,U92:U107)*cpi_2021to2012</f>
        <v>33003.874660292277</v>
      </c>
      <c r="V146" s="34">
        <f>SUMPRODUCT(V34:V49,V92:V107)*cpi_2021to2012</f>
        <v>33030.697322180953</v>
      </c>
      <c r="W146" s="34">
        <f>SUMPRODUCT(W34:W49,W92:W107)*cpi_2021to2012</f>
        <v>33041.474395038058</v>
      </c>
      <c r="X146" s="34">
        <f>SUMPRODUCT(X34:X49,X92:X107)*cpi_2021to2012</f>
        <v>33061.272152778154</v>
      </c>
      <c r="Y146" s="34">
        <f>SUMPRODUCT(Y34:Y49,Y92:Y107)*cpi_2021to2012</f>
        <v>33090.25246296751</v>
      </c>
      <c r="Z146" s="34">
        <f>SUMPRODUCT(Z34:Z49,Z92:Z107)*cpi_2021to2012</f>
        <v>33104.470347854513</v>
      </c>
      <c r="AA146" s="34">
        <f>SUMPRODUCT(AA34:AA49,AA92:AA107)*cpi_2021to2012</f>
        <v>33120.835179392961</v>
      </c>
      <c r="AB146" s="34">
        <f>SUMPRODUCT(AB34:AB49,AB92:AB107)*cpi_2021to2012</f>
        <v>33146.786089270077</v>
      </c>
      <c r="AC146" s="34">
        <f>SUMPRODUCT(AC34:AC49,AC92:AC107)*cpi_2021to2012</f>
        <v>33157.152551490806</v>
      </c>
      <c r="AD146" s="34">
        <f>SUMPRODUCT(AD34:AD49,AD92:AD107)*cpi_2021to2012</f>
        <v>33176.654100100866</v>
      </c>
      <c r="AE146" s="34">
        <f>SUMPRODUCT(AE34:AE49,AE92:AE107)*cpi_2021to2012</f>
        <v>33214.138406612466</v>
      </c>
      <c r="AF146" s="34">
        <f>SUMPRODUCT(AF34:AF49,AF92:AF107)*cpi_2021to2012</f>
        <v>33230.792887226686</v>
      </c>
      <c r="AG146" s="34">
        <f>SUMPRODUCT(AG34:AG49,AG92:AG107)*cpi_2021to2012</f>
        <v>33236.372077962122</v>
      </c>
    </row>
    <row r="147" spans="1:35" x14ac:dyDescent="0.35">
      <c r="B147" t="s">
        <v>1411</v>
      </c>
      <c r="C147" s="34">
        <f t="shared" ref="C147:AF147" si="43">SUMPRODUCT(C53:C68,C126:C141)*cpi_2020to2012</f>
        <v>51762.862769752181</v>
      </c>
      <c r="D147" s="34">
        <f>SUMPRODUCT(D53:D68,D126:D141)*cpi_2021to2012</f>
        <v>46902.36289853233</v>
      </c>
      <c r="E147" s="34">
        <f>SUMPRODUCT(E53:E68,E126:E141)*cpi_2021to2012</f>
        <v>45871.072780708077</v>
      </c>
      <c r="F147" s="34">
        <f>SUMPRODUCT(F53:F68,F126:F141)*cpi_2021to2012</f>
        <v>45008.666735669191</v>
      </c>
      <c r="G147" s="34">
        <f>SUMPRODUCT(G53:G68,G126:G141)*cpi_2021to2012</f>
        <v>44345.07918225701</v>
      </c>
      <c r="H147" s="34">
        <f>SUMPRODUCT(H53:H68,H126:H141)*cpi_2021to2012</f>
        <v>44032.797037135009</v>
      </c>
      <c r="I147" s="34">
        <f>SUMPRODUCT(I53:I68,I126:I141)*cpi_2021to2012</f>
        <v>43697.593046885027</v>
      </c>
      <c r="J147" s="34">
        <f>SUMPRODUCT(J53:J68,J126:J141)*cpi_2021to2012</f>
        <v>43397.52274362935</v>
      </c>
      <c r="K147" s="34">
        <f>SUMPRODUCT(K53:K68,K126:K141)*cpi_2021to2012</f>
        <v>43222.639386318755</v>
      </c>
      <c r="L147" s="34">
        <f>SUMPRODUCT(L53:L68,L126:L141)*cpi_2021to2012</f>
        <v>43028.129678624682</v>
      </c>
      <c r="M147" s="34">
        <f>SUMPRODUCT(M53:M68,M126:M141)*cpi_2021to2012</f>
        <v>42821.686794419191</v>
      </c>
      <c r="N147" s="34">
        <f>SUMPRODUCT(N53:N68,N126:N141)*cpi_2021to2012</f>
        <v>42687.087305368252</v>
      </c>
      <c r="O147" s="34">
        <f>SUMPRODUCT(O53:O68,O126:O141)*cpi_2021to2012</f>
        <v>42560.843813528758</v>
      </c>
      <c r="P147" s="34">
        <f>SUMPRODUCT(P53:P68,P126:P141)*cpi_2021to2012</f>
        <v>42437.604152402433</v>
      </c>
      <c r="Q147" s="34">
        <f>SUMPRODUCT(Q53:Q68,Q126:Q141)*cpi_2021to2012</f>
        <v>42280.135067069881</v>
      </c>
      <c r="R147" s="34">
        <f>SUMPRODUCT(R53:R68,R126:R141)*cpi_2021to2012</f>
        <v>42154.061653558136</v>
      </c>
      <c r="S147" s="34">
        <f>SUMPRODUCT(S53:S68,S126:S141)*cpi_2021to2012</f>
        <v>42021.461567856742</v>
      </c>
      <c r="T147" s="34">
        <f>SUMPRODUCT(T53:T68,T126:T141)*cpi_2021to2012</f>
        <v>41880.987456972209</v>
      </c>
      <c r="U147" s="34">
        <f>SUMPRODUCT(U53:U68,U126:U141)*cpi_2021to2012</f>
        <v>41760.841128896755</v>
      </c>
      <c r="V147" s="34">
        <f>SUMPRODUCT(V53:V68,V126:V141)*cpi_2021to2012</f>
        <v>41657.732749081406</v>
      </c>
      <c r="W147" s="34">
        <f>SUMPRODUCT(W53:W68,W126:W141)*cpi_2021to2012</f>
        <v>41543.486694378604</v>
      </c>
      <c r="X147" s="34">
        <f>SUMPRODUCT(X53:X68,X126:X141)*cpi_2021to2012</f>
        <v>41451.560300287783</v>
      </c>
      <c r="Y147" s="34">
        <f>SUMPRODUCT(Y53:Y68,Y126:Y141)*cpi_2021to2012</f>
        <v>41378.343458124349</v>
      </c>
      <c r="Z147" s="34">
        <f>SUMPRODUCT(Z53:Z68,Z126:Z141)*cpi_2021to2012</f>
        <v>41290.359352832587</v>
      </c>
      <c r="AA147" s="34">
        <f>SUMPRODUCT(AA53:AA68,AA126:AA141)*cpi_2021to2012</f>
        <v>41213.522676532208</v>
      </c>
      <c r="AB147" s="34">
        <f>SUMPRODUCT(AB53:AB68,AB126:AB141)*cpi_2021to2012</f>
        <v>41154.083519542313</v>
      </c>
      <c r="AC147" s="34">
        <f>SUMPRODUCT(AC53:AC68,AC126:AC141)*cpi_2021to2012</f>
        <v>41073.532392867521</v>
      </c>
      <c r="AD147" s="34">
        <f>SUMPRODUCT(AD53:AD68,AD126:AD141)*cpi_2021to2012</f>
        <v>41012.955569201768</v>
      </c>
      <c r="AE147" s="34">
        <f>SUMPRODUCT(AE53:AE68,AE126:AE141)*cpi_2021to2012</f>
        <v>40982.670537857572</v>
      </c>
      <c r="AF147" s="34">
        <f>SUMPRODUCT(AF53:AF68,AF126:AF141)*cpi_2021to2012</f>
        <v>40920.846851897273</v>
      </c>
      <c r="AG147" s="34">
        <f>SUMPRODUCT(AG53:AG68,AG126:AG141)*cpi_2021to2012</f>
        <v>40849.677695429105</v>
      </c>
      <c r="AI147" s="34"/>
    </row>
    <row r="148" spans="1:35" x14ac:dyDescent="0.35">
      <c r="B148" t="s">
        <v>1412</v>
      </c>
      <c r="C148" s="34">
        <f t="shared" ref="C148:AG148" si="44">SUMPRODUCT(C72:C87,C109:C124)*cpi_2020to2012</f>
        <v>36693.63141014619</v>
      </c>
      <c r="D148" s="34">
        <f>SUMPRODUCT(D72:D87,D109:D124)*cpi_2021to2012</f>
        <v>35766.84287442088</v>
      </c>
      <c r="E148" s="34">
        <f>SUMPRODUCT(E72:E87,E109:E124)*cpi_2021to2012</f>
        <v>35963.4448720687</v>
      </c>
      <c r="F148" s="34">
        <f>SUMPRODUCT(F72:F87,F109:F124)*cpi_2021to2012</f>
        <v>36221.210795315128</v>
      </c>
      <c r="G148" s="34">
        <f>SUMPRODUCT(G72:G87,G109:G124)*cpi_2021to2012</f>
        <v>36493.479890399605</v>
      </c>
      <c r="H148" s="34">
        <f>SUMPRODUCT(H72:H87,H109:H124)*cpi_2021to2012</f>
        <v>36747.155897341174</v>
      </c>
      <c r="I148" s="34">
        <f>SUMPRODUCT(I72:I87,I109:I124)*cpi_2021to2012</f>
        <v>36884.004919331288</v>
      </c>
      <c r="J148" s="34">
        <f>SUMPRODUCT(J72:J87,J109:J124)*cpi_2021to2012</f>
        <v>36967.329960694049</v>
      </c>
      <c r="K148" s="34">
        <f>SUMPRODUCT(K72:K87,K109:K124)*cpi_2021to2012</f>
        <v>37091.563139816986</v>
      </c>
      <c r="L148" s="34">
        <f>SUMPRODUCT(L72:L87,L109:L124)*cpi_2021to2012</f>
        <v>37186.153096112139</v>
      </c>
      <c r="M148" s="34">
        <f>SUMPRODUCT(M72:M87,M109:M124)*cpi_2021to2012</f>
        <v>37226.677008872226</v>
      </c>
      <c r="N148" s="34">
        <f>SUMPRODUCT(N72:N87,N109:N124)*cpi_2021to2012</f>
        <v>37286.158415423291</v>
      </c>
      <c r="O148" s="34">
        <f>SUMPRODUCT(O72:O87,O109:O124)*cpi_2021to2012</f>
        <v>37364.119188389079</v>
      </c>
      <c r="P148" s="34">
        <f>SUMPRODUCT(P72:P87,P109:P124)*cpi_2021to2012</f>
        <v>37437.462908754249</v>
      </c>
      <c r="Q148" s="34">
        <f>SUMPRODUCT(Q72:Q87,Q109:Q124)*cpi_2021to2012</f>
        <v>37466.906302462558</v>
      </c>
      <c r="R148" s="34">
        <f>SUMPRODUCT(R72:R87,R109:R124)*cpi_2021to2012</f>
        <v>37514.133351993085</v>
      </c>
      <c r="S148" s="34">
        <f>SUMPRODUCT(S72:S87,S109:S124)*cpi_2021to2012</f>
        <v>37537.838517977252</v>
      </c>
      <c r="T148" s="34">
        <f>SUMPRODUCT(T72:T87,T109:T124)*cpi_2021to2012</f>
        <v>37548.044123906388</v>
      </c>
      <c r="U148" s="34">
        <f>SUMPRODUCT(U72:U87,U109:U124)*cpi_2021to2012</f>
        <v>37566.422539695806</v>
      </c>
      <c r="V148" s="34">
        <f>SUMPRODUCT(V72:V87,V109:V124)*cpi_2021to2012</f>
        <v>37595.325984288967</v>
      </c>
      <c r="W148" s="34">
        <f>SUMPRODUCT(W72:W87,W109:W124)*cpi_2021to2012</f>
        <v>37602.834032211984</v>
      </c>
      <c r="X148" s="34">
        <f>SUMPRODUCT(X72:X87,X109:X124)*cpi_2021to2012</f>
        <v>37624.288757903923</v>
      </c>
      <c r="Y148" s="34">
        <f>SUMPRODUCT(Y72:Y87,Y109:Y124)*cpi_2021to2012</f>
        <v>37657.533300534582</v>
      </c>
      <c r="Z148" s="34">
        <f>SUMPRODUCT(Z72:Z87,Z109:Z124)*cpi_2021to2012</f>
        <v>37672.26510304054</v>
      </c>
      <c r="AA148" s="34">
        <f>SUMPRODUCT(AA72:AA87,AA109:AA124)*cpi_2021to2012</f>
        <v>37689.821246634863</v>
      </c>
      <c r="AB148" s="34">
        <f>SUMPRODUCT(AB72:AB87,AB109:AB124)*cpi_2021to2012</f>
        <v>37719.887399262268</v>
      </c>
      <c r="AC148" s="34">
        <f>SUMPRODUCT(AC72:AC87,AC109:AC124)*cpi_2021to2012</f>
        <v>37728.325003367398</v>
      </c>
      <c r="AD148" s="34">
        <f>SUMPRODUCT(AD72:AD87,AD109:AD124)*cpi_2021to2012</f>
        <v>37751.920835547884</v>
      </c>
      <c r="AE148" s="34">
        <f>SUMPRODUCT(AE72:AE87,AE109:AE124)*cpi_2021to2012</f>
        <v>37798.464137135714</v>
      </c>
      <c r="AF148" s="34">
        <f>SUMPRODUCT(AF72:AF87,AF109:AF124)*cpi_2021to2012</f>
        <v>37815.648166927873</v>
      </c>
      <c r="AG148" s="34">
        <f>SUMPRODUCT(AG72:AG87,AG109:AG124)*cpi_2021to2012</f>
        <v>37820.994091528279</v>
      </c>
    </row>
    <row r="150" spans="1:35" s="65" customFormat="1" x14ac:dyDescent="0.35">
      <c r="A150" s="64"/>
      <c r="B150" s="64" t="s">
        <v>1491</v>
      </c>
    </row>
    <row r="151" spans="1:35" x14ac:dyDescent="0.35">
      <c r="C151" s="1">
        <f>C145</f>
        <v>2020</v>
      </c>
      <c r="D151" s="1">
        <f t="shared" ref="D151:AG151" si="45">D145</f>
        <v>2021</v>
      </c>
      <c r="E151" s="1">
        <f t="shared" si="45"/>
        <v>2022</v>
      </c>
      <c r="F151" s="1">
        <f t="shared" si="45"/>
        <v>2023</v>
      </c>
      <c r="G151" s="1">
        <f t="shared" si="45"/>
        <v>2024</v>
      </c>
      <c r="H151" s="1">
        <f t="shared" si="45"/>
        <v>2025</v>
      </c>
      <c r="I151" s="1">
        <f t="shared" si="45"/>
        <v>2026</v>
      </c>
      <c r="J151" s="1">
        <f t="shared" si="45"/>
        <v>2027</v>
      </c>
      <c r="K151" s="1">
        <f t="shared" si="45"/>
        <v>2028</v>
      </c>
      <c r="L151" s="1">
        <f t="shared" si="45"/>
        <v>2029</v>
      </c>
      <c r="M151" s="1">
        <f t="shared" si="45"/>
        <v>2030</v>
      </c>
      <c r="N151" s="1">
        <f t="shared" si="45"/>
        <v>2031</v>
      </c>
      <c r="O151" s="1">
        <f t="shared" si="45"/>
        <v>2032</v>
      </c>
      <c r="P151" s="1">
        <f t="shared" si="45"/>
        <v>2033</v>
      </c>
      <c r="Q151" s="1">
        <f t="shared" si="45"/>
        <v>2034</v>
      </c>
      <c r="R151" s="1">
        <f t="shared" si="45"/>
        <v>2035</v>
      </c>
      <c r="S151" s="1">
        <f t="shared" si="45"/>
        <v>2036</v>
      </c>
      <c r="T151" s="1">
        <f t="shared" si="45"/>
        <v>2037</v>
      </c>
      <c r="U151" s="1">
        <f t="shared" si="45"/>
        <v>2038</v>
      </c>
      <c r="V151" s="1">
        <f t="shared" si="45"/>
        <v>2039</v>
      </c>
      <c r="W151" s="1">
        <f t="shared" si="45"/>
        <v>2040</v>
      </c>
      <c r="X151" s="1">
        <f t="shared" si="45"/>
        <v>2041</v>
      </c>
      <c r="Y151" s="1">
        <f t="shared" si="45"/>
        <v>2042</v>
      </c>
      <c r="Z151" s="1">
        <f t="shared" si="45"/>
        <v>2043</v>
      </c>
      <c r="AA151" s="1">
        <f t="shared" si="45"/>
        <v>2044</v>
      </c>
      <c r="AB151" s="1">
        <f t="shared" si="45"/>
        <v>2045</v>
      </c>
      <c r="AC151" s="1">
        <f t="shared" si="45"/>
        <v>2046</v>
      </c>
      <c r="AD151" s="1">
        <f t="shared" si="45"/>
        <v>2047</v>
      </c>
      <c r="AE151" s="1">
        <f t="shared" si="45"/>
        <v>2048</v>
      </c>
      <c r="AF151" s="1">
        <f t="shared" si="45"/>
        <v>2049</v>
      </c>
      <c r="AG151" s="1">
        <f t="shared" si="45"/>
        <v>2050</v>
      </c>
    </row>
    <row r="152" spans="1:35" x14ac:dyDescent="0.35">
      <c r="B152" t="s">
        <v>1410</v>
      </c>
      <c r="C152" s="34">
        <f>INDEX('NREL Calcs'!$C$29:$AG$31,MATCH('LDV Cost Calcs'!$B152,'NREL Calcs'!$B$29:$B$31,0),MATCH('LDV Cost Calcs'!C$151,'NREL Calcs'!$C$28:$AG$28,0))*C146</f>
        <v>32342.6363589045</v>
      </c>
      <c r="D152" s="34">
        <f>INDEX('NREL Calcs'!$C$29:$AG$31,MATCH('LDV Cost Calcs'!$B152,'NREL Calcs'!$B$29:$B$31,0),MATCH('LDV Cost Calcs'!D$151,'NREL Calcs'!$C$28:$AG$28,0))*D146</f>
        <v>31129.956993637028</v>
      </c>
      <c r="E152" s="34">
        <f>INDEX('NREL Calcs'!$C$29:$AG$31,MATCH('LDV Cost Calcs'!$B152,'NREL Calcs'!$B$29:$B$31,0),MATCH('LDV Cost Calcs'!E$151,'NREL Calcs'!$C$28:$AG$28,0))*E146</f>
        <v>31233.992517959068</v>
      </c>
      <c r="F152" s="34">
        <f>INDEX('NREL Calcs'!$C$29:$AG$31,MATCH('LDV Cost Calcs'!$B152,'NREL Calcs'!$B$29:$B$31,0),MATCH('LDV Cost Calcs'!F$151,'NREL Calcs'!$C$28:$AG$28,0))*F146</f>
        <v>31410.127859898465</v>
      </c>
      <c r="G152" s="34">
        <f>INDEX('NREL Calcs'!$C$29:$AG$31,MATCH('LDV Cost Calcs'!$B152,'NREL Calcs'!$B$29:$B$31,0),MATCH('LDV Cost Calcs'!G$151,'NREL Calcs'!$C$28:$AG$28,0))*G146</f>
        <v>31600.045972719752</v>
      </c>
      <c r="H152" s="34">
        <f>INDEX('NREL Calcs'!$C$29:$AG$31,MATCH('LDV Cost Calcs'!$B152,'NREL Calcs'!$B$29:$B$31,0),MATCH('LDV Cost Calcs'!H$151,'NREL Calcs'!$C$28:$AG$28,0))*H146</f>
        <v>31782.157664622493</v>
      </c>
      <c r="I152" s="34">
        <f>INDEX('NREL Calcs'!$C$29:$AG$31,MATCH('LDV Cost Calcs'!$B152,'NREL Calcs'!$B$29:$B$31,0),MATCH('LDV Cost Calcs'!I$151,'NREL Calcs'!$C$28:$AG$28,0))*I146</f>
        <v>31882.82041617806</v>
      </c>
      <c r="J152" s="34">
        <f>INDEX('NREL Calcs'!$C$29:$AG$31,MATCH('LDV Cost Calcs'!$B152,'NREL Calcs'!$B$29:$B$31,0),MATCH('LDV Cost Calcs'!J$151,'NREL Calcs'!$C$28:$AG$28,0))*J146</f>
        <v>31930.789102641393</v>
      </c>
      <c r="K152" s="34">
        <f>INDEX('NREL Calcs'!$C$29:$AG$31,MATCH('LDV Cost Calcs'!$B152,'NREL Calcs'!$B$29:$B$31,0),MATCH('LDV Cost Calcs'!K$151,'NREL Calcs'!$C$28:$AG$28,0))*K146</f>
        <v>32005.224096102884</v>
      </c>
      <c r="L152" s="34">
        <f>INDEX('NREL Calcs'!$C$29:$AG$31,MATCH('LDV Cost Calcs'!$B152,'NREL Calcs'!$B$29:$B$31,0),MATCH('LDV Cost Calcs'!L$151,'NREL Calcs'!$C$28:$AG$28,0))*L146</f>
        <v>32055.71422638472</v>
      </c>
      <c r="M152" s="34">
        <f>INDEX('NREL Calcs'!$C$29:$AG$31,MATCH('LDV Cost Calcs'!$B152,'NREL Calcs'!$B$29:$B$31,0),MATCH('LDV Cost Calcs'!M$151,'NREL Calcs'!$C$28:$AG$28,0))*M146</f>
        <v>32068.029944745696</v>
      </c>
      <c r="N152" s="34">
        <f>INDEX('NREL Calcs'!$C$29:$AG$31,MATCH('LDV Cost Calcs'!$B152,'NREL Calcs'!$B$29:$B$31,0),MATCH('LDV Cost Calcs'!N$151,'NREL Calcs'!$C$28:$AG$28,0))*N146</f>
        <v>32093.283591215521</v>
      </c>
      <c r="O152" s="34">
        <f>INDEX('NREL Calcs'!$C$29:$AG$31,MATCH('LDV Cost Calcs'!$B152,'NREL Calcs'!$B$29:$B$31,0),MATCH('LDV Cost Calcs'!O$151,'NREL Calcs'!$C$28:$AG$28,0))*O146</f>
        <v>32130.744558204238</v>
      </c>
      <c r="P152" s="34">
        <f>INDEX('NREL Calcs'!$C$29:$AG$31,MATCH('LDV Cost Calcs'!$B152,'NREL Calcs'!$B$29:$B$31,0),MATCH('LDV Cost Calcs'!P$151,'NREL Calcs'!$C$28:$AG$28,0))*P146</f>
        <v>32164.212687949675</v>
      </c>
      <c r="Q152" s="34">
        <f>INDEX('NREL Calcs'!$C$29:$AG$31,MATCH('LDV Cost Calcs'!$B152,'NREL Calcs'!$B$29:$B$31,0),MATCH('LDV Cost Calcs'!Q$151,'NREL Calcs'!$C$28:$AG$28,0))*Q146</f>
        <v>32150.977174400679</v>
      </c>
      <c r="R152" s="34">
        <f>INDEX('NREL Calcs'!$C$29:$AG$31,MATCH('LDV Cost Calcs'!$B152,'NREL Calcs'!$B$29:$B$31,0),MATCH('LDV Cost Calcs'!R$151,'NREL Calcs'!$C$28:$AG$28,0))*R146</f>
        <v>32146.291766028084</v>
      </c>
      <c r="S152" s="34">
        <f>INDEX('NREL Calcs'!$C$29:$AG$31,MATCH('LDV Cost Calcs'!$B152,'NREL Calcs'!$B$29:$B$31,0),MATCH('LDV Cost Calcs'!S$151,'NREL Calcs'!$C$28:$AG$28,0))*S146</f>
        <v>32127.883935765687</v>
      </c>
      <c r="T152" s="34">
        <f>INDEX('NREL Calcs'!$C$29:$AG$31,MATCH('LDV Cost Calcs'!$B152,'NREL Calcs'!$B$29:$B$31,0),MATCH('LDV Cost Calcs'!T$151,'NREL Calcs'!$C$28:$AG$28,0))*T146</f>
        <v>32100.213780331545</v>
      </c>
      <c r="U152" s="34">
        <f>INDEX('NREL Calcs'!$C$29:$AG$31,MATCH('LDV Cost Calcs'!$B152,'NREL Calcs'!$B$29:$B$31,0),MATCH('LDV Cost Calcs'!U$151,'NREL Calcs'!$C$28:$AG$28,0))*U146</f>
        <v>32077.502109238034</v>
      </c>
      <c r="V152" s="34">
        <f>INDEX('NREL Calcs'!$C$29:$AG$31,MATCH('LDV Cost Calcs'!$B152,'NREL Calcs'!$B$29:$B$31,0),MATCH('LDV Cost Calcs'!V$151,'NREL Calcs'!$C$28:$AG$28,0))*V146</f>
        <v>32062.891428441853</v>
      </c>
      <c r="W152" s="34">
        <f>INDEX('NREL Calcs'!$C$29:$AG$31,MATCH('LDV Cost Calcs'!$B152,'NREL Calcs'!$B$29:$B$31,0),MATCH('LDV Cost Calcs'!W$151,'NREL Calcs'!$C$28:$AG$28,0))*W146</f>
        <v>32032.658989836484</v>
      </c>
      <c r="X152" s="34">
        <f>INDEX('NREL Calcs'!$C$29:$AG$31,MATCH('LDV Cost Calcs'!$B152,'NREL Calcs'!$B$29:$B$31,0),MATCH('LDV Cost Calcs'!X$151,'NREL Calcs'!$C$28:$AG$28,0))*X146</f>
        <v>32011.134162611605</v>
      </c>
      <c r="Y152" s="34">
        <f>INDEX('NREL Calcs'!$C$29:$AG$31,MATCH('LDV Cost Calcs'!$B152,'NREL Calcs'!$B$29:$B$31,0),MATCH('LDV Cost Calcs'!Y$151,'NREL Calcs'!$C$28:$AG$28,0))*Y146</f>
        <v>31998.44014400302</v>
      </c>
      <c r="Z152" s="34">
        <f>INDEX('NREL Calcs'!$C$29:$AG$31,MATCH('LDV Cost Calcs'!$B152,'NREL Calcs'!$B$29:$B$31,0),MATCH('LDV Cost Calcs'!Z$151,'NREL Calcs'!$C$28:$AG$28,0))*Z146</f>
        <v>31971.417583348968</v>
      </c>
      <c r="AA152" s="34">
        <f>INDEX('NREL Calcs'!$C$29:$AG$31,MATCH('LDV Cost Calcs'!$B152,'NREL Calcs'!$B$29:$B$31,0),MATCH('LDV Cost Calcs'!AA$151,'NREL Calcs'!$C$28:$AG$28,0))*AA146</f>
        <v>31946.430821162394</v>
      </c>
      <c r="AB152" s="34">
        <f>INDEX('NREL Calcs'!$C$29:$AG$31,MATCH('LDV Cost Calcs'!$B152,'NREL Calcs'!$B$29:$B$31,0),MATCH('LDV Cost Calcs'!AB$151,'NREL Calcs'!$C$28:$AG$28,0))*AB146</f>
        <v>31930.638116585138</v>
      </c>
      <c r="AC152" s="34">
        <f>INDEX('NREL Calcs'!$C$29:$AG$31,MATCH('LDV Cost Calcs'!$B152,'NREL Calcs'!$B$29:$B$31,0),MATCH('LDV Cost Calcs'!AC$151,'NREL Calcs'!$C$28:$AG$28,0))*AC146</f>
        <v>31899.788025835587</v>
      </c>
      <c r="AD152" s="34">
        <f>INDEX('NREL Calcs'!$C$29:$AG$31,MATCH('LDV Cost Calcs'!$B152,'NREL Calcs'!$B$29:$B$31,0),MATCH('LDV Cost Calcs'!AD$151,'NREL Calcs'!$C$28:$AG$28,0))*AD146</f>
        <v>31877.689821201966</v>
      </c>
      <c r="AE152" s="34">
        <f>INDEX('NREL Calcs'!$C$29:$AG$31,MATCH('LDV Cost Calcs'!$B152,'NREL Calcs'!$B$29:$B$31,0),MATCH('LDV Cost Calcs'!AE$151,'NREL Calcs'!$C$28:$AG$28,0))*AE146</f>
        <v>31872.800112692352</v>
      </c>
      <c r="AF152" s="34">
        <f>INDEX('NREL Calcs'!$C$29:$AG$31,MATCH('LDV Cost Calcs'!$B152,'NREL Calcs'!$B$29:$B$31,0),MATCH('LDV Cost Calcs'!AF$151,'NREL Calcs'!$C$28:$AG$28,0))*AF146</f>
        <v>31847.855104491427</v>
      </c>
      <c r="AG152" s="34">
        <f>INDEX('NREL Calcs'!$C$29:$AG$31,MATCH('LDV Cost Calcs'!$B152,'NREL Calcs'!$B$29:$B$31,0),MATCH('LDV Cost Calcs'!AG$151,'NREL Calcs'!$C$28:$AG$28,0))*AG146</f>
        <v>31812.26833448077</v>
      </c>
    </row>
    <row r="153" spans="1:35" x14ac:dyDescent="0.35">
      <c r="B153" t="s">
        <v>1411</v>
      </c>
      <c r="C153" s="34">
        <f>INDEX('NREL Calcs'!$C$29:$AG$31,MATCH('LDV Cost Calcs'!$B153,'NREL Calcs'!$B$29:$B$31,0),MATCH('LDV Cost Calcs'!C$151,'NREL Calcs'!$C$28:$AG$28,0))*C147</f>
        <v>49823.962547263109</v>
      </c>
      <c r="D153" s="34">
        <f>INDEX('NREL Calcs'!$C$29:$AG$31,MATCH('LDV Cost Calcs'!$B153,'NREL Calcs'!$B$29:$B$31,0),MATCH('LDV Cost Calcs'!D$151,'NREL Calcs'!$C$28:$AG$28,0))*D147</f>
        <v>44856.205718800033</v>
      </c>
      <c r="E153" s="34">
        <f>INDEX('NREL Calcs'!$C$29:$AG$31,MATCH('LDV Cost Calcs'!$B153,'NREL Calcs'!$B$29:$B$31,0),MATCH('LDV Cost Calcs'!E$151,'NREL Calcs'!$C$28:$AG$28,0))*E147</f>
        <v>43586.949632954551</v>
      </c>
      <c r="F153" s="34">
        <f>INDEX('NREL Calcs'!$C$29:$AG$31,MATCH('LDV Cost Calcs'!$B153,'NREL Calcs'!$B$29:$B$31,0),MATCH('LDV Cost Calcs'!F$151,'NREL Calcs'!$C$28:$AG$28,0))*F147</f>
        <v>42489.84945099421</v>
      </c>
      <c r="G153" s="34">
        <f>INDEX('NREL Calcs'!$C$29:$AG$31,MATCH('LDV Cost Calcs'!$B153,'NREL Calcs'!$B$29:$B$31,0),MATCH('LDV Cost Calcs'!G$151,'NREL Calcs'!$C$28:$AG$28,0))*G147</f>
        <v>41589.854424967787</v>
      </c>
      <c r="H153" s="34">
        <f>INDEX('NREL Calcs'!$C$29:$AG$31,MATCH('LDV Cost Calcs'!$B153,'NREL Calcs'!$B$29:$B$31,0),MATCH('LDV Cost Calcs'!H$151,'NREL Calcs'!$C$28:$AG$28,0))*H147</f>
        <v>41025.357365175601</v>
      </c>
      <c r="I153" s="34">
        <f>INDEX('NREL Calcs'!$C$29:$AG$31,MATCH('LDV Cost Calcs'!$B153,'NREL Calcs'!$B$29:$B$31,0),MATCH('LDV Cost Calcs'!I$151,'NREL Calcs'!$C$28:$AG$28,0))*I147</f>
        <v>40443.498057274825</v>
      </c>
      <c r="J153" s="34">
        <f>INDEX('NREL Calcs'!$C$29:$AG$31,MATCH('LDV Cost Calcs'!$B153,'NREL Calcs'!$B$29:$B$31,0),MATCH('LDV Cost Calcs'!J$151,'NREL Calcs'!$C$28:$AG$28,0))*J147</f>
        <v>39898.074788890735</v>
      </c>
      <c r="K153" s="34">
        <f>INDEX('NREL Calcs'!$C$29:$AG$31,MATCH('LDV Cost Calcs'!$B153,'NREL Calcs'!$B$29:$B$31,0),MATCH('LDV Cost Calcs'!K$151,'NREL Calcs'!$C$28:$AG$28,0))*K147</f>
        <v>39470.673525269427</v>
      </c>
      <c r="L153" s="34">
        <f>INDEX('NREL Calcs'!$C$29:$AG$31,MATCH('LDV Cost Calcs'!$B153,'NREL Calcs'!$B$29:$B$31,0),MATCH('LDV Cost Calcs'!L$151,'NREL Calcs'!$C$28:$AG$28,0))*L147</f>
        <v>39027.628198600258</v>
      </c>
      <c r="M153" s="34">
        <f>INDEX('NREL Calcs'!$C$29:$AG$31,MATCH('LDV Cost Calcs'!$B153,'NREL Calcs'!$B$29:$B$31,0),MATCH('LDV Cost Calcs'!M$151,'NREL Calcs'!$C$28:$AG$28,0))*M147</f>
        <v>38576.232458290331</v>
      </c>
      <c r="N153" s="34">
        <f>INDEX('NREL Calcs'!$C$29:$AG$31,MATCH('LDV Cost Calcs'!$B153,'NREL Calcs'!$B$29:$B$31,0),MATCH('LDV Cost Calcs'!N$151,'NREL Calcs'!$C$28:$AG$28,0))*N147</f>
        <v>38191.661099330886</v>
      </c>
      <c r="O153" s="34">
        <f>INDEX('NREL Calcs'!$C$29:$AG$31,MATCH('LDV Cost Calcs'!$B153,'NREL Calcs'!$B$29:$B$31,0),MATCH('LDV Cost Calcs'!O$151,'NREL Calcs'!$C$28:$AG$28,0))*O147</f>
        <v>37816.174774677122</v>
      </c>
      <c r="P153" s="34">
        <f>INDEX('NREL Calcs'!$C$29:$AG$31,MATCH('LDV Cost Calcs'!$B153,'NREL Calcs'!$B$29:$B$31,0),MATCH('LDV Cost Calcs'!P$151,'NREL Calcs'!$C$28:$AG$28,0))*P147</f>
        <v>37444.896358029138</v>
      </c>
      <c r="Q153" s="34">
        <f>INDEX('NREL Calcs'!$C$29:$AG$31,MATCH('LDV Cost Calcs'!$B153,'NREL Calcs'!$B$29:$B$31,0),MATCH('LDV Cost Calcs'!Q$151,'NREL Calcs'!$C$28:$AG$28,0))*Q147</f>
        <v>37045.147106618911</v>
      </c>
      <c r="R153" s="34">
        <f>INDEX('NREL Calcs'!$C$29:$AG$31,MATCH('LDV Cost Calcs'!$B153,'NREL Calcs'!$B$29:$B$31,0),MATCH('LDV Cost Calcs'!R$151,'NREL Calcs'!$C$28:$AG$28,0))*R147</f>
        <v>36674.655257020058</v>
      </c>
      <c r="S153" s="34">
        <f>INDEX('NREL Calcs'!$C$29:$AG$31,MATCH('LDV Cost Calcs'!$B153,'NREL Calcs'!$B$29:$B$31,0),MATCH('LDV Cost Calcs'!S$151,'NREL Calcs'!$C$28:$AG$28,0))*S147</f>
        <v>36300.080740627753</v>
      </c>
      <c r="T153" s="34">
        <f>INDEX('NREL Calcs'!$C$29:$AG$31,MATCH('LDV Cost Calcs'!$B153,'NREL Calcs'!$B$29:$B$31,0),MATCH('LDV Cost Calcs'!T$151,'NREL Calcs'!$C$28:$AG$28,0))*T147</f>
        <v>35920.388742678566</v>
      </c>
      <c r="U153" s="34">
        <f>INDEX('NREL Calcs'!$C$29:$AG$31,MATCH('LDV Cost Calcs'!$B153,'NREL Calcs'!$B$29:$B$31,0),MATCH('LDV Cost Calcs'!U$151,'NREL Calcs'!$C$28:$AG$28,0))*U147</f>
        <v>35559.739074617173</v>
      </c>
      <c r="V153" s="34">
        <f>INDEX('NREL Calcs'!$C$29:$AG$31,MATCH('LDV Cost Calcs'!$B153,'NREL Calcs'!$B$29:$B$31,0),MATCH('LDV Cost Calcs'!V$151,'NREL Calcs'!$C$28:$AG$28,0))*V147</f>
        <v>35214.974528213032</v>
      </c>
      <c r="W153" s="34">
        <f>INDEX('NREL Calcs'!$C$29:$AG$31,MATCH('LDV Cost Calcs'!$B153,'NREL Calcs'!$B$29:$B$31,0),MATCH('LDV Cost Calcs'!W$151,'NREL Calcs'!$C$28:$AG$28,0))*W147</f>
        <v>34862.13560909708</v>
      </c>
      <c r="X153" s="34">
        <f>INDEX('NREL Calcs'!$C$29:$AG$31,MATCH('LDV Cost Calcs'!$B153,'NREL Calcs'!$B$29:$B$31,0),MATCH('LDV Cost Calcs'!X$151,'NREL Calcs'!$C$28:$AG$28,0))*X147</f>
        <v>34529.298506942498</v>
      </c>
      <c r="Y153" s="34">
        <f>INDEX('NREL Calcs'!$C$29:$AG$31,MATCH('LDV Cost Calcs'!$B153,'NREL Calcs'!$B$29:$B$31,0),MATCH('LDV Cost Calcs'!Y$151,'NREL Calcs'!$C$28:$AG$28,0))*Y147</f>
        <v>34213.065219074044</v>
      </c>
      <c r="Z153" s="34">
        <f>INDEX('NREL Calcs'!$C$29:$AG$31,MATCH('LDV Cost Calcs'!$B153,'NREL Calcs'!$B$29:$B$31,0),MATCH('LDV Cost Calcs'!Z$151,'NREL Calcs'!$C$28:$AG$28,0))*Z147</f>
        <v>33885.616212534042</v>
      </c>
      <c r="AA153" s="34">
        <f>INDEX('NREL Calcs'!$C$29:$AG$31,MATCH('LDV Cost Calcs'!$B153,'NREL Calcs'!$B$29:$B$31,0),MATCH('LDV Cost Calcs'!AA$151,'NREL Calcs'!$C$28:$AG$28,0))*AA147</f>
        <v>33568.332229247273</v>
      </c>
      <c r="AB153" s="34">
        <f>INDEX('NREL Calcs'!$C$29:$AG$31,MATCH('LDV Cost Calcs'!$B153,'NREL Calcs'!$B$29:$B$31,0),MATCH('LDV Cost Calcs'!AB$151,'NREL Calcs'!$C$28:$AG$28,0))*AB147</f>
        <v>33266.059111875504</v>
      </c>
      <c r="AC153" s="34">
        <f>INDEX('NREL Calcs'!$C$29:$AG$31,MATCH('LDV Cost Calcs'!$B153,'NREL Calcs'!$B$29:$B$31,0),MATCH('LDV Cost Calcs'!AC$151,'NREL Calcs'!$C$28:$AG$28,0))*AC147</f>
        <v>32947.58410066591</v>
      </c>
      <c r="AD153" s="34">
        <f>INDEX('NREL Calcs'!$C$29:$AG$31,MATCH('LDV Cost Calcs'!$B153,'NREL Calcs'!$B$29:$B$31,0),MATCH('LDV Cost Calcs'!AD$151,'NREL Calcs'!$C$28:$AG$28,0))*AD147</f>
        <v>32646.002246955857</v>
      </c>
      <c r="AE153" s="34">
        <f>INDEX('NREL Calcs'!$C$29:$AG$31,MATCH('LDV Cost Calcs'!$B153,'NREL Calcs'!$B$29:$B$31,0),MATCH('LDV Cost Calcs'!AE$151,'NREL Calcs'!$C$28:$AG$28,0))*AE147</f>
        <v>32369.092914418241</v>
      </c>
      <c r="AF153" s="34">
        <f>INDEX('NREL Calcs'!$C$29:$AG$31,MATCH('LDV Cost Calcs'!$B153,'NREL Calcs'!$B$29:$B$31,0),MATCH('LDV Cost Calcs'!AF$151,'NREL Calcs'!$C$28:$AG$28,0))*AF147</f>
        <v>32067.841773543536</v>
      </c>
      <c r="AG153" s="34">
        <f>INDEX('NREL Calcs'!$C$29:$AG$31,MATCH('LDV Cost Calcs'!$B153,'NREL Calcs'!$B$29:$B$31,0),MATCH('LDV Cost Calcs'!AG$151,'NREL Calcs'!$C$28:$AG$28,0))*AG147</f>
        <v>31760.087374262752</v>
      </c>
    </row>
    <row r="154" spans="1:35" x14ac:dyDescent="0.35">
      <c r="B154" t="s">
        <v>1412</v>
      </c>
      <c r="C154" s="34">
        <f>INDEX('NREL Calcs'!$C$29:$AG$31,MATCH('LDV Cost Calcs'!$B154,'NREL Calcs'!$B$29:$B$31,0),MATCH('LDV Cost Calcs'!C$151,'NREL Calcs'!$C$28:$AG$28,0))*C148</f>
        <v>35443.546139439881</v>
      </c>
      <c r="D154" s="34">
        <f>INDEX('NREL Calcs'!$C$29:$AG$31,MATCH('LDV Cost Calcs'!$B154,'NREL Calcs'!$B$29:$B$31,0),MATCH('LDV Cost Calcs'!D$151,'NREL Calcs'!$C$28:$AG$28,0))*D148</f>
        <v>34477.178221388873</v>
      </c>
      <c r="E154" s="34">
        <f>INDEX('NREL Calcs'!$C$29:$AG$31,MATCH('LDV Cost Calcs'!$B154,'NREL Calcs'!$B$29:$B$31,0),MATCH('LDV Cost Calcs'!E$151,'NREL Calcs'!$C$28:$AG$28,0))*E148</f>
        <v>34595.146737755626</v>
      </c>
      <c r="F154" s="34">
        <f>INDEX('NREL Calcs'!$C$29:$AG$31,MATCH('LDV Cost Calcs'!$B154,'NREL Calcs'!$B$29:$B$31,0),MATCH('LDV Cost Calcs'!F$151,'NREL Calcs'!$C$28:$AG$28,0))*F148</f>
        <v>34771.048176426215</v>
      </c>
      <c r="G154" s="34">
        <f>INDEX('NREL Calcs'!$C$29:$AG$31,MATCH('LDV Cost Calcs'!$B154,'NREL Calcs'!$B$29:$B$31,0),MATCH('LDV Cost Calcs'!G$151,'NREL Calcs'!$C$28:$AG$28,0))*G148</f>
        <v>34959.817699607331</v>
      </c>
      <c r="H154" s="34">
        <f>INDEX('NREL Calcs'!$C$29:$AG$31,MATCH('LDV Cost Calcs'!$B154,'NREL Calcs'!$B$29:$B$31,0),MATCH('LDV Cost Calcs'!H$151,'NREL Calcs'!$C$28:$AG$28,0))*H148</f>
        <v>35129.729223347662</v>
      </c>
      <c r="I154" s="34">
        <f>INDEX('NREL Calcs'!$C$29:$AG$31,MATCH('LDV Cost Calcs'!$B154,'NREL Calcs'!$B$29:$B$31,0),MATCH('LDV Cost Calcs'!I$151,'NREL Calcs'!$C$28:$AG$28,0))*I148</f>
        <v>35187.179006151244</v>
      </c>
      <c r="J154" s="34">
        <f>INDEX('NREL Calcs'!$C$29:$AG$31,MATCH('LDV Cost Calcs'!$B154,'NREL Calcs'!$B$29:$B$31,0),MATCH('LDV Cost Calcs'!J$151,'NREL Calcs'!$C$28:$AG$28,0))*J148</f>
        <v>35193.129139021381</v>
      </c>
      <c r="K154" s="34">
        <f>INDEX('NREL Calcs'!$C$29:$AG$31,MATCH('LDV Cost Calcs'!$B154,'NREL Calcs'!$B$29:$B$31,0),MATCH('LDV Cost Calcs'!K$151,'NREL Calcs'!$C$28:$AG$28,0))*K148</f>
        <v>35237.611165180002</v>
      </c>
      <c r="L154" s="34">
        <f>INDEX('NREL Calcs'!$C$29:$AG$31,MATCH('LDV Cost Calcs'!$B154,'NREL Calcs'!$B$29:$B$31,0),MATCH('LDV Cost Calcs'!L$151,'NREL Calcs'!$C$28:$AG$28,0))*L148</f>
        <v>35253.496309659131</v>
      </c>
      <c r="M154" s="34">
        <f>INDEX('NREL Calcs'!$C$29:$AG$31,MATCH('LDV Cost Calcs'!$B154,'NREL Calcs'!$B$29:$B$31,0),MATCH('LDV Cost Calcs'!M$151,'NREL Calcs'!$C$28:$AG$28,0))*M148</f>
        <v>35217.85656615271</v>
      </c>
      <c r="N154" s="34">
        <f>INDEX('NREL Calcs'!$C$29:$AG$31,MATCH('LDV Cost Calcs'!$B154,'NREL Calcs'!$B$29:$B$31,0),MATCH('LDV Cost Calcs'!N$151,'NREL Calcs'!$C$28:$AG$28,0))*N148</f>
        <v>35199.952387663558</v>
      </c>
      <c r="O154" s="34">
        <f>INDEX('NREL Calcs'!$C$29:$AG$31,MATCH('LDV Cost Calcs'!$B154,'NREL Calcs'!$B$29:$B$31,0),MATCH('LDV Cost Calcs'!O$151,'NREL Calcs'!$C$28:$AG$28,0))*O148</f>
        <v>35199.220209550636</v>
      </c>
      <c r="P154" s="34">
        <f>INDEX('NREL Calcs'!$C$29:$AG$31,MATCH('LDV Cost Calcs'!$B154,'NREL Calcs'!$B$29:$B$31,0),MATCH('LDV Cost Calcs'!P$151,'NREL Calcs'!$C$28:$AG$28,0))*P148</f>
        <v>35193.837493385996</v>
      </c>
      <c r="Q154" s="34">
        <f>INDEX('NREL Calcs'!$C$29:$AG$31,MATCH('LDV Cost Calcs'!$B154,'NREL Calcs'!$B$29:$B$31,0),MATCH('LDV Cost Calcs'!Q$151,'NREL Calcs'!$C$28:$AG$28,0))*Q148</f>
        <v>35146.980913797786</v>
      </c>
      <c r="R154" s="34">
        <f>INDEX('NREL Calcs'!$C$29:$AG$31,MATCH('LDV Cost Calcs'!$B154,'NREL Calcs'!$B$29:$B$31,0),MATCH('LDV Cost Calcs'!R$151,'NREL Calcs'!$C$28:$AG$28,0))*R148</f>
        <v>35116.654312482853</v>
      </c>
      <c r="S154" s="34">
        <f>INDEX('NREL Calcs'!$C$29:$AG$31,MATCH('LDV Cost Calcs'!$B154,'NREL Calcs'!$B$29:$B$31,0),MATCH('LDV Cost Calcs'!S$151,'NREL Calcs'!$C$28:$AG$28,0))*S148</f>
        <v>35064.167970117072</v>
      </c>
      <c r="T154" s="34">
        <f>INDEX('NREL Calcs'!$C$29:$AG$31,MATCH('LDV Cost Calcs'!$B154,'NREL Calcs'!$B$29:$B$31,0),MATCH('LDV Cost Calcs'!T$151,'NREL Calcs'!$C$28:$AG$28,0))*T148</f>
        <v>34999.004201472279</v>
      </c>
      <c r="U154" s="34">
        <f>INDEX('NREL Calcs'!$C$29:$AG$31,MATCH('LDV Cost Calcs'!$B154,'NREL Calcs'!$B$29:$B$31,0),MATCH('LDV Cost Calcs'!U$151,'NREL Calcs'!$C$28:$AG$28,0))*U148</f>
        <v>34941.401547581198</v>
      </c>
      <c r="V154" s="34">
        <f>INDEX('NREL Calcs'!$C$29:$AG$31,MATCH('LDV Cost Calcs'!$B154,'NREL Calcs'!$B$29:$B$31,0),MATCH('LDV Cost Calcs'!V$151,'NREL Calcs'!$C$28:$AG$28,0))*V148</f>
        <v>34893.494406294696</v>
      </c>
      <c r="W154" s="34">
        <f>INDEX('NREL Calcs'!$C$29:$AG$31,MATCH('LDV Cost Calcs'!$B154,'NREL Calcs'!$B$29:$B$31,0),MATCH('LDV Cost Calcs'!W$151,'NREL Calcs'!$C$28:$AG$28,0))*W148</f>
        <v>34825.657037435347</v>
      </c>
      <c r="X154" s="34">
        <f>INDEX('NREL Calcs'!$C$29:$AG$31,MATCH('LDV Cost Calcs'!$B154,'NREL Calcs'!$B$29:$B$31,0),MATCH('LDV Cost Calcs'!X$151,'NREL Calcs'!$C$28:$AG$28,0))*X148</f>
        <v>34770.67868956639</v>
      </c>
      <c r="Y154" s="34">
        <f>INDEX('NREL Calcs'!$C$29:$AG$31,MATCH('LDV Cost Calcs'!$B154,'NREL Calcs'!$B$29:$B$31,0),MATCH('LDV Cost Calcs'!Y$151,'NREL Calcs'!$C$28:$AG$28,0))*Y148</f>
        <v>34726.487144332365</v>
      </c>
      <c r="Z154" s="34">
        <f>INDEX('NREL Calcs'!$C$29:$AG$31,MATCH('LDV Cost Calcs'!$B154,'NREL Calcs'!$B$29:$B$31,0),MATCH('LDV Cost Calcs'!Z$151,'NREL Calcs'!$C$28:$AG$28,0))*Z148</f>
        <v>34665.128341797354</v>
      </c>
      <c r="AA154" s="34">
        <f>INDEX('NREL Calcs'!$C$29:$AG$31,MATCH('LDV Cost Calcs'!$B154,'NREL Calcs'!$B$29:$B$31,0),MATCH('LDV Cost Calcs'!AA$151,'NREL Calcs'!$C$28:$AG$28,0))*AA148</f>
        <v>34606.304198628044</v>
      </c>
      <c r="AB154" s="34">
        <f>INDEX('NREL Calcs'!$C$29:$AG$31,MATCH('LDV Cost Calcs'!$B154,'NREL Calcs'!$B$29:$B$31,0),MATCH('LDV Cost Calcs'!AB$151,'NREL Calcs'!$C$28:$AG$28,0))*AB148</f>
        <v>34558.871844990514</v>
      </c>
      <c r="AC154" s="34">
        <f>INDEX('NREL Calcs'!$C$29:$AG$31,MATCH('LDV Cost Calcs'!$B154,'NREL Calcs'!$B$29:$B$31,0),MATCH('LDV Cost Calcs'!AC$151,'NREL Calcs'!$C$28:$AG$28,0))*AC148</f>
        <v>34491.546868115569</v>
      </c>
      <c r="AD154" s="34">
        <f>INDEX('NREL Calcs'!$C$29:$AG$31,MATCH('LDV Cost Calcs'!$B154,'NREL Calcs'!$B$29:$B$31,0),MATCH('LDV Cost Calcs'!AD$151,'NREL Calcs'!$C$28:$AG$28,0))*AD148</f>
        <v>34438.015942495229</v>
      </c>
      <c r="AE154" s="34">
        <f>INDEX('NREL Calcs'!$C$29:$AG$31,MATCH('LDV Cost Calcs'!$B154,'NREL Calcs'!$B$29:$B$31,0),MATCH('LDV Cost Calcs'!AE$151,'NREL Calcs'!$C$28:$AG$28,0))*AE148</f>
        <v>34405.278599836711</v>
      </c>
      <c r="AF154" s="34">
        <f>INDEX('NREL Calcs'!$C$29:$AG$31,MATCH('LDV Cost Calcs'!$B154,'NREL Calcs'!$B$29:$B$31,0),MATCH('LDV Cost Calcs'!AF$151,'NREL Calcs'!$C$28:$AG$28,0))*AF148</f>
        <v>34345.690803677157</v>
      </c>
      <c r="AG154" s="34">
        <f>INDEX('NREL Calcs'!$C$29:$AG$31,MATCH('LDV Cost Calcs'!$B154,'NREL Calcs'!$B$29:$B$31,0),MATCH('LDV Cost Calcs'!AG$151,'NREL Calcs'!$C$28:$AG$28,0))*AG148</f>
        <v>34275.306344468656</v>
      </c>
    </row>
    <row r="157" spans="1:35" x14ac:dyDescent="0.35">
      <c r="C157" s="1"/>
      <c r="E157" s="34"/>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1640625" defaultRowHeight="14.5" x14ac:dyDescent="0.35"/>
  <cols>
    <col min="1" max="1" width="26" bestFit="1" customWidth="1"/>
  </cols>
  <sheetData>
    <row r="1" spans="1:32" s="2" customFormat="1" x14ac:dyDescent="0.35">
      <c r="A1" s="2" t="s">
        <v>206</v>
      </c>
    </row>
    <row r="2" spans="1:32" x14ac:dyDescent="0.3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35">
      <c r="A3" t="str">
        <f>'AEO 2021 39'!A22</f>
        <v>100 Mile Electric Vehicle</v>
      </c>
      <c r="B3">
        <f>INDEX('AEO 2021 39'!22:22,MATCH(B$2,'AEO 2021 39'!$14:$14,0))</f>
        <v>0.2087</v>
      </c>
      <c r="C3">
        <f>INDEX('AEO 2022 39'!23:23,MATCH(C$2,'AEO 2022 39'!$13:$13,0))</f>
        <v>0.19997799999999999</v>
      </c>
      <c r="D3">
        <f>INDEX('AEO 2022 39'!23:23,MATCH(D$2,'AEO 2022 39'!$13:$13,0))</f>
        <v>0.19559599999999999</v>
      </c>
      <c r="E3">
        <f>INDEX('AEO 2022 39'!23:23,MATCH(E$2,'AEO 2022 39'!$13:$13,0))</f>
        <v>0.190665</v>
      </c>
      <c r="F3">
        <f>INDEX('AEO 2022 39'!23:23,MATCH(F$2,'AEO 2022 39'!$13:$13,0))</f>
        <v>0.18495600000000001</v>
      </c>
      <c r="G3">
        <f>INDEX('AEO 2022 39'!23:23,MATCH(G$2,'AEO 2022 39'!$13:$13,0))</f>
        <v>0.17861299999999999</v>
      </c>
      <c r="H3">
        <f>INDEX('AEO 2022 39'!23:23,MATCH(H$2,'AEO 2022 39'!$13:$13,0))</f>
        <v>0.17150399999999999</v>
      </c>
      <c r="I3">
        <f>INDEX('AEO 2022 39'!23:23,MATCH(I$2,'AEO 2022 39'!$13:$13,0))</f>
        <v>0.16356200000000001</v>
      </c>
      <c r="J3">
        <f>INDEX('AEO 2022 39'!23:23,MATCH(J$2,'AEO 2022 39'!$13:$13,0))</f>
        <v>0.154612</v>
      </c>
      <c r="K3">
        <f>INDEX('AEO 2022 39'!23:23,MATCH(K$2,'AEO 2022 39'!$13:$13,0))</f>
        <v>0.144735</v>
      </c>
      <c r="L3">
        <f>INDEX('AEO 2022 39'!23:23,MATCH(L$2,'AEO 2022 39'!$13:$13,0))</f>
        <v>0.13400799999999999</v>
      </c>
      <c r="M3">
        <f>INDEX('AEO 2022 39'!23:23,MATCH(M$2,'AEO 2022 39'!$13:$13,0))</f>
        <v>0.122701</v>
      </c>
      <c r="N3">
        <f>INDEX('AEO 2022 39'!23:23,MATCH(N$2,'AEO 2022 39'!$13:$13,0))</f>
        <v>0.111079</v>
      </c>
      <c r="O3">
        <f>INDEX('AEO 2022 39'!23:23,MATCH(O$2,'AEO 2022 39'!$13:$13,0))</f>
        <v>9.9503999999999995E-2</v>
      </c>
      <c r="P3">
        <f>INDEX('AEO 2022 39'!23:23,MATCH(P$2,'AEO 2022 39'!$13:$13,0))</f>
        <v>8.8347999999999996E-2</v>
      </c>
      <c r="Q3">
        <f>INDEX('AEO 2022 39'!23:23,MATCH(Q$2,'AEO 2022 39'!$13:$13,0))</f>
        <v>7.7912999999999996E-2</v>
      </c>
      <c r="R3">
        <f>INDEX('AEO 2022 39'!23:23,MATCH(R$2,'AEO 2022 39'!$13:$13,0))</f>
        <v>6.8575999999999998E-2</v>
      </c>
      <c r="S3">
        <f>INDEX('AEO 2022 39'!23:23,MATCH(S$2,'AEO 2022 39'!$13:$13,0))</f>
        <v>6.055E-2</v>
      </c>
      <c r="T3">
        <f>INDEX('AEO 2022 39'!23:23,MATCH(T$2,'AEO 2022 39'!$13:$13,0))</f>
        <v>5.4181E-2</v>
      </c>
      <c r="U3">
        <f>INDEX('AEO 2022 39'!23:23,MATCH(U$2,'AEO 2022 39'!$13:$13,0))</f>
        <v>4.9052999999999999E-2</v>
      </c>
      <c r="V3">
        <f>INDEX('AEO 2022 39'!23:23,MATCH(V$2,'AEO 2022 39'!$13:$13,0))</f>
        <v>4.5315000000000001E-2</v>
      </c>
      <c r="W3">
        <f>INDEX('AEO 2022 39'!23:23,MATCH(W$2,'AEO 2022 39'!$13:$13,0))</f>
        <v>4.2597000000000003E-2</v>
      </c>
      <c r="X3">
        <f>INDEX('AEO 2022 39'!23:23,MATCH(X$2,'AEO 2022 39'!$13:$13,0))</f>
        <v>4.0642999999999999E-2</v>
      </c>
      <c r="Y3">
        <f>INDEX('AEO 2022 39'!23:23,MATCH(Y$2,'AEO 2022 39'!$13:$13,0))</f>
        <v>3.9255999999999999E-2</v>
      </c>
      <c r="Z3">
        <f>INDEX('AEO 2022 39'!23:23,MATCH(Z$2,'AEO 2022 39'!$13:$13,0))</f>
        <v>3.8199999999999998E-2</v>
      </c>
      <c r="AA3">
        <f>INDEX('AEO 2022 39'!23:23,MATCH(AA$2,'AEO 2022 39'!$13:$13,0))</f>
        <v>3.7447000000000001E-2</v>
      </c>
      <c r="AB3">
        <f>INDEX('AEO 2022 39'!23:23,MATCH(AB$2,'AEO 2022 39'!$13:$13,0))</f>
        <v>3.6795000000000001E-2</v>
      </c>
      <c r="AC3">
        <f>INDEX('AEO 2022 39'!23:23,MATCH(AC$2,'AEO 2022 39'!$13:$13,0))</f>
        <v>3.6179999999999997E-2</v>
      </c>
      <c r="AD3">
        <f>INDEX('AEO 2022 39'!23:23,MATCH(AD$2,'AEO 2022 39'!$13:$13,0))</f>
        <v>3.5603000000000003E-2</v>
      </c>
      <c r="AE3">
        <f>INDEX('AEO 2022 39'!23:23,MATCH(AE$2,'AEO 2022 39'!$13:$13,0))</f>
        <v>3.5092999999999999E-2</v>
      </c>
      <c r="AF3">
        <f>INDEX('AEO 2022 39'!23:23,MATCH(AF$2,'AEO 2022 39'!$13:$13,0))</f>
        <v>3.4639000000000003E-2</v>
      </c>
    </row>
    <row r="4" spans="1:32" x14ac:dyDescent="0.35">
      <c r="A4" t="str">
        <f>'AEO 2021 39'!A23</f>
        <v>200 Mile Electric Vehicle</v>
      </c>
      <c r="B4">
        <f>INDEX('AEO 2021 39'!23:23,MATCH(B$2,'AEO 2021 39'!$14:$14,0))</f>
        <v>0.17965500000000001</v>
      </c>
      <c r="C4">
        <f>INDEX('AEO 2022 39'!24:24,MATCH(C$2,'AEO 2022 39'!$13:$13,0))</f>
        <v>0.14000599999999999</v>
      </c>
      <c r="D4">
        <f>INDEX('AEO 2022 39'!24:24,MATCH(D$2,'AEO 2022 39'!$13:$13,0))</f>
        <v>0.16708700000000001</v>
      </c>
      <c r="E4">
        <f>INDEX('AEO 2022 39'!24:24,MATCH(E$2,'AEO 2022 39'!$13:$13,0))</f>
        <v>0.19413800000000001</v>
      </c>
      <c r="F4">
        <f>INDEX('AEO 2022 39'!24:24,MATCH(F$2,'AEO 2022 39'!$13:$13,0))</f>
        <v>0.221276</v>
      </c>
      <c r="G4">
        <f>INDEX('AEO 2022 39'!24:24,MATCH(G$2,'AEO 2022 39'!$13:$13,0))</f>
        <v>0.24609200000000001</v>
      </c>
      <c r="H4">
        <f>INDEX('AEO 2022 39'!24:24,MATCH(H$2,'AEO 2022 39'!$13:$13,0))</f>
        <v>0.27038699999999999</v>
      </c>
      <c r="I4">
        <f>INDEX('AEO 2022 39'!24:24,MATCH(I$2,'AEO 2022 39'!$13:$13,0))</f>
        <v>0.29333399999999998</v>
      </c>
      <c r="J4">
        <f>INDEX('AEO 2022 39'!24:24,MATCH(J$2,'AEO 2022 39'!$13:$13,0))</f>
        <v>0.31505100000000003</v>
      </c>
      <c r="K4">
        <f>INDEX('AEO 2022 39'!24:24,MATCH(K$2,'AEO 2022 39'!$13:$13,0))</f>
        <v>0.33624500000000002</v>
      </c>
      <c r="L4">
        <f>INDEX('AEO 2022 39'!24:24,MATCH(L$2,'AEO 2022 39'!$13:$13,0))</f>
        <v>0.35731000000000002</v>
      </c>
      <c r="M4">
        <f>INDEX('AEO 2022 39'!24:24,MATCH(M$2,'AEO 2022 39'!$13:$13,0))</f>
        <v>0.37893700000000002</v>
      </c>
      <c r="N4">
        <f>INDEX('AEO 2022 39'!24:24,MATCH(N$2,'AEO 2022 39'!$13:$13,0))</f>
        <v>0.40075300000000003</v>
      </c>
      <c r="O4">
        <f>INDEX('AEO 2022 39'!24:24,MATCH(O$2,'AEO 2022 39'!$13:$13,0))</f>
        <v>0.422788</v>
      </c>
      <c r="P4">
        <f>INDEX('AEO 2022 39'!24:24,MATCH(P$2,'AEO 2022 39'!$13:$13,0))</f>
        <v>0.44495400000000002</v>
      </c>
      <c r="Q4">
        <f>INDEX('AEO 2022 39'!24:24,MATCH(Q$2,'AEO 2022 39'!$13:$13,0))</f>
        <v>0.46716400000000002</v>
      </c>
      <c r="R4">
        <f>INDEX('AEO 2022 39'!24:24,MATCH(R$2,'AEO 2022 39'!$13:$13,0))</f>
        <v>0.48966399999999999</v>
      </c>
      <c r="S4">
        <f>INDEX('AEO 2022 39'!24:24,MATCH(S$2,'AEO 2022 39'!$13:$13,0))</f>
        <v>0.51269399999999998</v>
      </c>
      <c r="T4">
        <f>INDEX('AEO 2022 39'!24:24,MATCH(T$2,'AEO 2022 39'!$13:$13,0))</f>
        <v>0.53646400000000005</v>
      </c>
      <c r="U4">
        <f>INDEX('AEO 2022 39'!24:24,MATCH(U$2,'AEO 2022 39'!$13:$13,0))</f>
        <v>0.56038100000000002</v>
      </c>
      <c r="V4">
        <f>INDEX('AEO 2022 39'!24:24,MATCH(V$2,'AEO 2022 39'!$13:$13,0))</f>
        <v>0.58515300000000003</v>
      </c>
      <c r="W4">
        <f>INDEX('AEO 2022 39'!24:24,MATCH(W$2,'AEO 2022 39'!$13:$13,0))</f>
        <v>0.61018300000000003</v>
      </c>
      <c r="X4">
        <f>INDEX('AEO 2022 39'!24:24,MATCH(X$2,'AEO 2022 39'!$13:$13,0))</f>
        <v>0.635216</v>
      </c>
      <c r="Y4">
        <f>INDEX('AEO 2022 39'!24:24,MATCH(Y$2,'AEO 2022 39'!$13:$13,0))</f>
        <v>0.66075600000000001</v>
      </c>
      <c r="Z4">
        <f>INDEX('AEO 2022 39'!24:24,MATCH(Z$2,'AEO 2022 39'!$13:$13,0))</f>
        <v>0.687002</v>
      </c>
      <c r="AA4">
        <f>INDEX('AEO 2022 39'!24:24,MATCH(AA$2,'AEO 2022 39'!$13:$13,0))</f>
        <v>0.71308000000000005</v>
      </c>
      <c r="AB4">
        <f>INDEX('AEO 2022 39'!24:24,MATCH(AB$2,'AEO 2022 39'!$13:$13,0))</f>
        <v>0.73954399999999998</v>
      </c>
      <c r="AC4">
        <f>INDEX('AEO 2022 39'!24:24,MATCH(AC$2,'AEO 2022 39'!$13:$13,0))</f>
        <v>0.76512000000000002</v>
      </c>
      <c r="AD4">
        <f>INDEX('AEO 2022 39'!24:24,MATCH(AD$2,'AEO 2022 39'!$13:$13,0))</f>
        <v>0.78944700000000001</v>
      </c>
      <c r="AE4">
        <f>INDEX('AEO 2022 39'!24:24,MATCH(AE$2,'AEO 2022 39'!$13:$13,0))</f>
        <v>0.81286400000000003</v>
      </c>
      <c r="AF4">
        <f>INDEX('AEO 2022 39'!24:24,MATCH(AF$2,'AEO 2022 39'!$13:$13,0))</f>
        <v>0.83520300000000003</v>
      </c>
    </row>
    <row r="5" spans="1:32" x14ac:dyDescent="0.35">
      <c r="A5" t="str">
        <f>'AEO 2021 39'!A24</f>
        <v>300 Mile Electric Vehicle</v>
      </c>
      <c r="B5">
        <f>INDEX('AEO 2021 39'!24:24,MATCH(B$2,'AEO 2021 39'!$14:$14,0))</f>
        <v>0.39378200000000002</v>
      </c>
      <c r="C5">
        <f>INDEX('AEO 2022 39'!25:25,MATCH(C$2,'AEO 2022 39'!$13:$13,0))</f>
        <v>0.72293300000000005</v>
      </c>
      <c r="D5">
        <f>INDEX('AEO 2022 39'!25:25,MATCH(D$2,'AEO 2022 39'!$13:$13,0))</f>
        <v>0.89649100000000004</v>
      </c>
      <c r="E5">
        <f>INDEX('AEO 2022 39'!25:25,MATCH(E$2,'AEO 2022 39'!$13:$13,0))</f>
        <v>1.0838049999999999</v>
      </c>
      <c r="F5">
        <f>INDEX('AEO 2022 39'!25:25,MATCH(F$2,'AEO 2022 39'!$13:$13,0))</f>
        <v>1.2745420000000001</v>
      </c>
      <c r="G5">
        <f>INDEX('AEO 2022 39'!25:25,MATCH(G$2,'AEO 2022 39'!$13:$13,0))</f>
        <v>1.4550540000000001</v>
      </c>
      <c r="H5">
        <f>INDEX('AEO 2022 39'!25:25,MATCH(H$2,'AEO 2022 39'!$13:$13,0))</f>
        <v>1.629734</v>
      </c>
      <c r="I5">
        <f>INDEX('AEO 2022 39'!25:25,MATCH(I$2,'AEO 2022 39'!$13:$13,0))</f>
        <v>1.796921</v>
      </c>
      <c r="J5">
        <f>INDEX('AEO 2022 39'!25:25,MATCH(J$2,'AEO 2022 39'!$13:$13,0))</f>
        <v>1.955848</v>
      </c>
      <c r="K5">
        <f>INDEX('AEO 2022 39'!25:25,MATCH(K$2,'AEO 2022 39'!$13:$13,0))</f>
        <v>2.110598</v>
      </c>
      <c r="L5">
        <f>INDEX('AEO 2022 39'!25:25,MATCH(L$2,'AEO 2022 39'!$13:$13,0))</f>
        <v>2.2686299999999999</v>
      </c>
      <c r="M5">
        <f>INDEX('AEO 2022 39'!25:25,MATCH(M$2,'AEO 2022 39'!$13:$13,0))</f>
        <v>2.4309379999999998</v>
      </c>
      <c r="N5">
        <f>INDEX('AEO 2022 39'!25:25,MATCH(N$2,'AEO 2022 39'!$13:$13,0))</f>
        <v>2.5961590000000001</v>
      </c>
      <c r="O5">
        <f>INDEX('AEO 2022 39'!25:25,MATCH(O$2,'AEO 2022 39'!$13:$13,0))</f>
        <v>2.7629100000000002</v>
      </c>
      <c r="P5">
        <f>INDEX('AEO 2022 39'!25:25,MATCH(P$2,'AEO 2022 39'!$13:$13,0))</f>
        <v>2.9299080000000002</v>
      </c>
      <c r="Q5">
        <f>INDEX('AEO 2022 39'!25:25,MATCH(Q$2,'AEO 2022 39'!$13:$13,0))</f>
        <v>3.0955629999999998</v>
      </c>
      <c r="R5">
        <f>INDEX('AEO 2022 39'!25:25,MATCH(R$2,'AEO 2022 39'!$13:$13,0))</f>
        <v>3.2605840000000001</v>
      </c>
      <c r="S5">
        <f>INDEX('AEO 2022 39'!25:25,MATCH(S$2,'AEO 2022 39'!$13:$13,0))</f>
        <v>3.426056</v>
      </c>
      <c r="T5">
        <f>INDEX('AEO 2022 39'!25:25,MATCH(T$2,'AEO 2022 39'!$13:$13,0))</f>
        <v>3.5930819999999999</v>
      </c>
      <c r="U5">
        <f>INDEX('AEO 2022 39'!25:25,MATCH(U$2,'AEO 2022 39'!$13:$13,0))</f>
        <v>3.7602440000000001</v>
      </c>
      <c r="V5">
        <f>INDEX('AEO 2022 39'!25:25,MATCH(V$2,'AEO 2022 39'!$13:$13,0))</f>
        <v>3.9305669999999999</v>
      </c>
      <c r="W5">
        <f>INDEX('AEO 2022 39'!25:25,MATCH(W$2,'AEO 2022 39'!$13:$13,0))</f>
        <v>4.1023860000000001</v>
      </c>
      <c r="X5">
        <f>INDEX('AEO 2022 39'!25:25,MATCH(X$2,'AEO 2022 39'!$13:$13,0))</f>
        <v>4.2740799999999997</v>
      </c>
      <c r="Y5">
        <f>INDEX('AEO 2022 39'!25:25,MATCH(Y$2,'AEO 2022 39'!$13:$13,0))</f>
        <v>4.451632</v>
      </c>
      <c r="Z5">
        <f>INDEX('AEO 2022 39'!25:25,MATCH(Z$2,'AEO 2022 39'!$13:$13,0))</f>
        <v>4.6342949999999998</v>
      </c>
      <c r="AA5">
        <f>INDEX('AEO 2022 39'!25:25,MATCH(AA$2,'AEO 2022 39'!$13:$13,0))</f>
        <v>4.8226069999999996</v>
      </c>
      <c r="AB5">
        <f>INDEX('AEO 2022 39'!25:25,MATCH(AB$2,'AEO 2022 39'!$13:$13,0))</f>
        <v>5.0166219999999999</v>
      </c>
      <c r="AC5">
        <f>INDEX('AEO 2022 39'!25:25,MATCH(AC$2,'AEO 2022 39'!$13:$13,0))</f>
        <v>5.2112660000000002</v>
      </c>
      <c r="AD5">
        <f>INDEX('AEO 2022 39'!25:25,MATCH(AD$2,'AEO 2022 39'!$13:$13,0))</f>
        <v>5.4042690000000002</v>
      </c>
      <c r="AE5">
        <f>INDEX('AEO 2022 39'!25:25,MATCH(AE$2,'AEO 2022 39'!$13:$13,0))</f>
        <v>5.5970870000000001</v>
      </c>
      <c r="AF5">
        <f>INDEX('AEO 2022 39'!25:25,MATCH(AF$2,'AEO 2022 39'!$13:$13,0))</f>
        <v>5.7896770000000002</v>
      </c>
    </row>
    <row r="6" spans="1:32" x14ac:dyDescent="0.35">
      <c r="A6" t="str">
        <f>'AEO 2021 39'!A25</f>
        <v>Plug-in 10 Gasoline Hybrid</v>
      </c>
      <c r="B6">
        <f>INDEX('AEO 2021 39'!25:25,MATCH(B$2,'AEO 2021 39'!$14:$14,0))</f>
        <v>0.330181</v>
      </c>
      <c r="C6">
        <f>INDEX('AEO 2022 39'!26:26,MATCH(C$2,'AEO 2022 39'!$13:$13,0))</f>
        <v>0.346105</v>
      </c>
      <c r="D6">
        <f>INDEX('AEO 2022 39'!26:26,MATCH(D$2,'AEO 2022 39'!$13:$13,0))</f>
        <v>0.38659500000000002</v>
      </c>
      <c r="E6">
        <f>INDEX('AEO 2022 39'!26:26,MATCH(E$2,'AEO 2022 39'!$13:$13,0))</f>
        <v>0.41896299999999997</v>
      </c>
      <c r="F6">
        <f>INDEX('AEO 2022 39'!26:26,MATCH(F$2,'AEO 2022 39'!$13:$13,0))</f>
        <v>0.44758700000000001</v>
      </c>
      <c r="G6">
        <f>INDEX('AEO 2022 39'!26:26,MATCH(G$2,'AEO 2022 39'!$13:$13,0))</f>
        <v>0.47419699999999998</v>
      </c>
      <c r="H6">
        <f>INDEX('AEO 2022 39'!26:26,MATCH(H$2,'AEO 2022 39'!$13:$13,0))</f>
        <v>0.49900299999999997</v>
      </c>
      <c r="I6">
        <f>INDEX('AEO 2022 39'!26:26,MATCH(I$2,'AEO 2022 39'!$13:$13,0))</f>
        <v>0.52174399999999999</v>
      </c>
      <c r="J6">
        <f>INDEX('AEO 2022 39'!26:26,MATCH(J$2,'AEO 2022 39'!$13:$13,0))</f>
        <v>0.54231099999999999</v>
      </c>
      <c r="K6">
        <f>INDEX('AEO 2022 39'!26:26,MATCH(K$2,'AEO 2022 39'!$13:$13,0))</f>
        <v>0.56120300000000001</v>
      </c>
      <c r="L6">
        <f>INDEX('AEO 2022 39'!26:26,MATCH(L$2,'AEO 2022 39'!$13:$13,0))</f>
        <v>0.57936699999999997</v>
      </c>
      <c r="M6">
        <f>INDEX('AEO 2022 39'!26:26,MATCH(M$2,'AEO 2022 39'!$13:$13,0))</f>
        <v>0.59795299999999996</v>
      </c>
      <c r="N6">
        <f>INDEX('AEO 2022 39'!26:26,MATCH(N$2,'AEO 2022 39'!$13:$13,0))</f>
        <v>0.61644600000000005</v>
      </c>
      <c r="O6">
        <f>INDEX('AEO 2022 39'!26:26,MATCH(O$2,'AEO 2022 39'!$13:$13,0))</f>
        <v>0.63485999999999998</v>
      </c>
      <c r="P6">
        <f>INDEX('AEO 2022 39'!26:26,MATCH(P$2,'AEO 2022 39'!$13:$13,0))</f>
        <v>0.65315299999999998</v>
      </c>
      <c r="Q6">
        <f>INDEX('AEO 2022 39'!26:26,MATCH(Q$2,'AEO 2022 39'!$13:$13,0))</f>
        <v>0.67130100000000004</v>
      </c>
      <c r="R6">
        <f>INDEX('AEO 2022 39'!26:26,MATCH(R$2,'AEO 2022 39'!$13:$13,0))</f>
        <v>0.68981999999999999</v>
      </c>
      <c r="S6">
        <f>INDEX('AEO 2022 39'!26:26,MATCH(S$2,'AEO 2022 39'!$13:$13,0))</f>
        <v>0.709171</v>
      </c>
      <c r="T6">
        <f>INDEX('AEO 2022 39'!26:26,MATCH(T$2,'AEO 2022 39'!$13:$13,0))</f>
        <v>0.72983299999999995</v>
      </c>
      <c r="U6">
        <f>INDEX('AEO 2022 39'!26:26,MATCH(U$2,'AEO 2022 39'!$13:$13,0))</f>
        <v>0.75137500000000002</v>
      </c>
      <c r="V6">
        <f>INDEX('AEO 2022 39'!26:26,MATCH(V$2,'AEO 2022 39'!$13:$13,0))</f>
        <v>0.77444100000000005</v>
      </c>
      <c r="W6">
        <f>INDEX('AEO 2022 39'!26:26,MATCH(W$2,'AEO 2022 39'!$13:$13,0))</f>
        <v>0.79812099999999997</v>
      </c>
      <c r="X6">
        <f>INDEX('AEO 2022 39'!26:26,MATCH(X$2,'AEO 2022 39'!$13:$13,0))</f>
        <v>0.82241699999999995</v>
      </c>
      <c r="Y6">
        <f>INDEX('AEO 2022 39'!26:26,MATCH(Y$2,'AEO 2022 39'!$13:$13,0))</f>
        <v>0.84761500000000001</v>
      </c>
      <c r="Z6">
        <f>INDEX('AEO 2022 39'!26:26,MATCH(Z$2,'AEO 2022 39'!$13:$13,0))</f>
        <v>0.87327200000000005</v>
      </c>
      <c r="AA6">
        <f>INDEX('AEO 2022 39'!26:26,MATCH(AA$2,'AEO 2022 39'!$13:$13,0))</f>
        <v>0.89893800000000001</v>
      </c>
      <c r="AB6">
        <f>INDEX('AEO 2022 39'!26:26,MATCH(AB$2,'AEO 2022 39'!$13:$13,0))</f>
        <v>0.92504200000000003</v>
      </c>
      <c r="AC6">
        <f>INDEX('AEO 2022 39'!26:26,MATCH(AC$2,'AEO 2022 39'!$13:$13,0))</f>
        <v>0.95041299999999995</v>
      </c>
      <c r="AD6">
        <f>INDEX('AEO 2022 39'!26:26,MATCH(AD$2,'AEO 2022 39'!$13:$13,0))</f>
        <v>0.97455199999999997</v>
      </c>
      <c r="AE6">
        <f>INDEX('AEO 2022 39'!26:26,MATCH(AE$2,'AEO 2022 39'!$13:$13,0))</f>
        <v>0.99763299999999999</v>
      </c>
      <c r="AF6">
        <f>INDEX('AEO 2022 39'!26:26,MATCH(AF$2,'AEO 2022 39'!$13:$13,0))</f>
        <v>1.0195270000000001</v>
      </c>
    </row>
    <row r="7" spans="1:32" x14ac:dyDescent="0.35">
      <c r="A7" t="str">
        <f>'AEO 2021 39'!A26</f>
        <v>Plug-in 40 Gasoline Hybrid</v>
      </c>
      <c r="B7">
        <f>INDEX('AEO 2021 39'!26:26,MATCH(B$2,'AEO 2021 39'!$14:$14,0))</f>
        <v>0.17662900000000001</v>
      </c>
      <c r="C7">
        <f>INDEX('AEO 2022 39'!27:27,MATCH(C$2,'AEO 2022 39'!$13:$13,0))</f>
        <v>0.20677499999999999</v>
      </c>
      <c r="D7">
        <f>INDEX('AEO 2022 39'!27:27,MATCH(D$2,'AEO 2022 39'!$13:$13,0))</f>
        <v>0.20372899999999999</v>
      </c>
      <c r="E7">
        <f>INDEX('AEO 2022 39'!27:27,MATCH(E$2,'AEO 2022 39'!$13:$13,0))</f>
        <v>0.20005300000000001</v>
      </c>
      <c r="F7">
        <f>INDEX('AEO 2022 39'!27:27,MATCH(F$2,'AEO 2022 39'!$13:$13,0))</f>
        <v>0.19575100000000001</v>
      </c>
      <c r="G7">
        <f>INDEX('AEO 2022 39'!27:27,MATCH(G$2,'AEO 2022 39'!$13:$13,0))</f>
        <v>0.19072800000000001</v>
      </c>
      <c r="H7">
        <f>INDEX('AEO 2022 39'!27:27,MATCH(H$2,'AEO 2022 39'!$13:$13,0))</f>
        <v>0.185026</v>
      </c>
      <c r="I7">
        <f>INDEX('AEO 2022 39'!27:27,MATCH(I$2,'AEO 2022 39'!$13:$13,0))</f>
        <v>0.17844299999999999</v>
      </c>
      <c r="J7">
        <f>INDEX('AEO 2022 39'!27:27,MATCH(J$2,'AEO 2022 39'!$13:$13,0))</f>
        <v>0.17084199999999999</v>
      </c>
      <c r="K7">
        <f>INDEX('AEO 2022 39'!27:27,MATCH(K$2,'AEO 2022 39'!$13:$13,0))</f>
        <v>0.16228600000000001</v>
      </c>
      <c r="L7">
        <f>INDEX('AEO 2022 39'!27:27,MATCH(L$2,'AEO 2022 39'!$13:$13,0))</f>
        <v>0.152949</v>
      </c>
      <c r="M7">
        <f>INDEX('AEO 2022 39'!27:27,MATCH(M$2,'AEO 2022 39'!$13:$13,0))</f>
        <v>0.14301900000000001</v>
      </c>
      <c r="N7">
        <f>INDEX('AEO 2022 39'!27:27,MATCH(N$2,'AEO 2022 39'!$13:$13,0))</f>
        <v>0.13261400000000001</v>
      </c>
      <c r="O7">
        <f>INDEX('AEO 2022 39'!27:27,MATCH(O$2,'AEO 2022 39'!$13:$13,0))</f>
        <v>0.122007</v>
      </c>
      <c r="P7">
        <f>INDEX('AEO 2022 39'!27:27,MATCH(P$2,'AEO 2022 39'!$13:$13,0))</f>
        <v>0.11156000000000001</v>
      </c>
      <c r="Q7">
        <f>INDEX('AEO 2022 39'!27:27,MATCH(Q$2,'AEO 2022 39'!$13:$13,0))</f>
        <v>0.101647</v>
      </c>
      <c r="R7">
        <f>INDEX('AEO 2022 39'!27:27,MATCH(R$2,'AEO 2022 39'!$13:$13,0))</f>
        <v>9.2688999999999994E-2</v>
      </c>
      <c r="S7">
        <f>INDEX('AEO 2022 39'!27:27,MATCH(S$2,'AEO 2022 39'!$13:$13,0))</f>
        <v>8.5040000000000004E-2</v>
      </c>
      <c r="T7">
        <f>INDEX('AEO 2022 39'!27:27,MATCH(T$2,'AEO 2022 39'!$13:$13,0))</f>
        <v>7.8936999999999993E-2</v>
      </c>
      <c r="U7">
        <f>INDEX('AEO 2022 39'!27:27,MATCH(U$2,'AEO 2022 39'!$13:$13,0))</f>
        <v>7.4398000000000006E-2</v>
      </c>
      <c r="V7">
        <f>INDEX('AEO 2022 39'!27:27,MATCH(V$2,'AEO 2022 39'!$13:$13,0))</f>
        <v>7.1180999999999994E-2</v>
      </c>
      <c r="W7">
        <f>INDEX('AEO 2022 39'!27:27,MATCH(W$2,'AEO 2022 39'!$13:$13,0))</f>
        <v>6.8981000000000001E-2</v>
      </c>
      <c r="X7">
        <f>INDEX('AEO 2022 39'!27:27,MATCH(X$2,'AEO 2022 39'!$13:$13,0))</f>
        <v>6.8053000000000002E-2</v>
      </c>
      <c r="Y7">
        <f>INDEX('AEO 2022 39'!27:27,MATCH(Y$2,'AEO 2022 39'!$13:$13,0))</f>
        <v>6.8265999999999993E-2</v>
      </c>
      <c r="Z7">
        <f>INDEX('AEO 2022 39'!27:27,MATCH(Z$2,'AEO 2022 39'!$13:$13,0))</f>
        <v>6.8913000000000002E-2</v>
      </c>
      <c r="AA7">
        <f>INDEX('AEO 2022 39'!27:27,MATCH(AA$2,'AEO 2022 39'!$13:$13,0))</f>
        <v>6.9766999999999996E-2</v>
      </c>
      <c r="AB7">
        <f>INDEX('AEO 2022 39'!27:27,MATCH(AB$2,'AEO 2022 39'!$13:$13,0))</f>
        <v>7.0767999999999998E-2</v>
      </c>
      <c r="AC7">
        <f>INDEX('AEO 2022 39'!27:27,MATCH(AC$2,'AEO 2022 39'!$13:$13,0))</f>
        <v>7.1789000000000006E-2</v>
      </c>
      <c r="AD7">
        <f>INDEX('AEO 2022 39'!27:27,MATCH(AD$2,'AEO 2022 39'!$13:$13,0))</f>
        <v>7.2805999999999996E-2</v>
      </c>
      <c r="AE7">
        <f>INDEX('AEO 2022 39'!27:27,MATCH(AE$2,'AEO 2022 39'!$13:$13,0))</f>
        <v>7.3863999999999999E-2</v>
      </c>
      <c r="AF7">
        <f>INDEX('AEO 2022 39'!27:27,MATCH(AF$2,'AEO 2022 39'!$13:$13,0))</f>
        <v>7.4945999999999999E-2</v>
      </c>
    </row>
    <row r="9" spans="1:32" s="2" customFormat="1" x14ac:dyDescent="0.35">
      <c r="A9" s="2" t="s">
        <v>207</v>
      </c>
    </row>
    <row r="10" spans="1:32" x14ac:dyDescent="0.3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35">
      <c r="A11" t="str">
        <f>'AEO 2021 39'!A45</f>
        <v>200 Mile Electric Vehicle</v>
      </c>
      <c r="B11">
        <f>INDEX('AEO 2021 39'!45:45,MATCH(B$2,'AEO 2021 39'!$14:$14,0))</f>
        <v>3.5414000000000001E-2</v>
      </c>
      <c r="C11">
        <f>INDEX('AEO 2022 39'!49:49,MATCH(C$2,'AEO 2022 39'!$13:$13,0))</f>
        <v>5.4580999999999998E-2</v>
      </c>
      <c r="D11">
        <f>INDEX('AEO 2022 39'!49:49,MATCH(D$2,'AEO 2022 39'!$13:$13,0))</f>
        <v>9.7881999999999997E-2</v>
      </c>
      <c r="E11">
        <f>INDEX('AEO 2022 39'!49:49,MATCH(E$2,'AEO 2022 39'!$13:$13,0))</f>
        <v>0.14941399999999999</v>
      </c>
      <c r="F11">
        <f>INDEX('AEO 2022 39'!49:49,MATCH(F$2,'AEO 2022 39'!$13:$13,0))</f>
        <v>0.20760600000000001</v>
      </c>
      <c r="G11">
        <f>INDEX('AEO 2022 39'!49:49,MATCH(G$2,'AEO 2022 39'!$13:$13,0))</f>
        <v>0.26834599999999997</v>
      </c>
      <c r="H11">
        <f>INDEX('AEO 2022 39'!49:49,MATCH(H$2,'AEO 2022 39'!$13:$13,0))</f>
        <v>0.33122600000000002</v>
      </c>
      <c r="I11">
        <f>INDEX('AEO 2022 39'!49:49,MATCH(I$2,'AEO 2022 39'!$13:$13,0))</f>
        <v>0.39512799999999998</v>
      </c>
      <c r="J11">
        <f>INDEX('AEO 2022 39'!49:49,MATCH(J$2,'AEO 2022 39'!$13:$13,0))</f>
        <v>0.45936300000000002</v>
      </c>
      <c r="K11">
        <f>INDEX('AEO 2022 39'!49:49,MATCH(K$2,'AEO 2022 39'!$13:$13,0))</f>
        <v>0.52484600000000003</v>
      </c>
      <c r="L11">
        <f>INDEX('AEO 2022 39'!49:49,MATCH(L$2,'AEO 2022 39'!$13:$13,0))</f>
        <v>0.59209999999999996</v>
      </c>
      <c r="M11">
        <f>INDEX('AEO 2022 39'!49:49,MATCH(M$2,'AEO 2022 39'!$13:$13,0))</f>
        <v>0.65851800000000005</v>
      </c>
      <c r="N11">
        <f>INDEX('AEO 2022 39'!49:49,MATCH(N$2,'AEO 2022 39'!$13:$13,0))</f>
        <v>0.72399599999999997</v>
      </c>
      <c r="O11">
        <f>INDEX('AEO 2022 39'!49:49,MATCH(O$2,'AEO 2022 39'!$13:$13,0))</f>
        <v>0.78807700000000003</v>
      </c>
      <c r="P11">
        <f>INDEX('AEO 2022 39'!49:49,MATCH(P$2,'AEO 2022 39'!$13:$13,0))</f>
        <v>0.85033000000000003</v>
      </c>
      <c r="Q11">
        <f>INDEX('AEO 2022 39'!49:49,MATCH(Q$2,'AEO 2022 39'!$13:$13,0))</f>
        <v>0.91017499999999996</v>
      </c>
      <c r="R11">
        <f>INDEX('AEO 2022 39'!49:49,MATCH(R$2,'AEO 2022 39'!$13:$13,0))</f>
        <v>0.96740000000000004</v>
      </c>
      <c r="S11">
        <f>INDEX('AEO 2022 39'!49:49,MATCH(S$2,'AEO 2022 39'!$13:$13,0))</f>
        <v>1.0220370000000001</v>
      </c>
      <c r="T11">
        <f>INDEX('AEO 2022 39'!49:49,MATCH(T$2,'AEO 2022 39'!$13:$13,0))</f>
        <v>1.0734950000000001</v>
      </c>
      <c r="U11">
        <f>INDEX('AEO 2022 39'!49:49,MATCH(U$2,'AEO 2022 39'!$13:$13,0))</f>
        <v>1.1214729999999999</v>
      </c>
      <c r="V11">
        <f>INDEX('AEO 2022 39'!49:49,MATCH(V$2,'AEO 2022 39'!$13:$13,0))</f>
        <v>1.166253</v>
      </c>
      <c r="W11">
        <f>INDEX('AEO 2022 39'!49:49,MATCH(W$2,'AEO 2022 39'!$13:$13,0))</f>
        <v>1.206815</v>
      </c>
      <c r="X11">
        <f>INDEX('AEO 2022 39'!49:49,MATCH(X$2,'AEO 2022 39'!$13:$13,0))</f>
        <v>1.243174</v>
      </c>
      <c r="Y11">
        <f>INDEX('AEO 2022 39'!49:49,MATCH(Y$2,'AEO 2022 39'!$13:$13,0))</f>
        <v>1.2759069999999999</v>
      </c>
      <c r="Z11">
        <f>INDEX('AEO 2022 39'!49:49,MATCH(Z$2,'AEO 2022 39'!$13:$13,0))</f>
        <v>1.305021</v>
      </c>
      <c r="AA11">
        <f>INDEX('AEO 2022 39'!49:49,MATCH(AA$2,'AEO 2022 39'!$13:$13,0))</f>
        <v>1.3312330000000001</v>
      </c>
      <c r="AB11">
        <f>INDEX('AEO 2022 39'!49:49,MATCH(AB$2,'AEO 2022 39'!$13:$13,0))</f>
        <v>1.3551150000000001</v>
      </c>
      <c r="AC11">
        <f>INDEX('AEO 2022 39'!49:49,MATCH(AC$2,'AEO 2022 39'!$13:$13,0))</f>
        <v>1.3762239999999999</v>
      </c>
      <c r="AD11">
        <f>INDEX('AEO 2022 39'!49:49,MATCH(AD$2,'AEO 2022 39'!$13:$13,0))</f>
        <v>1.395238</v>
      </c>
      <c r="AE11">
        <f>INDEX('AEO 2022 39'!49:49,MATCH(AE$2,'AEO 2022 39'!$13:$13,0))</f>
        <v>1.413087</v>
      </c>
      <c r="AF11">
        <f>INDEX('AEO 2022 39'!49:49,MATCH(AF$2,'AEO 2022 39'!$13:$13,0))</f>
        <v>1.429932</v>
      </c>
    </row>
    <row r="12" spans="1:32" x14ac:dyDescent="0.35">
      <c r="A12" t="str">
        <f>'AEO 2021 39'!A46</f>
        <v>300 Mile Electric Vehicle</v>
      </c>
      <c r="B12">
        <f>INDEX('AEO 2021 39'!46:46,MATCH(B$2,'AEO 2021 39'!$14:$14,0))</f>
        <v>6.0679999999999998E-2</v>
      </c>
      <c r="C12">
        <f>INDEX('AEO 2022 39'!50:50,MATCH(C$2,'AEO 2022 39'!$13:$13,0))</f>
        <v>0.17291799999999999</v>
      </c>
      <c r="D12">
        <f>INDEX('AEO 2022 39'!50:50,MATCH(D$2,'AEO 2022 39'!$13:$13,0))</f>
        <v>0.32443300000000003</v>
      </c>
      <c r="E12">
        <f>INDEX('AEO 2022 39'!50:50,MATCH(E$2,'AEO 2022 39'!$13:$13,0))</f>
        <v>0.509598</v>
      </c>
      <c r="F12">
        <f>INDEX('AEO 2022 39'!50:50,MATCH(F$2,'AEO 2022 39'!$13:$13,0))</f>
        <v>0.72932600000000003</v>
      </c>
      <c r="G12">
        <f>INDEX('AEO 2022 39'!50:50,MATCH(G$2,'AEO 2022 39'!$13:$13,0))</f>
        <v>0.968611</v>
      </c>
      <c r="H12">
        <f>INDEX('AEO 2022 39'!50:50,MATCH(H$2,'AEO 2022 39'!$13:$13,0))</f>
        <v>1.2249680000000001</v>
      </c>
      <c r="I12">
        <f>INDEX('AEO 2022 39'!50:50,MATCH(I$2,'AEO 2022 39'!$13:$13,0))</f>
        <v>1.4937769999999999</v>
      </c>
      <c r="J12">
        <f>INDEX('AEO 2022 39'!50:50,MATCH(J$2,'AEO 2022 39'!$13:$13,0))</f>
        <v>1.772025</v>
      </c>
      <c r="K12">
        <f>INDEX('AEO 2022 39'!50:50,MATCH(K$2,'AEO 2022 39'!$13:$13,0))</f>
        <v>2.0642299999999998</v>
      </c>
      <c r="L12">
        <f>INDEX('AEO 2022 39'!50:50,MATCH(L$2,'AEO 2022 39'!$13:$13,0))</f>
        <v>2.3706469999999999</v>
      </c>
      <c r="M12">
        <f>INDEX('AEO 2022 39'!50:50,MATCH(M$2,'AEO 2022 39'!$13:$13,0))</f>
        <v>2.6942870000000001</v>
      </c>
      <c r="N12">
        <f>INDEX('AEO 2022 39'!50:50,MATCH(N$2,'AEO 2022 39'!$13:$13,0))</f>
        <v>3.035174</v>
      </c>
      <c r="O12">
        <f>INDEX('AEO 2022 39'!50:50,MATCH(O$2,'AEO 2022 39'!$13:$13,0))</f>
        <v>3.3923800000000002</v>
      </c>
      <c r="P12">
        <f>INDEX('AEO 2022 39'!50:50,MATCH(P$2,'AEO 2022 39'!$13:$13,0))</f>
        <v>3.7642329999999999</v>
      </c>
      <c r="Q12">
        <f>INDEX('AEO 2022 39'!50:50,MATCH(Q$2,'AEO 2022 39'!$13:$13,0))</f>
        <v>4.1481269999999997</v>
      </c>
      <c r="R12">
        <f>INDEX('AEO 2022 39'!50:50,MATCH(R$2,'AEO 2022 39'!$13:$13,0))</f>
        <v>4.5441320000000003</v>
      </c>
      <c r="S12">
        <f>INDEX('AEO 2022 39'!50:50,MATCH(S$2,'AEO 2022 39'!$13:$13,0))</f>
        <v>4.9523700000000002</v>
      </c>
      <c r="T12">
        <f>INDEX('AEO 2022 39'!50:50,MATCH(T$2,'AEO 2022 39'!$13:$13,0))</f>
        <v>5.3721550000000002</v>
      </c>
      <c r="U12">
        <f>INDEX('AEO 2022 39'!50:50,MATCH(U$2,'AEO 2022 39'!$13:$13,0))</f>
        <v>5.7991099999999998</v>
      </c>
      <c r="V12">
        <f>INDEX('AEO 2022 39'!50:50,MATCH(V$2,'AEO 2022 39'!$13:$13,0))</f>
        <v>6.2358549999999999</v>
      </c>
      <c r="W12">
        <f>INDEX('AEO 2022 39'!50:50,MATCH(W$2,'AEO 2022 39'!$13:$13,0))</f>
        <v>6.6772080000000003</v>
      </c>
      <c r="X12">
        <f>INDEX('AEO 2022 39'!50:50,MATCH(X$2,'AEO 2022 39'!$13:$13,0))</f>
        <v>7.1198930000000002</v>
      </c>
      <c r="Y12">
        <f>INDEX('AEO 2022 39'!50:50,MATCH(Y$2,'AEO 2022 39'!$13:$13,0))</f>
        <v>7.5683119999999997</v>
      </c>
      <c r="Z12">
        <f>INDEX('AEO 2022 39'!50:50,MATCH(Z$2,'AEO 2022 39'!$13:$13,0))</f>
        <v>8.021312</v>
      </c>
      <c r="AA12">
        <f>INDEX('AEO 2022 39'!50:50,MATCH(AA$2,'AEO 2022 39'!$13:$13,0))</f>
        <v>8.4785000000000004</v>
      </c>
      <c r="AB12">
        <f>INDEX('AEO 2022 39'!50:50,MATCH(AB$2,'AEO 2022 39'!$13:$13,0))</f>
        <v>8.9426629999999996</v>
      </c>
      <c r="AC12">
        <f>INDEX('AEO 2022 39'!50:50,MATCH(AC$2,'AEO 2022 39'!$13:$13,0))</f>
        <v>9.4058630000000001</v>
      </c>
      <c r="AD12">
        <f>INDEX('AEO 2022 39'!50:50,MATCH(AD$2,'AEO 2022 39'!$13:$13,0))</f>
        <v>9.8658450000000002</v>
      </c>
      <c r="AE12">
        <f>INDEX('AEO 2022 39'!50:50,MATCH(AE$2,'AEO 2022 39'!$13:$13,0))</f>
        <v>10.325563000000001</v>
      </c>
      <c r="AF12">
        <f>INDEX('AEO 2022 39'!50:50,MATCH(AF$2,'AEO 2022 39'!$13:$13,0))</f>
        <v>10.785106000000001</v>
      </c>
    </row>
    <row r="13" spans="1:32" x14ac:dyDescent="0.35">
      <c r="A13" t="str">
        <f>'AEO 2021 39'!A47</f>
        <v>Plug-in 10 Gasoline Hybrid</v>
      </c>
      <c r="B13">
        <f>INDEX('AEO 2021 39'!47:47,MATCH(B$2,'AEO 2021 39'!$14:$14,0))</f>
        <v>5.6167000000000002E-2</v>
      </c>
      <c r="C13">
        <f>INDEX('AEO 2022 39'!51:51,MATCH(C$2,'AEO 2022 39'!$13:$13,0))</f>
        <v>0.144815</v>
      </c>
      <c r="D13">
        <f>INDEX('AEO 2022 39'!51:51,MATCH(D$2,'AEO 2022 39'!$13:$13,0))</f>
        <v>0.204095</v>
      </c>
      <c r="E13">
        <f>INDEX('AEO 2022 39'!51:51,MATCH(E$2,'AEO 2022 39'!$13:$13,0))</f>
        <v>0.26401799999999997</v>
      </c>
      <c r="F13">
        <f>INDEX('AEO 2022 39'!51:51,MATCH(F$2,'AEO 2022 39'!$13:$13,0))</f>
        <v>0.322658</v>
      </c>
      <c r="G13">
        <f>INDEX('AEO 2022 39'!51:51,MATCH(G$2,'AEO 2022 39'!$13:$13,0))</f>
        <v>0.37985799999999997</v>
      </c>
      <c r="H13">
        <f>INDEX('AEO 2022 39'!51:51,MATCH(H$2,'AEO 2022 39'!$13:$13,0))</f>
        <v>0.43646600000000002</v>
      </c>
      <c r="I13">
        <f>INDEX('AEO 2022 39'!51:51,MATCH(I$2,'AEO 2022 39'!$13:$13,0))</f>
        <v>0.49207499999999998</v>
      </c>
      <c r="J13">
        <f>INDEX('AEO 2022 39'!51:51,MATCH(J$2,'AEO 2022 39'!$13:$13,0))</f>
        <v>0.54652999999999996</v>
      </c>
      <c r="K13">
        <f>INDEX('AEO 2022 39'!51:51,MATCH(K$2,'AEO 2022 39'!$13:$13,0))</f>
        <v>0.60038499999999995</v>
      </c>
      <c r="L13">
        <f>INDEX('AEO 2022 39'!51:51,MATCH(L$2,'AEO 2022 39'!$13:$13,0))</f>
        <v>0.65416399999999997</v>
      </c>
      <c r="M13">
        <f>INDEX('AEO 2022 39'!51:51,MATCH(M$2,'AEO 2022 39'!$13:$13,0))</f>
        <v>0.70808599999999999</v>
      </c>
      <c r="N13">
        <f>INDEX('AEO 2022 39'!51:51,MATCH(N$2,'AEO 2022 39'!$13:$13,0))</f>
        <v>0.76210800000000001</v>
      </c>
      <c r="O13">
        <f>INDEX('AEO 2022 39'!51:51,MATCH(O$2,'AEO 2022 39'!$13:$13,0))</f>
        <v>0.81611400000000001</v>
      </c>
      <c r="P13">
        <f>INDEX('AEO 2022 39'!51:51,MATCH(P$2,'AEO 2022 39'!$13:$13,0))</f>
        <v>0.86977599999999999</v>
      </c>
      <c r="Q13">
        <f>INDEX('AEO 2022 39'!51:51,MATCH(Q$2,'AEO 2022 39'!$13:$13,0))</f>
        <v>0.92245900000000003</v>
      </c>
      <c r="R13">
        <f>INDEX('AEO 2022 39'!51:51,MATCH(R$2,'AEO 2022 39'!$13:$13,0))</f>
        <v>0.97417600000000004</v>
      </c>
      <c r="S13">
        <f>INDEX('AEO 2022 39'!51:51,MATCH(S$2,'AEO 2022 39'!$13:$13,0))</f>
        <v>1.0251479999999999</v>
      </c>
      <c r="T13">
        <f>INDEX('AEO 2022 39'!51:51,MATCH(T$2,'AEO 2022 39'!$13:$13,0))</f>
        <v>1.075202</v>
      </c>
      <c r="U13">
        <f>INDEX('AEO 2022 39'!51:51,MATCH(U$2,'AEO 2022 39'!$13:$13,0))</f>
        <v>1.124161</v>
      </c>
      <c r="V13">
        <f>INDEX('AEO 2022 39'!51:51,MATCH(V$2,'AEO 2022 39'!$13:$13,0))</f>
        <v>1.172525</v>
      </c>
      <c r="W13">
        <f>INDEX('AEO 2022 39'!51:51,MATCH(W$2,'AEO 2022 39'!$13:$13,0))</f>
        <v>1.219684</v>
      </c>
      <c r="X13">
        <f>INDEX('AEO 2022 39'!51:51,MATCH(X$2,'AEO 2022 39'!$13:$13,0))</f>
        <v>1.2654540000000001</v>
      </c>
      <c r="Y13">
        <f>INDEX('AEO 2022 39'!51:51,MATCH(Y$2,'AEO 2022 39'!$13:$13,0))</f>
        <v>1.310575</v>
      </c>
      <c r="Z13">
        <f>INDEX('AEO 2022 39'!51:51,MATCH(Z$2,'AEO 2022 39'!$13:$13,0))</f>
        <v>1.3548800000000001</v>
      </c>
      <c r="AA13">
        <f>INDEX('AEO 2022 39'!51:51,MATCH(AA$2,'AEO 2022 39'!$13:$13,0))</f>
        <v>1.398714</v>
      </c>
      <c r="AB13">
        <f>INDEX('AEO 2022 39'!51:51,MATCH(AB$2,'AEO 2022 39'!$13:$13,0))</f>
        <v>1.4426559999999999</v>
      </c>
      <c r="AC13">
        <f>INDEX('AEO 2022 39'!51:51,MATCH(AC$2,'AEO 2022 39'!$13:$13,0))</f>
        <v>1.486</v>
      </c>
      <c r="AD13">
        <f>INDEX('AEO 2022 39'!51:51,MATCH(AD$2,'AEO 2022 39'!$13:$13,0))</f>
        <v>1.5286960000000001</v>
      </c>
      <c r="AE13">
        <f>INDEX('AEO 2022 39'!51:51,MATCH(AE$2,'AEO 2022 39'!$13:$13,0))</f>
        <v>1.5710029999999999</v>
      </c>
      <c r="AF13">
        <f>INDEX('AEO 2022 39'!51:51,MATCH(AF$2,'AEO 2022 39'!$13:$13,0))</f>
        <v>1.612841</v>
      </c>
    </row>
    <row r="14" spans="1:32" x14ac:dyDescent="0.35">
      <c r="A14" t="str">
        <f>'AEO 2021 39'!A48</f>
        <v>Plug-in 40 Gasoline Hybrid</v>
      </c>
      <c r="B14">
        <f>INDEX('AEO 2021 39'!48:48,MATCH(B$2,'AEO 2021 39'!$14:$14,0))</f>
        <v>4.5997999999999997E-2</v>
      </c>
      <c r="C14">
        <f>INDEX('AEO 2022 39'!52:52,MATCH(C$2,'AEO 2022 39'!$13:$13,0))</f>
        <v>3.7863000000000001E-2</v>
      </c>
      <c r="D14">
        <f>INDEX('AEO 2022 39'!52:52,MATCH(D$2,'AEO 2022 39'!$13:$13,0))</f>
        <v>0.21518200000000001</v>
      </c>
      <c r="E14">
        <f>INDEX('AEO 2022 39'!52:52,MATCH(E$2,'AEO 2022 39'!$13:$13,0))</f>
        <v>0.43324099999999999</v>
      </c>
      <c r="F14">
        <f>INDEX('AEO 2022 39'!52:52,MATCH(F$2,'AEO 2022 39'!$13:$13,0))</f>
        <v>0.654451</v>
      </c>
      <c r="G14">
        <f>INDEX('AEO 2022 39'!52:52,MATCH(G$2,'AEO 2022 39'!$13:$13,0))</f>
        <v>0.87399700000000002</v>
      </c>
      <c r="H14">
        <f>INDEX('AEO 2022 39'!52:52,MATCH(H$2,'AEO 2022 39'!$13:$13,0))</f>
        <v>1.0927800000000001</v>
      </c>
      <c r="I14">
        <f>INDEX('AEO 2022 39'!52:52,MATCH(I$2,'AEO 2022 39'!$13:$13,0))</f>
        <v>1.309064</v>
      </c>
      <c r="J14">
        <f>INDEX('AEO 2022 39'!52:52,MATCH(J$2,'AEO 2022 39'!$13:$13,0))</f>
        <v>1.522313</v>
      </c>
      <c r="K14">
        <f>INDEX('AEO 2022 39'!52:52,MATCH(K$2,'AEO 2022 39'!$13:$13,0))</f>
        <v>1.7346159999999999</v>
      </c>
      <c r="L14">
        <f>INDEX('AEO 2022 39'!52:52,MATCH(L$2,'AEO 2022 39'!$13:$13,0))</f>
        <v>1.948086</v>
      </c>
      <c r="M14">
        <f>INDEX('AEO 2022 39'!52:52,MATCH(M$2,'AEO 2022 39'!$13:$13,0))</f>
        <v>2.164142</v>
      </c>
      <c r="N14">
        <f>INDEX('AEO 2022 39'!52:52,MATCH(N$2,'AEO 2022 39'!$13:$13,0))</f>
        <v>2.3825069999999999</v>
      </c>
      <c r="O14">
        <f>INDEX('AEO 2022 39'!52:52,MATCH(O$2,'AEO 2022 39'!$13:$13,0))</f>
        <v>2.601763</v>
      </c>
      <c r="P14">
        <f>INDEX('AEO 2022 39'!52:52,MATCH(P$2,'AEO 2022 39'!$13:$13,0))</f>
        <v>2.820694</v>
      </c>
      <c r="Q14">
        <f>INDEX('AEO 2022 39'!52:52,MATCH(Q$2,'AEO 2022 39'!$13:$13,0))</f>
        <v>3.0373009999999998</v>
      </c>
      <c r="R14">
        <f>INDEX('AEO 2022 39'!52:52,MATCH(R$2,'AEO 2022 39'!$13:$13,0))</f>
        <v>3.2504819999999999</v>
      </c>
      <c r="S14">
        <f>INDEX('AEO 2022 39'!52:52,MATCH(S$2,'AEO 2022 39'!$13:$13,0))</f>
        <v>3.4596870000000002</v>
      </c>
      <c r="T14">
        <f>INDEX('AEO 2022 39'!52:52,MATCH(T$2,'AEO 2022 39'!$13:$13,0))</f>
        <v>3.6640609999999998</v>
      </c>
      <c r="U14">
        <f>INDEX('AEO 2022 39'!52:52,MATCH(U$2,'AEO 2022 39'!$13:$13,0))</f>
        <v>3.8623630000000002</v>
      </c>
      <c r="V14">
        <f>INDEX('AEO 2022 39'!52:52,MATCH(V$2,'AEO 2022 39'!$13:$13,0))</f>
        <v>4.054729</v>
      </c>
      <c r="W14">
        <f>INDEX('AEO 2022 39'!52:52,MATCH(W$2,'AEO 2022 39'!$13:$13,0))</f>
        <v>4.2391110000000003</v>
      </c>
      <c r="X14">
        <f>INDEX('AEO 2022 39'!52:52,MATCH(X$2,'AEO 2022 39'!$13:$13,0))</f>
        <v>4.4148990000000001</v>
      </c>
      <c r="Y14">
        <f>INDEX('AEO 2022 39'!52:52,MATCH(Y$2,'AEO 2022 39'!$13:$13,0))</f>
        <v>4.5835559999999997</v>
      </c>
      <c r="Z14">
        <f>INDEX('AEO 2022 39'!52:52,MATCH(Z$2,'AEO 2022 39'!$13:$13,0))</f>
        <v>4.7456649999999998</v>
      </c>
      <c r="AA14">
        <f>INDEX('AEO 2022 39'!52:52,MATCH(AA$2,'AEO 2022 39'!$13:$13,0))</f>
        <v>4.9030480000000001</v>
      </c>
      <c r="AB14">
        <f>INDEX('AEO 2022 39'!52:52,MATCH(AB$2,'AEO 2022 39'!$13:$13,0))</f>
        <v>5.0565730000000002</v>
      </c>
      <c r="AC14">
        <f>INDEX('AEO 2022 39'!52:52,MATCH(AC$2,'AEO 2022 39'!$13:$13,0))</f>
        <v>5.2067189999999997</v>
      </c>
      <c r="AD14">
        <f>INDEX('AEO 2022 39'!52:52,MATCH(AD$2,'AEO 2022 39'!$13:$13,0))</f>
        <v>5.3539310000000002</v>
      </c>
      <c r="AE14">
        <f>INDEX('AEO 2022 39'!52:52,MATCH(AE$2,'AEO 2022 39'!$13:$13,0))</f>
        <v>5.49925</v>
      </c>
      <c r="AF14">
        <f>INDEX('AEO 2022 39'!52:52,MATCH(AF$2,'AEO 2022 39'!$13:$13,0))</f>
        <v>5.6426619999999996</v>
      </c>
    </row>
    <row r="15" spans="1:32" x14ac:dyDescent="0.3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35">
      <c r="A17" s="2" t="s">
        <v>208</v>
      </c>
    </row>
    <row r="18" spans="1:32" x14ac:dyDescent="0.3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35">
      <c r="A19" t="str">
        <f>A3</f>
        <v>100 Mile Electric Vehicle</v>
      </c>
      <c r="B19">
        <f t="shared" ref="B19:AF21" si="1">(SUM(B3,B11)/SUM(B$3:B$5,B$11:B$13))</f>
        <v>0.26125269959910014</v>
      </c>
      <c r="C19">
        <f t="shared" si="1"/>
        <v>0.17736448000356736</v>
      </c>
      <c r="D19">
        <f t="shared" si="1"/>
        <v>0.15564302624544971</v>
      </c>
      <c r="E19">
        <f t="shared" si="1"/>
        <v>0.14219501446289112</v>
      </c>
      <c r="F19">
        <f t="shared" si="1"/>
        <v>0.13350796023893641</v>
      </c>
      <c r="G19">
        <f t="shared" si="1"/>
        <v>0.12782769648232811</v>
      </c>
      <c r="H19">
        <f t="shared" si="1"/>
        <v>0.12369457358428358</v>
      </c>
      <c r="I19">
        <f t="shared" si="1"/>
        <v>0.12054249625172365</v>
      </c>
      <c r="J19">
        <f t="shared" si="1"/>
        <v>0.11799430721549195</v>
      </c>
      <c r="K19">
        <f t="shared" si="1"/>
        <v>0.11582364346616585</v>
      </c>
      <c r="L19">
        <f t="shared" si="1"/>
        <v>0.11386608987277279</v>
      </c>
      <c r="M19">
        <f t="shared" si="1"/>
        <v>0.11170696880388513</v>
      </c>
      <c r="N19">
        <f t="shared" si="1"/>
        <v>0.1094567513611068</v>
      </c>
      <c r="O19">
        <f t="shared" si="1"/>
        <v>0.10717282398346344</v>
      </c>
      <c r="P19">
        <f t="shared" si="1"/>
        <v>0.10490895327871352</v>
      </c>
      <c r="Q19">
        <f t="shared" si="1"/>
        <v>0.10269689414254744</v>
      </c>
      <c r="R19">
        <f t="shared" si="1"/>
        <v>0.10053595835308191</v>
      </c>
      <c r="S19">
        <f t="shared" si="1"/>
        <v>9.8427245381451076E-2</v>
      </c>
      <c r="T19">
        <f t="shared" si="1"/>
        <v>9.6344857854349125E-2</v>
      </c>
      <c r="U19">
        <f t="shared" si="1"/>
        <v>9.4287595507869776E-2</v>
      </c>
      <c r="V19">
        <f t="shared" si="1"/>
        <v>9.2234974270056141E-2</v>
      </c>
      <c r="W19">
        <f t="shared" si="1"/>
        <v>9.0152496526954257E-2</v>
      </c>
      <c r="X19">
        <f t="shared" si="1"/>
        <v>8.8062593717031845E-2</v>
      </c>
      <c r="Y19">
        <f t="shared" si="1"/>
        <v>8.5922211294358619E-2</v>
      </c>
      <c r="Z19">
        <f t="shared" si="1"/>
        <v>8.3738250987643315E-2</v>
      </c>
      <c r="AA19">
        <f t="shared" si="1"/>
        <v>8.1558465796518209E-2</v>
      </c>
      <c r="AB19">
        <f t="shared" si="1"/>
        <v>7.9386222691041869E-2</v>
      </c>
      <c r="AC19">
        <f t="shared" si="1"/>
        <v>7.7262229089956461E-2</v>
      </c>
      <c r="AD19">
        <f t="shared" si="1"/>
        <v>7.5231801213706359E-2</v>
      </c>
      <c r="AE19">
        <f t="shared" si="1"/>
        <v>7.3308135275372721E-2</v>
      </c>
      <c r="AF19">
        <f t="shared" si="1"/>
        <v>7.1486432781751971E-2</v>
      </c>
    </row>
    <row r="20" spans="1:32" x14ac:dyDescent="0.35">
      <c r="A20" t="str">
        <f>A4</f>
        <v>200 Mile Electric Vehicle</v>
      </c>
      <c r="B20">
        <f t="shared" ref="B20:P20" si="2">(SUM(B4,B12)/SUM(B$3:B$5,B$11:B$13))</f>
        <v>0.25720838443575439</v>
      </c>
      <c r="C20">
        <f t="shared" si="2"/>
        <v>0.21803040764866422</v>
      </c>
      <c r="D20">
        <f t="shared" si="2"/>
        <v>0.26067255555838409</v>
      </c>
      <c r="E20">
        <f t="shared" si="2"/>
        <v>0.29424854430310943</v>
      </c>
      <c r="F20">
        <f t="shared" si="2"/>
        <v>0.32329398673089454</v>
      </c>
      <c r="G20">
        <f t="shared" si="2"/>
        <v>0.34739805306565796</v>
      </c>
      <c r="H20">
        <f t="shared" si="2"/>
        <v>0.36792572371278098</v>
      </c>
      <c r="I20">
        <f t="shared" si="2"/>
        <v>0.38558560385708368</v>
      </c>
      <c r="J20">
        <f t="shared" si="2"/>
        <v>0.40109627708958845</v>
      </c>
      <c r="K20">
        <f t="shared" si="2"/>
        <v>0.41523245215955112</v>
      </c>
      <c r="L20">
        <f t="shared" si="2"/>
        <v>0.4277900765878625</v>
      </c>
      <c r="M20">
        <f t="shared" si="2"/>
        <v>0.43944212505757163</v>
      </c>
      <c r="N20">
        <f t="shared" si="2"/>
        <v>0.45036123382200832</v>
      </c>
      <c r="O20">
        <f t="shared" si="2"/>
        <v>0.46067043856430256</v>
      </c>
      <c r="P20">
        <f t="shared" si="2"/>
        <v>0.47042905269364826</v>
      </c>
      <c r="Q20">
        <f t="shared" si="1"/>
        <v>0.47969011997317235</v>
      </c>
      <c r="R20">
        <f t="shared" si="1"/>
        <v>0.48850311688099951</v>
      </c>
      <c r="S20">
        <f t="shared" si="1"/>
        <v>0.49687572024542553</v>
      </c>
      <c r="T20">
        <f t="shared" si="1"/>
        <v>0.50481260368271241</v>
      </c>
      <c r="U20">
        <f t="shared" si="1"/>
        <v>0.51226637857163215</v>
      </c>
      <c r="V20">
        <f t="shared" si="1"/>
        <v>0.51927378188912809</v>
      </c>
      <c r="W20">
        <f t="shared" si="1"/>
        <v>0.52582854320116801</v>
      </c>
      <c r="X20">
        <f t="shared" si="1"/>
        <v>0.53195666757668503</v>
      </c>
      <c r="Y20">
        <f t="shared" si="1"/>
        <v>0.53762135906472819</v>
      </c>
      <c r="Z20">
        <f t="shared" si="1"/>
        <v>0.54288831354721823</v>
      </c>
      <c r="AA20">
        <f t="shared" si="1"/>
        <v>0.54771835859803664</v>
      </c>
      <c r="AB20">
        <f t="shared" si="1"/>
        <v>0.55221518707586303</v>
      </c>
      <c r="AC20">
        <f t="shared" si="1"/>
        <v>0.55637963260940404</v>
      </c>
      <c r="AD20">
        <f t="shared" si="1"/>
        <v>0.56024171072676521</v>
      </c>
      <c r="AE20">
        <f t="shared" si="1"/>
        <v>0.56383689408144289</v>
      </c>
      <c r="AF20">
        <f t="shared" si="1"/>
        <v>0.56719301299266989</v>
      </c>
    </row>
    <row r="21" spans="1:32" x14ac:dyDescent="0.35">
      <c r="A21" t="str">
        <f>A5</f>
        <v>300 Mile Electric Vehicle</v>
      </c>
      <c r="B21">
        <f t="shared" si="1"/>
        <v>0.48153891596514548</v>
      </c>
      <c r="C21">
        <f t="shared" si="1"/>
        <v>0.60460511234776848</v>
      </c>
      <c r="D21">
        <f t="shared" si="1"/>
        <v>0.58368441819616634</v>
      </c>
      <c r="E21">
        <f t="shared" si="1"/>
        <v>0.56355644123399951</v>
      </c>
      <c r="F21">
        <f t="shared" si="1"/>
        <v>0.54319805303016899</v>
      </c>
      <c r="G21">
        <f t="shared" si="1"/>
        <v>0.52477425045201387</v>
      </c>
      <c r="H21">
        <f t="shared" si="1"/>
        <v>0.50837970270293553</v>
      </c>
      <c r="I21">
        <f t="shared" si="1"/>
        <v>0.49387189989119268</v>
      </c>
      <c r="J21">
        <f t="shared" si="1"/>
        <v>0.48090941569491968</v>
      </c>
      <c r="K21">
        <f t="shared" si="1"/>
        <v>0.46894390437428279</v>
      </c>
      <c r="L21">
        <f t="shared" si="1"/>
        <v>0.45834383353936475</v>
      </c>
      <c r="M21">
        <f t="shared" si="1"/>
        <v>0.44885090613854334</v>
      </c>
      <c r="N21">
        <f t="shared" si="1"/>
        <v>0.44018201481688479</v>
      </c>
      <c r="O21">
        <f t="shared" si="1"/>
        <v>0.43215673745223393</v>
      </c>
      <c r="P21">
        <f t="shared" si="1"/>
        <v>0.42466199402763816</v>
      </c>
      <c r="Q21">
        <f t="shared" si="1"/>
        <v>0.41761298588428036</v>
      </c>
      <c r="R21">
        <f t="shared" si="1"/>
        <v>0.4109609247659185</v>
      </c>
      <c r="S21">
        <f t="shared" si="1"/>
        <v>0.40469703437312332</v>
      </c>
      <c r="T21">
        <f t="shared" si="1"/>
        <v>0.39884253846293821</v>
      </c>
      <c r="U21">
        <f t="shared" si="1"/>
        <v>0.39344602592049788</v>
      </c>
      <c r="V21">
        <f t="shared" si="1"/>
        <v>0.38849124384081568</v>
      </c>
      <c r="W21">
        <f t="shared" si="1"/>
        <v>0.38401896027187782</v>
      </c>
      <c r="X21">
        <f t="shared" si="1"/>
        <v>0.37998073870628307</v>
      </c>
      <c r="Y21">
        <f t="shared" si="1"/>
        <v>0.37645642964091319</v>
      </c>
      <c r="Z21">
        <f t="shared" si="1"/>
        <v>0.37337343546513835</v>
      </c>
      <c r="AA21">
        <f t="shared" si="1"/>
        <v>0.37072317560544499</v>
      </c>
      <c r="AB21">
        <f t="shared" si="1"/>
        <v>0.36839859023309518</v>
      </c>
      <c r="AC21">
        <f t="shared" si="1"/>
        <v>0.36635813830063946</v>
      </c>
      <c r="AD21">
        <f t="shared" si="1"/>
        <v>0.36452648805952842</v>
      </c>
      <c r="AE21">
        <f t="shared" si="1"/>
        <v>0.36285497064318417</v>
      </c>
      <c r="AF21">
        <f t="shared" si="1"/>
        <v>0.36132055422557807</v>
      </c>
    </row>
    <row r="23" spans="1:32" x14ac:dyDescent="0.35">
      <c r="A23" t="s">
        <v>210</v>
      </c>
    </row>
    <row r="24" spans="1:32" x14ac:dyDescent="0.35">
      <c r="A24" t="str">
        <f>A6</f>
        <v>Plug-in 10 Gasoline Hybrid</v>
      </c>
      <c r="B24">
        <f t="shared" ref="B24:AF24" si="3">SUM(B6,B14)/SUM(B$6:B$7,B$14:B$15)</f>
        <v>0.68048761957135206</v>
      </c>
      <c r="C24">
        <f t="shared" si="3"/>
        <v>0.64997469288675447</v>
      </c>
      <c r="D24">
        <f t="shared" si="3"/>
        <v>0.74707947550980369</v>
      </c>
      <c r="E24">
        <f t="shared" si="3"/>
        <v>0.80988199650845749</v>
      </c>
      <c r="F24">
        <f t="shared" si="3"/>
        <v>0.84916577348089728</v>
      </c>
      <c r="G24">
        <f t="shared" si="3"/>
        <v>0.87606389407650287</v>
      </c>
      <c r="H24">
        <f t="shared" si="3"/>
        <v>0.89586612854842573</v>
      </c>
      <c r="I24">
        <f t="shared" si="3"/>
        <v>0.91118929392096859</v>
      </c>
      <c r="J24">
        <f t="shared" si="3"/>
        <v>0.92357656077077466</v>
      </c>
      <c r="K24">
        <f t="shared" si="3"/>
        <v>0.93397922383299337</v>
      </c>
      <c r="L24">
        <f t="shared" si="3"/>
        <v>0.94293803690640432</v>
      </c>
      <c r="M24">
        <f t="shared" si="3"/>
        <v>0.95076991815123257</v>
      </c>
      <c r="N24">
        <f t="shared" si="3"/>
        <v>0.95765251070789803</v>
      </c>
      <c r="O24">
        <f t="shared" si="3"/>
        <v>0.96367358119233137</v>
      </c>
      <c r="P24">
        <f t="shared" si="3"/>
        <v>0.96888498293220271</v>
      </c>
      <c r="Q24">
        <f t="shared" si="3"/>
        <v>0.97332274084974502</v>
      </c>
      <c r="R24">
        <f t="shared" si="3"/>
        <v>0.97701730551841048</v>
      </c>
      <c r="S24">
        <f t="shared" si="3"/>
        <v>0.98000892358020808</v>
      </c>
      <c r="T24">
        <f t="shared" si="3"/>
        <v>0.98235189301809078</v>
      </c>
      <c r="U24">
        <f t="shared" si="3"/>
        <v>0.98413057982959551</v>
      </c>
      <c r="V24">
        <f t="shared" si="3"/>
        <v>0.98547430582013407</v>
      </c>
      <c r="W24">
        <f t="shared" si="3"/>
        <v>0.98649077114487782</v>
      </c>
      <c r="X24">
        <f t="shared" si="3"/>
        <v>0.98717280551079478</v>
      </c>
      <c r="Y24">
        <f t="shared" si="3"/>
        <v>0.98758672933247538</v>
      </c>
      <c r="Z24">
        <f t="shared" si="3"/>
        <v>0.98788417416071095</v>
      </c>
      <c r="AA24">
        <f t="shared" si="3"/>
        <v>0.98811819911362075</v>
      </c>
      <c r="AB24">
        <f t="shared" si="3"/>
        <v>0.98830741544280987</v>
      </c>
      <c r="AC24">
        <f t="shared" si="3"/>
        <v>0.9884748899528506</v>
      </c>
      <c r="AD24">
        <f t="shared" si="3"/>
        <v>0.98862635322354608</v>
      </c>
      <c r="AE24">
        <f t="shared" si="3"/>
        <v>0.98875866016451408</v>
      </c>
      <c r="AF24">
        <f t="shared" si="3"/>
        <v>0.98887568677189941</v>
      </c>
    </row>
    <row r="25" spans="1:32" x14ac:dyDescent="0.35">
      <c r="A25" t="str">
        <f>A7</f>
        <v>Plug-in 40 Gasoline Hybrid</v>
      </c>
      <c r="B25">
        <f t="shared" ref="B25:AF25" si="4">SUM(B7,B15)/SUM(B$6:B$7,B$14:B$15)</f>
        <v>0.31951238042864794</v>
      </c>
      <c r="C25">
        <f t="shared" si="4"/>
        <v>0.35002530711324548</v>
      </c>
      <c r="D25">
        <f t="shared" si="4"/>
        <v>0.2529205244901962</v>
      </c>
      <c r="E25">
        <f t="shared" si="4"/>
        <v>0.19011800349154248</v>
      </c>
      <c r="F25">
        <f t="shared" si="4"/>
        <v>0.15083422651910289</v>
      </c>
      <c r="G25">
        <f t="shared" si="4"/>
        <v>0.12393610592349712</v>
      </c>
      <c r="H25">
        <f t="shared" si="4"/>
        <v>0.10413387145157413</v>
      </c>
      <c r="I25">
        <f t="shared" si="4"/>
        <v>8.8810706079031437E-2</v>
      </c>
      <c r="J25">
        <f t="shared" si="4"/>
        <v>7.6423439229225593E-2</v>
      </c>
      <c r="K25">
        <f t="shared" si="4"/>
        <v>6.6020776167006703E-2</v>
      </c>
      <c r="L25">
        <f t="shared" si="4"/>
        <v>5.7061963093595666E-2</v>
      </c>
      <c r="M25">
        <f t="shared" si="4"/>
        <v>4.9230081848767378E-2</v>
      </c>
      <c r="N25">
        <f t="shared" si="4"/>
        <v>4.2347489292102011E-2</v>
      </c>
      <c r="O25">
        <f t="shared" si="4"/>
        <v>3.6326418807668605E-2</v>
      </c>
      <c r="P25">
        <f t="shared" si="4"/>
        <v>3.1115017067797325E-2</v>
      </c>
      <c r="Q25">
        <f t="shared" si="4"/>
        <v>2.6677259150255012E-2</v>
      </c>
      <c r="R25">
        <f t="shared" si="4"/>
        <v>2.2982694481589468E-2</v>
      </c>
      <c r="S25">
        <f t="shared" si="4"/>
        <v>1.9991076419791916E-2</v>
      </c>
      <c r="T25">
        <f t="shared" si="4"/>
        <v>1.7648106981909221E-2</v>
      </c>
      <c r="U25">
        <f t="shared" si="4"/>
        <v>1.5869420170404613E-2</v>
      </c>
      <c r="V25">
        <f t="shared" si="4"/>
        <v>1.4525694179865888E-2</v>
      </c>
      <c r="W25">
        <f t="shared" si="4"/>
        <v>1.3509228855122181E-2</v>
      </c>
      <c r="X25">
        <f t="shared" si="4"/>
        <v>1.2827194489205182E-2</v>
      </c>
      <c r="Y25">
        <f t="shared" si="4"/>
        <v>1.2413270667524694E-2</v>
      </c>
      <c r="Z25">
        <f t="shared" si="4"/>
        <v>1.2115825839289012E-2</v>
      </c>
      <c r="AA25">
        <f t="shared" si="4"/>
        <v>1.1881800886379246E-2</v>
      </c>
      <c r="AB25">
        <f t="shared" si="4"/>
        <v>1.1692584557190116E-2</v>
      </c>
      <c r="AC25">
        <f t="shared" si="4"/>
        <v>1.152511004714942E-2</v>
      </c>
      <c r="AD25">
        <f t="shared" si="4"/>
        <v>1.1373646776453928E-2</v>
      </c>
      <c r="AE25">
        <f t="shared" si="4"/>
        <v>1.124133983548598E-2</v>
      </c>
      <c r="AF25">
        <f t="shared" si="4"/>
        <v>1.1124313228100669E-2</v>
      </c>
    </row>
    <row r="27" spans="1:32" s="2" customFormat="1" x14ac:dyDescent="0.35">
      <c r="A27" s="2" t="s">
        <v>212</v>
      </c>
    </row>
    <row r="28" spans="1:32" x14ac:dyDescent="0.3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35">
      <c r="A29" t="str">
        <f>'AEO 2021 42'!A72</f>
        <v>Minicompact</v>
      </c>
      <c r="B29">
        <f>(INDEX('AEO 2021 42'!72:72,MATCH(B$28,'AEO 2021 42'!$14:$14,0))/100)*(SUM(B$3:B$5)/SUM(B$3:B$5,B$11:B$13))</f>
        <v>3.1908144080573801E-3</v>
      </c>
      <c r="C29">
        <f>(INDEX('AEO 2022 42'!77:77,MATCH(C$28,'AEO 2022 42'!$13:$13,0))/100)*(SUM(C$3:C$5)/SUM(C$3:C$5,C$11:C$13))</f>
        <v>3.0934793457290154E-3</v>
      </c>
      <c r="D29">
        <f>(INDEX('AEO 2022 42'!77:77,MATCH(D$28,'AEO 2022 42'!$13:$13,0))/100)*(SUM(D$3:D$5)/SUM(D$3:D$5,D$11:D$13))</f>
        <v>2.6619108138910812E-3</v>
      </c>
      <c r="E29">
        <f>(INDEX('AEO 2022 42'!77:77,MATCH(E$28,'AEO 2022 42'!$13:$13,0))/100)*(SUM(E$3:E$5)/SUM(E$3:E$5,E$11:E$13))</f>
        <v>2.3161832548905816E-3</v>
      </c>
      <c r="F29">
        <f>(INDEX('AEO 2022 42'!77:77,MATCH(F$28,'AEO 2022 42'!$13:$13,0))/100)*(SUM(F$3:F$5)/SUM(F$3:F$5,F$11:F$13))</f>
        <v>2.2402972763916305E-3</v>
      </c>
      <c r="G29">
        <f>(INDEX('AEO 2022 42'!77:77,MATCH(G$28,'AEO 2022 42'!$13:$13,0))/100)*(SUM(G$3:G$5)/SUM(G$3:G$5,G$11:G$13))</f>
        <v>2.1321171513630196E-3</v>
      </c>
      <c r="H29">
        <f>(INDEX('AEO 2022 42'!77:77,MATCH(H$28,'AEO 2022 42'!$13:$13,0))/100)*(SUM(H$3:H$5)/SUM(H$3:H$5,H$11:H$13))</f>
        <v>2.0719945430131008E-3</v>
      </c>
      <c r="I29">
        <f>(INDEX('AEO 2022 42'!77:77,MATCH(I$28,'AEO 2022 42'!$13:$13,0))/100)*(SUM(I$3:I$5)/SUM(I$3:I$5,I$11:I$13))</f>
        <v>1.9934486440916395E-3</v>
      </c>
      <c r="J29">
        <f>(INDEX('AEO 2022 42'!77:77,MATCH(J$28,'AEO 2022 42'!$13:$13,0))/100)*(SUM(J$3:J$5)/SUM(J$3:J$5,J$11:J$13))</f>
        <v>1.9221254135916915E-3</v>
      </c>
      <c r="K29">
        <f>(INDEX('AEO 2022 42'!77:77,MATCH(K$28,'AEO 2022 42'!$13:$13,0))/100)*(SUM(K$3:K$5)/SUM(K$3:K$5,K$11:K$13))</f>
        <v>1.8609027317338627E-3</v>
      </c>
      <c r="L29">
        <f>(INDEX('AEO 2022 42'!77:77,MATCH(L$28,'AEO 2022 42'!$13:$13,0))/100)*(SUM(L$3:L$5)/SUM(L$3:L$5,L$11:L$13))</f>
        <v>1.8219781708580984E-3</v>
      </c>
      <c r="M29">
        <f>(INDEX('AEO 2022 42'!77:77,MATCH(M$28,'AEO 2022 42'!$13:$13,0))/100)*(SUM(M$3:M$5)/SUM(M$3:M$5,M$11:M$13))</f>
        <v>1.8087959167148425E-3</v>
      </c>
      <c r="N29">
        <f>(INDEX('AEO 2022 42'!77:77,MATCH(N$28,'AEO 2022 42'!$13:$13,0))/100)*(SUM(N$3:N$5)/SUM(N$3:N$5,N$11:N$13))</f>
        <v>1.7255891327661928E-3</v>
      </c>
      <c r="O29">
        <f>(INDEX('AEO 2022 42'!77:77,MATCH(O$28,'AEO 2022 42'!$13:$13,0))/100)*(SUM(O$3:O$5)/SUM(O$3:O$5,O$11:O$13))</f>
        <v>1.6878237471348221E-3</v>
      </c>
      <c r="P29">
        <f>(INDEX('AEO 2022 42'!77:77,MATCH(P$28,'AEO 2022 42'!$13:$13,0))/100)*(SUM(P$3:P$5)/SUM(P$3:P$5,P$11:P$13))</f>
        <v>1.6503987341896648E-3</v>
      </c>
      <c r="Q29">
        <f>(INDEX('AEO 2022 42'!77:77,MATCH(Q$28,'AEO 2022 42'!$13:$13,0))/100)*(SUM(Q$3:Q$5)/SUM(Q$3:Q$5,Q$11:Q$13))</f>
        <v>1.6154217341112797E-3</v>
      </c>
      <c r="R29">
        <f>(INDEX('AEO 2022 42'!77:77,MATCH(R$28,'AEO 2022 42'!$13:$13,0))/100)*(SUM(R$3:R$5)/SUM(R$3:R$5,R$11:R$13))</f>
        <v>1.591623235508415E-3</v>
      </c>
      <c r="S29">
        <f>(INDEX('AEO 2022 42'!77:77,MATCH(S$28,'AEO 2022 42'!$13:$13,0))/100)*(SUM(S$3:S$5)/SUM(S$3:S$5,S$11:S$13))</f>
        <v>1.5664852661481576E-3</v>
      </c>
      <c r="T29">
        <f>(INDEX('AEO 2022 42'!77:77,MATCH(T$28,'AEO 2022 42'!$13:$13,0))/100)*(SUM(T$3:T$5)/SUM(T$3:T$5,T$11:T$13))</f>
        <v>1.54895687351164E-3</v>
      </c>
      <c r="U29">
        <f>(INDEX('AEO 2022 42'!77:77,MATCH(U$28,'AEO 2022 42'!$13:$13,0))/100)*(SUM(U$3:U$5)/SUM(U$3:U$5,U$11:U$13))</f>
        <v>1.5181914983009275E-3</v>
      </c>
      <c r="V29">
        <f>(INDEX('AEO 2022 42'!77:77,MATCH(V$28,'AEO 2022 42'!$13:$13,0))/100)*(SUM(V$3:V$5)/SUM(V$3:V$5,V$11:V$13))</f>
        <v>1.510249079970657E-3</v>
      </c>
      <c r="W29">
        <f>(INDEX('AEO 2022 42'!77:77,MATCH(W$28,'AEO 2022 42'!$13:$13,0))/100)*(SUM(W$3:W$5)/SUM(W$3:W$5,W$11:W$13))</f>
        <v>1.4933361849451972E-3</v>
      </c>
      <c r="X29">
        <f>(INDEX('AEO 2022 42'!77:77,MATCH(X$28,'AEO 2022 42'!$13:$13,0))/100)*(SUM(X$3:X$5)/SUM(X$3:X$5,X$11:X$13))</f>
        <v>1.4774208711022974E-3</v>
      </c>
      <c r="Y29">
        <f>(INDEX('AEO 2022 42'!77:77,MATCH(Y$28,'AEO 2022 42'!$13:$13,0))/100)*(SUM(Y$3:Y$5)/SUM(Y$3:Y$5,Y$11:Y$13))</f>
        <v>1.4757358241989419E-3</v>
      </c>
      <c r="Z29">
        <f>(INDEX('AEO 2022 42'!77:77,MATCH(Z$28,'AEO 2022 42'!$13:$13,0))/100)*(SUM(Z$3:Z$5)/SUM(Z$3:Z$5,Z$11:Z$13))</f>
        <v>1.4679226362012657E-3</v>
      </c>
      <c r="AA29">
        <f>(INDEX('AEO 2022 42'!77:77,MATCH(AA$28,'AEO 2022 42'!$13:$13,0))/100)*(SUM(AA$3:AA$5)/SUM(AA$3:AA$5,AA$11:AA$13))</f>
        <v>1.456689278970795E-3</v>
      </c>
      <c r="AB29">
        <f>(INDEX('AEO 2022 42'!77:77,MATCH(AB$28,'AEO 2022 42'!$13:$13,0))/100)*(SUM(AB$3:AB$5)/SUM(AB$3:AB$5,AB$11:AB$13))</f>
        <v>1.4561206040929326E-3</v>
      </c>
      <c r="AC29">
        <f>(INDEX('AEO 2022 42'!77:77,MATCH(AC$28,'AEO 2022 42'!$13:$13,0))/100)*(SUM(AC$3:AC$5)/SUM(AC$3:AC$5,AC$11:AC$13))</f>
        <v>1.4458421976337498E-3</v>
      </c>
      <c r="AD29">
        <f>(INDEX('AEO 2022 42'!77:77,MATCH(AD$28,'AEO 2022 42'!$13:$13,0))/100)*(SUM(AD$3:AD$5)/SUM(AD$3:AD$5,AD$11:AD$13))</f>
        <v>1.4392014232793796E-3</v>
      </c>
      <c r="AE29">
        <f>(INDEX('AEO 2022 42'!77:77,MATCH(AE$28,'AEO 2022 42'!$13:$13,0))/100)*(SUM(AE$3:AE$5)/SUM(AE$3:AE$5,AE$11:AE$13))</f>
        <v>1.4380090839236862E-3</v>
      </c>
      <c r="AF29">
        <f>(INDEX('AEO 2022 42'!77:77,MATCH(AF$28,'AEO 2022 42'!$13:$13,0))/100)*(SUM(AF$3:AF$5)/SUM(AF$3:AF$5,AF$11:AF$13))</f>
        <v>1.435264730237583E-3</v>
      </c>
    </row>
    <row r="30" spans="1:32" x14ac:dyDescent="0.35">
      <c r="A30" t="str">
        <f>'AEO 2021 42'!A73</f>
        <v>Subcompact</v>
      </c>
      <c r="B30">
        <f>(INDEX('AEO 2021 42'!73:73,MATCH(B$28,'AEO 2021 42'!$14:$14,0))/100)*(SUM(B$3:B$5)/SUM(B$3:B$5,B$11:B$13))</f>
        <v>3.149834995527602E-2</v>
      </c>
      <c r="C30">
        <f>(INDEX('AEO 2022 42'!78:78,MATCH(C$28,'AEO 2022 42'!$13:$13,0))/100)*(SUM(C$3:C$5)/SUM(C$3:C$5,C$11:C$13))</f>
        <v>4.3607731254285902E-2</v>
      </c>
      <c r="D30">
        <f>(INDEX('AEO 2022 42'!78:78,MATCH(D$28,'AEO 2022 42'!$13:$13,0))/100)*(SUM(D$3:D$5)/SUM(D$3:D$5,D$11:D$13))</f>
        <v>3.704935906193519E-2</v>
      </c>
      <c r="E30">
        <f>(INDEX('AEO 2022 42'!78:78,MATCH(E$28,'AEO 2022 42'!$13:$13,0))/100)*(SUM(E$3:E$5)/SUM(E$3:E$5,E$11:E$13))</f>
        <v>3.1620741446121862E-2</v>
      </c>
      <c r="F30">
        <f>(INDEX('AEO 2022 42'!78:78,MATCH(F$28,'AEO 2022 42'!$13:$13,0))/100)*(SUM(F$3:F$5)/SUM(F$3:F$5,F$11:F$13))</f>
        <v>2.9688952028925669E-2</v>
      </c>
      <c r="G30">
        <f>(INDEX('AEO 2022 42'!78:78,MATCH(G$28,'AEO 2022 42'!$13:$13,0))/100)*(SUM(G$3:G$5)/SUM(G$3:G$5,G$11:G$13))</f>
        <v>2.789661373361467E-2</v>
      </c>
      <c r="H30">
        <f>(INDEX('AEO 2022 42'!78:78,MATCH(H$28,'AEO 2022 42'!$13:$13,0))/100)*(SUM(H$3:H$5)/SUM(H$3:H$5,H$11:H$13))</f>
        <v>2.6626889157317958E-2</v>
      </c>
      <c r="I30">
        <f>(INDEX('AEO 2022 42'!78:78,MATCH(I$28,'AEO 2022 42'!$13:$13,0))/100)*(SUM(I$3:I$5)/SUM(I$3:I$5,I$11:I$13))</f>
        <v>2.520835744542857E-2</v>
      </c>
      <c r="J30">
        <f>(INDEX('AEO 2022 42'!78:78,MATCH(J$28,'AEO 2022 42'!$13:$13,0))/100)*(SUM(J$3:J$5)/SUM(J$3:J$5,J$11:J$13))</f>
        <v>2.4154988424844464E-2</v>
      </c>
      <c r="K30">
        <f>(INDEX('AEO 2022 42'!78:78,MATCH(K$28,'AEO 2022 42'!$13:$13,0))/100)*(SUM(K$3:K$5)/SUM(K$3:K$5,K$11:K$13))</f>
        <v>2.3162857745176946E-2</v>
      </c>
      <c r="L30">
        <f>(INDEX('AEO 2022 42'!78:78,MATCH(L$28,'AEO 2022 42'!$13:$13,0))/100)*(SUM(L$3:L$5)/SUM(L$3:L$5,L$11:L$13))</f>
        <v>2.248739535087102E-2</v>
      </c>
      <c r="M30">
        <f>(INDEX('AEO 2022 42'!78:78,MATCH(M$28,'AEO 2022 42'!$13:$13,0))/100)*(SUM(M$3:M$5)/SUM(M$3:M$5,M$11:M$13))</f>
        <v>2.183646607134344E-2</v>
      </c>
      <c r="N30">
        <f>(INDEX('AEO 2022 42'!78:78,MATCH(N$28,'AEO 2022 42'!$13:$13,0))/100)*(SUM(N$3:N$5)/SUM(N$3:N$5,N$11:N$13))</f>
        <v>2.0930316426922418E-2</v>
      </c>
      <c r="O30">
        <f>(INDEX('AEO 2022 42'!78:78,MATCH(O$28,'AEO 2022 42'!$13:$13,0))/100)*(SUM(O$3:O$5)/SUM(O$3:O$5,O$11:O$13))</f>
        <v>2.0293588525251774E-2</v>
      </c>
      <c r="P30">
        <f>(INDEX('AEO 2022 42'!78:78,MATCH(P$28,'AEO 2022 42'!$13:$13,0))/100)*(SUM(P$3:P$5)/SUM(P$3:P$5,P$11:P$13))</f>
        <v>1.9761492503243064E-2</v>
      </c>
      <c r="Q30">
        <f>(INDEX('AEO 2022 42'!78:78,MATCH(Q$28,'AEO 2022 42'!$13:$13,0))/100)*(SUM(Q$3:Q$5)/SUM(Q$3:Q$5,Q$11:Q$13))</f>
        <v>1.9230768584492013E-2</v>
      </c>
      <c r="R30">
        <f>(INDEX('AEO 2022 42'!78:78,MATCH(R$28,'AEO 2022 42'!$13:$13,0))/100)*(SUM(R$3:R$5)/SUM(R$3:R$5,R$11:R$13))</f>
        <v>1.8843467023969645E-2</v>
      </c>
      <c r="S30">
        <f>(INDEX('AEO 2022 42'!78:78,MATCH(S$28,'AEO 2022 42'!$13:$13,0))/100)*(SUM(S$3:S$5)/SUM(S$3:S$5,S$11:S$13))</f>
        <v>1.8461152525512881E-2</v>
      </c>
      <c r="T30">
        <f>(INDEX('AEO 2022 42'!78:78,MATCH(T$28,'AEO 2022 42'!$13:$13,0))/100)*(SUM(T$3:T$5)/SUM(T$3:T$5,T$11:T$13))</f>
        <v>1.8157266924627529E-2</v>
      </c>
      <c r="U30">
        <f>(INDEX('AEO 2022 42'!78:78,MATCH(U$28,'AEO 2022 42'!$13:$13,0))/100)*(SUM(U$3:U$5)/SUM(U$3:U$5,U$11:U$13))</f>
        <v>1.772925492014207E-2</v>
      </c>
      <c r="V30">
        <f>(INDEX('AEO 2022 42'!78:78,MATCH(V$28,'AEO 2022 42'!$13:$13,0))/100)*(SUM(V$3:V$5)/SUM(V$3:V$5,V$11:V$13))</f>
        <v>1.7548824306940464E-2</v>
      </c>
      <c r="W30">
        <f>(INDEX('AEO 2022 42'!78:78,MATCH(W$28,'AEO 2022 42'!$13:$13,0))/100)*(SUM(W$3:W$5)/SUM(W$3:W$5,W$11:W$13))</f>
        <v>1.7290029853241313E-2</v>
      </c>
      <c r="X30">
        <f>(INDEX('AEO 2022 42'!78:78,MATCH(X$28,'AEO 2022 42'!$13:$13,0))/100)*(SUM(X$3:X$5)/SUM(X$3:X$5,X$11:X$13))</f>
        <v>1.7042362309735045E-2</v>
      </c>
      <c r="Y30">
        <f>(INDEX('AEO 2022 42'!78:78,MATCH(Y$28,'AEO 2022 42'!$13:$13,0))/100)*(SUM(Y$3:Y$5)/SUM(Y$3:Y$5,Y$11:Y$13))</f>
        <v>1.6953583334220545E-2</v>
      </c>
      <c r="Z30">
        <f>(INDEX('AEO 2022 42'!78:78,MATCH(Z$28,'AEO 2022 42'!$13:$13,0))/100)*(SUM(Z$3:Z$5)/SUM(Z$3:Z$5,Z$11:Z$13))</f>
        <v>1.6807540777034186E-2</v>
      </c>
      <c r="AA30">
        <f>(INDEX('AEO 2022 42'!78:78,MATCH(AA$28,'AEO 2022 42'!$13:$13,0))/100)*(SUM(AA$3:AA$5)/SUM(AA$3:AA$5,AA$11:AA$13))</f>
        <v>1.6621737544778407E-2</v>
      </c>
      <c r="AB30">
        <f>(INDEX('AEO 2022 42'!78:78,MATCH(AB$28,'AEO 2022 42'!$13:$13,0))/100)*(SUM(AB$3:AB$5)/SUM(AB$3:AB$5,AB$11:AB$13))</f>
        <v>1.6559704477586916E-2</v>
      </c>
      <c r="AC30">
        <f>(INDEX('AEO 2022 42'!78:78,MATCH(AC$28,'AEO 2022 42'!$13:$13,0))/100)*(SUM(AC$3:AC$5)/SUM(AC$3:AC$5,AC$11:AC$13))</f>
        <v>1.6399395111383601E-2</v>
      </c>
      <c r="AD30">
        <f>(INDEX('AEO 2022 42'!78:78,MATCH(AD$28,'AEO 2022 42'!$13:$13,0))/100)*(SUM(AD$3:AD$5)/SUM(AD$3:AD$5,AD$11:AD$13))</f>
        <v>1.6275133002029856E-2</v>
      </c>
      <c r="AE30">
        <f>(INDEX('AEO 2022 42'!78:78,MATCH(AE$28,'AEO 2022 42'!$13:$13,0))/100)*(SUM(AE$3:AE$5)/SUM(AE$3:AE$5,AE$11:AE$13))</f>
        <v>1.6207777403589637E-2</v>
      </c>
      <c r="AF30">
        <f>(INDEX('AEO 2022 42'!78:78,MATCH(AF$28,'AEO 2022 42'!$13:$13,0))/100)*(SUM(AF$3:AF$5)/SUM(AF$3:AF$5,AF$11:AF$13))</f>
        <v>1.6127077051020827E-2</v>
      </c>
    </row>
    <row r="31" spans="1:32" x14ac:dyDescent="0.35">
      <c r="A31" t="str">
        <f>'AEO 2021 42'!A74</f>
        <v>Compact</v>
      </c>
      <c r="B31">
        <f>(INDEX('AEO 2021 42'!74:74,MATCH(B$28,'AEO 2021 42'!$14:$14,0))/100)*(SUM(B$3:B$5)/SUM(B$3:B$5,B$11:B$13))</f>
        <v>0.1059348993973553</v>
      </c>
      <c r="C31">
        <f>(INDEX('AEO 2022 42'!79:79,MATCH(C$28,'AEO 2022 42'!$13:$13,0))/100)*(SUM(C$3:C$5)/SUM(C$3:C$5,C$11:C$13))</f>
        <v>0.10260350507293951</v>
      </c>
      <c r="D31">
        <f>(INDEX('AEO 2022 42'!79:79,MATCH(D$28,'AEO 2022 42'!$13:$13,0))/100)*(SUM(D$3:D$5)/SUM(D$3:D$5,D$11:D$13))</f>
        <v>8.7715175087559091E-2</v>
      </c>
      <c r="E31">
        <f>(INDEX('AEO 2022 42'!79:79,MATCH(E$28,'AEO 2022 42'!$13:$13,0))/100)*(SUM(E$3:E$5)/SUM(E$3:E$5,E$11:E$13))</f>
        <v>7.7146411680028504E-2</v>
      </c>
      <c r="F31">
        <f>(INDEX('AEO 2022 42'!79:79,MATCH(F$28,'AEO 2022 42'!$13:$13,0))/100)*(SUM(F$3:F$5)/SUM(F$3:F$5,F$11:F$13))</f>
        <v>7.2385061355940958E-2</v>
      </c>
      <c r="G31">
        <f>(INDEX('AEO 2022 42'!79:79,MATCH(G$28,'AEO 2022 42'!$13:$13,0))/100)*(SUM(G$3:G$5)/SUM(G$3:G$5,G$11:G$13))</f>
        <v>6.7578343889158343E-2</v>
      </c>
      <c r="H31">
        <f>(INDEX('AEO 2022 42'!79:79,MATCH(H$28,'AEO 2022 42'!$13:$13,0))/100)*(SUM(H$3:H$5)/SUM(H$3:H$5,H$11:H$13))</f>
        <v>6.4413151572785876E-2</v>
      </c>
      <c r="I31">
        <f>(INDEX('AEO 2022 42'!79:79,MATCH(I$28,'AEO 2022 42'!$13:$13,0))/100)*(SUM(I$3:I$5)/SUM(I$3:I$5,I$11:I$13))</f>
        <v>6.1273503513575668E-2</v>
      </c>
      <c r="J31">
        <f>(INDEX('AEO 2022 42'!79:79,MATCH(J$28,'AEO 2022 42'!$13:$13,0))/100)*(SUM(J$3:J$5)/SUM(J$3:J$5,J$11:J$13))</f>
        <v>5.8486587513503122E-2</v>
      </c>
      <c r="K31">
        <f>(INDEX('AEO 2022 42'!79:79,MATCH(K$28,'AEO 2022 42'!$13:$13,0))/100)*(SUM(K$3:K$5)/SUM(K$3:K$5,K$11:K$13))</f>
        <v>5.6117595841110916E-2</v>
      </c>
      <c r="L31">
        <f>(INDEX('AEO 2022 42'!79:79,MATCH(L$28,'AEO 2022 42'!$13:$13,0))/100)*(SUM(L$3:L$5)/SUM(L$3:L$5,L$11:L$13))</f>
        <v>5.4321050339039958E-2</v>
      </c>
      <c r="M31">
        <f>(INDEX('AEO 2022 42'!79:79,MATCH(M$28,'AEO 2022 42'!$13:$13,0))/100)*(SUM(M$3:M$5)/SUM(M$3:M$5,M$11:M$13))</f>
        <v>5.2873682733167976E-2</v>
      </c>
      <c r="N31">
        <f>(INDEX('AEO 2022 42'!79:79,MATCH(N$28,'AEO 2022 42'!$13:$13,0))/100)*(SUM(N$3:N$5)/SUM(N$3:N$5,N$11:N$13))</f>
        <v>5.0736145776165441E-2</v>
      </c>
      <c r="O31">
        <f>(INDEX('AEO 2022 42'!79:79,MATCH(O$28,'AEO 2022 42'!$13:$13,0))/100)*(SUM(O$3:O$5)/SUM(O$3:O$5,O$11:O$13))</f>
        <v>4.9283272107508852E-2</v>
      </c>
      <c r="P31">
        <f>(INDEX('AEO 2022 42'!79:79,MATCH(P$28,'AEO 2022 42'!$13:$13,0))/100)*(SUM(P$3:P$5)/SUM(P$3:P$5,P$11:P$13))</f>
        <v>4.7977161685943272E-2</v>
      </c>
      <c r="Q31">
        <f>(INDEX('AEO 2022 42'!79:79,MATCH(Q$28,'AEO 2022 42'!$13:$13,0))/100)*(SUM(Q$3:Q$5)/SUM(Q$3:Q$5,Q$11:Q$13))</f>
        <v>4.6748481903124091E-2</v>
      </c>
      <c r="R31">
        <f>(INDEX('AEO 2022 42'!79:79,MATCH(R$28,'AEO 2022 42'!$13:$13,0))/100)*(SUM(R$3:R$5)/SUM(R$3:R$5,R$11:R$13))</f>
        <v>4.5781533522609268E-2</v>
      </c>
      <c r="S31">
        <f>(INDEX('AEO 2022 42'!79:79,MATCH(S$28,'AEO 2022 42'!$13:$13,0))/100)*(SUM(S$3:S$5)/SUM(S$3:S$5,S$11:S$13))</f>
        <v>4.4852488085077941E-2</v>
      </c>
      <c r="T31">
        <f>(INDEX('AEO 2022 42'!79:79,MATCH(T$28,'AEO 2022 42'!$13:$13,0))/100)*(SUM(T$3:T$5)/SUM(T$3:T$5,T$11:T$13))</f>
        <v>4.4100209766077862E-2</v>
      </c>
      <c r="U31">
        <f>(INDEX('AEO 2022 42'!79:79,MATCH(U$28,'AEO 2022 42'!$13:$13,0))/100)*(SUM(U$3:U$5)/SUM(U$3:U$5,U$11:U$13))</f>
        <v>4.3180651771193207E-2</v>
      </c>
      <c r="V31">
        <f>(INDEX('AEO 2022 42'!79:79,MATCH(V$28,'AEO 2022 42'!$13:$13,0))/100)*(SUM(V$3:V$5)/SUM(V$3:V$5,V$11:V$13))</f>
        <v>4.267743245324486E-2</v>
      </c>
      <c r="W31">
        <f>(INDEX('AEO 2022 42'!79:79,MATCH(W$28,'AEO 2022 42'!$13:$13,0))/100)*(SUM(W$3:W$5)/SUM(W$3:W$5,W$11:W$13))</f>
        <v>4.2070470358767265E-2</v>
      </c>
      <c r="X31">
        <f>(INDEX('AEO 2022 42'!79:79,MATCH(X$28,'AEO 2022 42'!$13:$13,0))/100)*(SUM(X$3:X$5)/SUM(X$3:X$5,X$11:X$13))</f>
        <v>4.1524083850469115E-2</v>
      </c>
      <c r="Y31">
        <f>(INDEX('AEO 2022 42'!79:79,MATCH(Y$28,'AEO 2022 42'!$13:$13,0))/100)*(SUM(Y$3:Y$5)/SUM(Y$3:Y$5,Y$11:Y$13))</f>
        <v>4.123942645003887E-2</v>
      </c>
      <c r="Z31">
        <f>(INDEX('AEO 2022 42'!79:79,MATCH(Z$28,'AEO 2022 42'!$13:$13,0))/100)*(SUM(Z$3:Z$5)/SUM(Z$3:Z$5,Z$11:Z$13))</f>
        <v>4.0897226363412843E-2</v>
      </c>
      <c r="AA31">
        <f>(INDEX('AEO 2022 42'!79:79,MATCH(AA$28,'AEO 2022 42'!$13:$13,0))/100)*(SUM(AA$3:AA$5)/SUM(AA$3:AA$5,AA$11:AA$13))</f>
        <v>4.0523832970509745E-2</v>
      </c>
      <c r="AB31">
        <f>(INDEX('AEO 2022 42'!79:79,MATCH(AB$28,'AEO 2022 42'!$13:$13,0))/100)*(SUM(AB$3:AB$5)/SUM(AB$3:AB$5,AB$11:AB$13))</f>
        <v>4.0346811635360982E-2</v>
      </c>
      <c r="AC31">
        <f>(INDEX('AEO 2022 42'!79:79,MATCH(AC$28,'AEO 2022 42'!$13:$13,0))/100)*(SUM(AC$3:AC$5)/SUM(AC$3:AC$5,AC$11:AC$13))</f>
        <v>4.0019387235081812E-2</v>
      </c>
      <c r="AD31">
        <f>(INDEX('AEO 2022 42'!79:79,MATCH(AD$28,'AEO 2022 42'!$13:$13,0))/100)*(SUM(AD$3:AD$5)/SUM(AD$3:AD$5,AD$11:AD$13))</f>
        <v>3.9767719763621284E-2</v>
      </c>
      <c r="AE31">
        <f>(INDEX('AEO 2022 42'!79:79,MATCH(AE$28,'AEO 2022 42'!$13:$13,0))/100)*(SUM(AE$3:AE$5)/SUM(AE$3:AE$5,AE$11:AE$13))</f>
        <v>3.9607254333316265E-2</v>
      </c>
      <c r="AF31">
        <f>(INDEX('AEO 2022 42'!79:79,MATCH(AF$28,'AEO 2022 42'!$13:$13,0))/100)*(SUM(AF$3:AF$5)/SUM(AF$3:AF$5,AF$11:AF$13))</f>
        <v>3.9433217961877341E-2</v>
      </c>
    </row>
    <row r="32" spans="1:32" x14ac:dyDescent="0.35">
      <c r="A32" t="str">
        <f>'AEO 2021 42'!A75</f>
        <v>Midsize</v>
      </c>
      <c r="B32">
        <f>(INDEX('AEO 2021 42'!75:75,MATCH(B$28,'AEO 2021 42'!$14:$14,0))/100)*(SUM(B$3:B$5)/SUM(B$3:B$5,B$11:B$13))</f>
        <v>0.33951734155481927</v>
      </c>
      <c r="C32">
        <f>(INDEX('AEO 2022 42'!80:80,MATCH(C$28,'AEO 2022 42'!$13:$13,0))/100)*(SUM(C$3:C$5)/SUM(C$3:C$5,C$11:C$13))</f>
        <v>0.24133780171044947</v>
      </c>
      <c r="D32">
        <f>(INDEX('AEO 2022 42'!80:80,MATCH(D$28,'AEO 2022 42'!$13:$13,0))/100)*(SUM(D$3:D$5)/SUM(D$3:D$5,D$11:D$13))</f>
        <v>0.22476484017038756</v>
      </c>
      <c r="E32">
        <f>(INDEX('AEO 2022 42'!80:80,MATCH(E$28,'AEO 2022 42'!$13:$13,0))/100)*(SUM(E$3:E$5)/SUM(E$3:E$5,E$11:E$13))</f>
        <v>0.21158678397984981</v>
      </c>
      <c r="F32">
        <f>(INDEX('AEO 2022 42'!80:80,MATCH(F$28,'AEO 2022 42'!$13:$13,0))/100)*(SUM(F$3:F$5)/SUM(F$3:F$5,F$11:F$13))</f>
        <v>0.19369003647408276</v>
      </c>
      <c r="G32">
        <f>(INDEX('AEO 2022 42'!80:80,MATCH(G$28,'AEO 2022 42'!$13:$13,0))/100)*(SUM(G$3:G$5)/SUM(G$3:G$5,G$11:G$13))</f>
        <v>0.18047242000036604</v>
      </c>
      <c r="H32">
        <f>(INDEX('AEO 2022 42'!80:80,MATCH(H$28,'AEO 2022 42'!$13:$13,0))/100)*(SUM(H$3:H$5)/SUM(H$3:H$5,H$11:H$13))</f>
        <v>0.16926836670472178</v>
      </c>
      <c r="I32">
        <f>(INDEX('AEO 2022 42'!80:80,MATCH(I$28,'AEO 2022 42'!$13:$13,0))/100)*(SUM(I$3:I$5)/SUM(I$3:I$5,I$11:I$13))</f>
        <v>0.16062162472165881</v>
      </c>
      <c r="J32">
        <f>(INDEX('AEO 2022 42'!80:80,MATCH(J$28,'AEO 2022 42'!$13:$13,0))/100)*(SUM(J$3:J$5)/SUM(J$3:J$5,J$11:J$13))</f>
        <v>0.15337422680261037</v>
      </c>
      <c r="K32">
        <f>(INDEX('AEO 2022 42'!80:80,MATCH(K$28,'AEO 2022 42'!$13:$13,0))/100)*(SUM(K$3:K$5)/SUM(K$3:K$5,K$11:K$13))</f>
        <v>0.14690603506188768</v>
      </c>
      <c r="L32">
        <f>(INDEX('AEO 2022 42'!80:80,MATCH(L$28,'AEO 2022 42'!$13:$13,0))/100)*(SUM(L$3:L$5)/SUM(L$3:L$5,L$11:L$13))</f>
        <v>0.14055237112771038</v>
      </c>
      <c r="M32">
        <f>(INDEX('AEO 2022 42'!80:80,MATCH(M$28,'AEO 2022 42'!$13:$13,0))/100)*(SUM(M$3:M$5)/SUM(M$3:M$5,M$11:M$13))</f>
        <v>0.13512037985238509</v>
      </c>
      <c r="N32">
        <f>(INDEX('AEO 2022 42'!80:80,MATCH(N$28,'AEO 2022 42'!$13:$13,0))/100)*(SUM(N$3:N$5)/SUM(N$3:N$5,N$11:N$13))</f>
        <v>0.13213883173307164</v>
      </c>
      <c r="O32">
        <f>(INDEX('AEO 2022 42'!80:80,MATCH(O$28,'AEO 2022 42'!$13:$13,0))/100)*(SUM(O$3:O$5)/SUM(O$3:O$5,O$11:O$13))</f>
        <v>0.12846144832964143</v>
      </c>
      <c r="P32">
        <f>(INDEX('AEO 2022 42'!80:80,MATCH(P$28,'AEO 2022 42'!$13:$13,0))/100)*(SUM(P$3:P$5)/SUM(P$3:P$5,P$11:P$13))</f>
        <v>0.12503132948311318</v>
      </c>
      <c r="Q32">
        <f>(INDEX('AEO 2022 42'!80:80,MATCH(Q$28,'AEO 2022 42'!$13:$13,0))/100)*(SUM(Q$3:Q$5)/SUM(Q$3:Q$5,Q$11:Q$13))</f>
        <v>0.12215917761731374</v>
      </c>
      <c r="R32">
        <f>(INDEX('AEO 2022 42'!80:80,MATCH(R$28,'AEO 2022 42'!$13:$13,0))/100)*(SUM(R$3:R$5)/SUM(R$3:R$5,R$11:R$13))</f>
        <v>0.11918851602325656</v>
      </c>
      <c r="S32">
        <f>(INDEX('AEO 2022 42'!80:80,MATCH(S$28,'AEO 2022 42'!$13:$13,0))/100)*(SUM(S$3:S$5)/SUM(S$3:S$5,S$11:S$13))</f>
        <v>0.11668620080299266</v>
      </c>
      <c r="T32">
        <f>(INDEX('AEO 2022 42'!80:80,MATCH(T$28,'AEO 2022 42'!$13:$13,0))/100)*(SUM(T$3:T$5)/SUM(T$3:T$5,T$11:T$13))</f>
        <v>0.11428551412384245</v>
      </c>
      <c r="U32">
        <f>(INDEX('AEO 2022 42'!80:80,MATCH(U$28,'AEO 2022 42'!$13:$13,0))/100)*(SUM(U$3:U$5)/SUM(U$3:U$5,U$11:U$13))</f>
        <v>0.11283883936900968</v>
      </c>
      <c r="V32">
        <f>(INDEX('AEO 2022 42'!80:80,MATCH(V$28,'AEO 2022 42'!$13:$13,0))/100)*(SUM(V$3:V$5)/SUM(V$3:V$5,V$11:V$13))</f>
        <v>0.11072180496051667</v>
      </c>
      <c r="W32">
        <f>(INDEX('AEO 2022 42'!80:80,MATCH(W$28,'AEO 2022 42'!$13:$13,0))/100)*(SUM(W$3:W$5)/SUM(W$3:W$5,W$11:W$13))</f>
        <v>0.10935484676263071</v>
      </c>
      <c r="X32">
        <f>(INDEX('AEO 2022 42'!80:80,MATCH(X$28,'AEO 2022 42'!$13:$13,0))/100)*(SUM(X$3:X$5)/SUM(X$3:X$5,X$11:X$13))</f>
        <v>0.10821286623643785</v>
      </c>
      <c r="Y32">
        <f>(INDEX('AEO 2022 42'!80:80,MATCH(Y$28,'AEO 2022 42'!$13:$13,0))/100)*(SUM(Y$3:Y$5)/SUM(Y$3:Y$5,Y$11:Y$13))</f>
        <v>0.10673616858544882</v>
      </c>
      <c r="Z32">
        <f>(INDEX('AEO 2022 42'!80:80,MATCH(Z$28,'AEO 2022 42'!$13:$13,0))/100)*(SUM(Z$3:Z$5)/SUM(Z$3:Z$5,Z$11:Z$13))</f>
        <v>0.10579746130752692</v>
      </c>
      <c r="AA32">
        <f>(INDEX('AEO 2022 42'!80:80,MATCH(AA$28,'AEO 2022 42'!$13:$13,0))/100)*(SUM(AA$3:AA$5)/SUM(AA$3:AA$5,AA$11:AA$13))</f>
        <v>0.10524815166138396</v>
      </c>
      <c r="AB32">
        <f>(INDEX('AEO 2022 42'!80:80,MATCH(AB$28,'AEO 2022 42'!$13:$13,0))/100)*(SUM(AB$3:AB$5)/SUM(AB$3:AB$5,AB$11:AB$13))</f>
        <v>0.10436130554340903</v>
      </c>
      <c r="AC32">
        <f>(INDEX('AEO 2022 42'!80:80,MATCH(AC$28,'AEO 2022 42'!$13:$13,0))/100)*(SUM(AC$3:AC$5)/SUM(AC$3:AC$5,AC$11:AC$13))</f>
        <v>0.10403691651592313</v>
      </c>
      <c r="AD32">
        <f>(INDEX('AEO 2022 42'!80:80,MATCH(AD$28,'AEO 2022 42'!$13:$13,0))/100)*(SUM(AD$3:AD$5)/SUM(AD$3:AD$5,AD$11:AD$13))</f>
        <v>0.10362374053828946</v>
      </c>
      <c r="AE32">
        <f>(INDEX('AEO 2022 42'!80:80,MATCH(AE$28,'AEO 2022 42'!$13:$13,0))/100)*(SUM(AE$3:AE$5)/SUM(AE$3:AE$5,AE$11:AE$13))</f>
        <v>0.10299866813185743</v>
      </c>
      <c r="AF32">
        <f>(INDEX('AEO 2022 42'!80:80,MATCH(AF$28,'AEO 2022 42'!$13:$13,0))/100)*(SUM(AF$3:AF$5)/SUM(AF$3:AF$5,AF$11:AF$13))</f>
        <v>0.10245185057859958</v>
      </c>
    </row>
    <row r="33" spans="1:32" x14ac:dyDescent="0.35">
      <c r="A33" t="str">
        <f>'AEO 2021 42'!A76</f>
        <v>Large</v>
      </c>
      <c r="B33">
        <f>(INDEX('AEO 2021 42'!76:76,MATCH(B$28,'AEO 2021 42'!$14:$14,0))/100)*(SUM(B$3:B$5)/SUM(B$3:B$5,B$11:B$13))</f>
        <v>0.14045272818149226</v>
      </c>
      <c r="C33">
        <f>(INDEX('AEO 2022 42'!81:81,MATCH(C$28,'AEO 2022 42'!$13:$13,0))/100)*(SUM(C$3:C$5)/SUM(C$3:C$5,C$11:C$13))</f>
        <v>7.3164398751747989E-2</v>
      </c>
      <c r="D33">
        <f>(INDEX('AEO 2022 42'!81:81,MATCH(D$28,'AEO 2022 42'!$13:$13,0))/100)*(SUM(D$3:D$5)/SUM(D$3:D$5,D$11:D$13))</f>
        <v>6.9201614258860913E-2</v>
      </c>
      <c r="E33">
        <f>(INDEX('AEO 2022 42'!81:81,MATCH(E$28,'AEO 2022 42'!$13:$13,0))/100)*(SUM(E$3:E$5)/SUM(E$3:E$5,E$11:E$13))</f>
        <v>6.7746665401369283E-2</v>
      </c>
      <c r="F33">
        <f>(INDEX('AEO 2022 42'!81:81,MATCH(F$28,'AEO 2022 42'!$13:$13,0))/100)*(SUM(F$3:F$5)/SUM(F$3:F$5,F$11:F$13))</f>
        <v>6.0686121742512152E-2</v>
      </c>
      <c r="G33">
        <f>(INDEX('AEO 2022 42'!81:81,MATCH(G$28,'AEO 2022 42'!$13:$13,0))/100)*(SUM(G$3:G$5)/SUM(G$3:G$5,G$11:G$13))</f>
        <v>5.6404150996950148E-2</v>
      </c>
      <c r="H33">
        <f>(INDEX('AEO 2022 42'!81:81,MATCH(H$28,'AEO 2022 42'!$13:$13,0))/100)*(SUM(H$3:H$5)/SUM(H$3:H$5,H$11:H$13))</f>
        <v>5.1917908356574408E-2</v>
      </c>
      <c r="I33">
        <f>(INDEX('AEO 2022 42'!81:81,MATCH(I$28,'AEO 2022 42'!$13:$13,0))/100)*(SUM(I$3:I$5)/SUM(I$3:I$5,I$11:I$13))</f>
        <v>4.8908872022891181E-2</v>
      </c>
      <c r="J33">
        <f>(INDEX('AEO 2022 42'!81:81,MATCH(J$28,'AEO 2022 42'!$13:$13,0))/100)*(SUM(J$3:J$5)/SUM(J$3:J$5,J$11:J$13))</f>
        <v>4.6576860683706846E-2</v>
      </c>
      <c r="K33">
        <f>(INDEX('AEO 2022 42'!81:81,MATCH(K$28,'AEO 2022 42'!$13:$13,0))/100)*(SUM(K$3:K$5)/SUM(K$3:K$5,K$11:K$13))</f>
        <v>4.4378010499001988E-2</v>
      </c>
      <c r="L33">
        <f>(INDEX('AEO 2022 42'!81:81,MATCH(L$28,'AEO 2022 42'!$13:$13,0))/100)*(SUM(L$3:L$5)/SUM(L$3:L$5,L$11:L$13))</f>
        <v>4.2109574996668432E-2</v>
      </c>
      <c r="M33">
        <f>(INDEX('AEO 2022 42'!81:81,MATCH(M$28,'AEO 2022 42'!$13:$13,0))/100)*(SUM(M$3:M$5)/SUM(M$3:M$5,M$11:M$13))</f>
        <v>4.0188662338722696E-2</v>
      </c>
      <c r="N33">
        <f>(INDEX('AEO 2022 42'!81:81,MATCH(N$28,'AEO 2022 42'!$13:$13,0))/100)*(SUM(N$3:N$5)/SUM(N$3:N$5,N$11:N$13))</f>
        <v>3.9411435719622676E-2</v>
      </c>
      <c r="O33">
        <f>(INDEX('AEO 2022 42'!81:81,MATCH(O$28,'AEO 2022 42'!$13:$13,0))/100)*(SUM(O$3:O$5)/SUM(O$3:O$5,O$11:O$13))</f>
        <v>3.822559472570667E-2</v>
      </c>
      <c r="P33">
        <f>(INDEX('AEO 2022 42'!81:81,MATCH(P$28,'AEO 2022 42'!$13:$13,0))/100)*(SUM(P$3:P$5)/SUM(P$3:P$5,P$11:P$13))</f>
        <v>3.7109623709040321E-2</v>
      </c>
      <c r="Q33">
        <f>(INDEX('AEO 2022 42'!81:81,MATCH(Q$28,'AEO 2022 42'!$13:$13,0))/100)*(SUM(Q$3:Q$5)/SUM(Q$3:Q$5,Q$11:Q$13))</f>
        <v>3.6209803795517928E-2</v>
      </c>
      <c r="R33">
        <f>(INDEX('AEO 2022 42'!81:81,MATCH(R$28,'AEO 2022 42'!$13:$13,0))/100)*(SUM(R$3:R$5)/SUM(R$3:R$5,R$11:R$13))</f>
        <v>3.5193564171096758E-2</v>
      </c>
      <c r="S33">
        <f>(INDEX('AEO 2022 42'!81:81,MATCH(S$28,'AEO 2022 42'!$13:$13,0))/100)*(SUM(S$3:S$5)/SUM(S$3:S$5,S$11:S$13))</f>
        <v>3.4376551054268824E-2</v>
      </c>
      <c r="T33">
        <f>(INDEX('AEO 2022 42'!81:81,MATCH(T$28,'AEO 2022 42'!$13:$13,0))/100)*(SUM(T$3:T$5)/SUM(T$3:T$5,T$11:T$13))</f>
        <v>3.3541171753466735E-2</v>
      </c>
      <c r="U33">
        <f>(INDEX('AEO 2022 42'!81:81,MATCH(U$28,'AEO 2022 42'!$13:$13,0))/100)*(SUM(U$3:U$5)/SUM(U$3:U$5,U$11:U$13))</f>
        <v>3.3168786997865872E-2</v>
      </c>
      <c r="V33">
        <f>(INDEX('AEO 2022 42'!81:81,MATCH(V$28,'AEO 2022 42'!$13:$13,0))/100)*(SUM(V$3:V$5)/SUM(V$3:V$5,V$11:V$13))</f>
        <v>3.2391180928369998E-2</v>
      </c>
      <c r="W33">
        <f>(INDEX('AEO 2022 42'!81:81,MATCH(W$28,'AEO 2022 42'!$13:$13,0))/100)*(SUM(W$3:W$5)/SUM(W$3:W$5,W$11:W$13))</f>
        <v>3.1951227236324341E-2</v>
      </c>
      <c r="X33">
        <f>(INDEX('AEO 2022 42'!81:81,MATCH(X$28,'AEO 2022 42'!$13:$13,0))/100)*(SUM(X$3:X$5)/SUM(X$3:X$5,X$11:X$13))</f>
        <v>3.160464167941264E-2</v>
      </c>
      <c r="Y33">
        <f>(INDEX('AEO 2022 42'!81:81,MATCH(Y$28,'AEO 2022 42'!$13:$13,0))/100)*(SUM(Y$3:Y$5)/SUM(Y$3:Y$5,Y$11:Y$13))</f>
        <v>3.1035653274542389E-2</v>
      </c>
      <c r="Z33">
        <f>(INDEX('AEO 2022 42'!81:81,MATCH(Z$28,'AEO 2022 42'!$13:$13,0))/100)*(SUM(Z$3:Z$5)/SUM(Z$3:Z$5,Z$11:Z$13))</f>
        <v>3.0710830521342262E-2</v>
      </c>
      <c r="AA33">
        <f>(INDEX('AEO 2022 42'!81:81,MATCH(AA$28,'AEO 2022 42'!$13:$13,0))/100)*(SUM(AA$3:AA$5)/SUM(AA$3:AA$5,AA$11:AA$13))</f>
        <v>3.0564787057285003E-2</v>
      </c>
      <c r="AB33">
        <f>(INDEX('AEO 2022 42'!81:81,MATCH(AB$28,'AEO 2022 42'!$13:$13,0))/100)*(SUM(AB$3:AB$5)/SUM(AB$3:AB$5,AB$11:AB$13))</f>
        <v>3.0216861561319988E-2</v>
      </c>
      <c r="AC33">
        <f>(INDEX('AEO 2022 42'!81:81,MATCH(AC$28,'AEO 2022 42'!$13:$13,0))/100)*(SUM(AC$3:AC$5)/SUM(AC$3:AC$5,AC$11:AC$13))</f>
        <v>3.0149556850824752E-2</v>
      </c>
      <c r="AD33">
        <f>(INDEX('AEO 2022 42'!81:81,MATCH(AD$28,'AEO 2022 42'!$13:$13,0))/100)*(SUM(AD$3:AD$5)/SUM(AD$3:AD$5,AD$11:AD$13))</f>
        <v>3.0017970316404068E-2</v>
      </c>
      <c r="AE33">
        <f>(INDEX('AEO 2022 42'!81:81,MATCH(AE$28,'AEO 2022 42'!$13:$13,0))/100)*(SUM(AE$3:AE$5)/SUM(AE$3:AE$5,AE$11:AE$13))</f>
        <v>2.9786840245276346E-2</v>
      </c>
      <c r="AF33">
        <f>(INDEX('AEO 2022 42'!81:81,MATCH(AF$28,'AEO 2022 42'!$13:$13,0))/100)*(SUM(AF$3:AF$5)/SUM(AF$3:AF$5,AF$11:AF$13))</f>
        <v>2.9610915684848808E-2</v>
      </c>
    </row>
    <row r="34" spans="1:32" x14ac:dyDescent="0.35">
      <c r="A34" t="str">
        <f>'AEO 2021 42'!A77</f>
        <v>Two Seater</v>
      </c>
      <c r="B34">
        <f>(INDEX('AEO 2021 42'!77:77,MATCH(B$28,'AEO 2021 42'!$14:$14,0))/100)*(SUM(B$3:B$5)/SUM(B$3:B$5,B$11:B$13))</f>
        <v>8.3904796794941772E-3</v>
      </c>
      <c r="C34">
        <f>(INDEX('AEO 2022 42'!82:82,MATCH(C$28,'AEO 2022 42'!$13:$13,0))/100)*(SUM(C$3:C$5)/SUM(C$3:C$5,C$11:C$13))</f>
        <v>7.6826384216617423E-3</v>
      </c>
      <c r="D34">
        <f>(INDEX('AEO 2022 42'!82:82,MATCH(D$28,'AEO 2022 42'!$13:$13,0))/100)*(SUM(D$3:D$5)/SUM(D$3:D$5,D$11:D$13))</f>
        <v>6.8574612941454741E-3</v>
      </c>
      <c r="E34">
        <f>(INDEX('AEO 2022 42'!82:82,MATCH(E$28,'AEO 2022 42'!$13:$13,0))/100)*(SUM(E$3:E$5)/SUM(E$3:E$5,E$11:E$13))</f>
        <v>6.4536853658287751E-3</v>
      </c>
      <c r="F34">
        <f>(INDEX('AEO 2022 42'!82:82,MATCH(F$28,'AEO 2022 42'!$13:$13,0))/100)*(SUM(F$3:F$5)/SUM(F$3:F$5,F$11:F$13))</f>
        <v>6.0005006662984571E-3</v>
      </c>
      <c r="G34">
        <f>(INDEX('AEO 2022 42'!82:82,MATCH(G$28,'AEO 2022 42'!$13:$13,0))/100)*(SUM(G$3:G$5)/SUM(G$3:G$5,G$11:G$13))</f>
        <v>5.6599090217738842E-3</v>
      </c>
      <c r="H34">
        <f>(INDEX('AEO 2022 42'!82:82,MATCH(H$28,'AEO 2022 42'!$13:$13,0))/100)*(SUM(H$3:H$5)/SUM(H$3:H$5,H$11:H$13))</f>
        <v>5.3328573820487493E-3</v>
      </c>
      <c r="I34">
        <f>(INDEX('AEO 2022 42'!82:82,MATCH(I$28,'AEO 2022 42'!$13:$13,0))/100)*(SUM(I$3:I$5)/SUM(I$3:I$5,I$11:I$13))</f>
        <v>5.0457951579670045E-3</v>
      </c>
      <c r="J34">
        <f>(INDEX('AEO 2022 42'!82:82,MATCH(J$28,'AEO 2022 42'!$13:$13,0))/100)*(SUM(J$3:J$5)/SUM(J$3:J$5,J$11:J$13))</f>
        <v>4.8268537266694719E-3</v>
      </c>
      <c r="K34">
        <f>(INDEX('AEO 2022 42'!82:82,MATCH(K$28,'AEO 2022 42'!$13:$13,0))/100)*(SUM(K$3:K$5)/SUM(K$3:K$5,K$11:K$13))</f>
        <v>4.6350963144445138E-3</v>
      </c>
      <c r="L34">
        <f>(INDEX('AEO 2022 42'!82:82,MATCH(L$28,'AEO 2022 42'!$13:$13,0))/100)*(SUM(L$3:L$5)/SUM(L$3:L$5,L$11:L$13))</f>
        <v>4.4607709934122745E-3</v>
      </c>
      <c r="M34">
        <f>(INDEX('AEO 2022 42'!82:82,MATCH(M$28,'AEO 2022 42'!$13:$13,0))/100)*(SUM(M$3:M$5)/SUM(M$3:M$5,M$11:M$13))</f>
        <v>4.3107120729217706E-3</v>
      </c>
      <c r="N34">
        <f>(INDEX('AEO 2022 42'!82:82,MATCH(N$28,'AEO 2022 42'!$13:$13,0))/100)*(SUM(N$3:N$5)/SUM(N$3:N$5,N$11:N$13))</f>
        <v>4.1894722186240907E-3</v>
      </c>
      <c r="O34">
        <f>(INDEX('AEO 2022 42'!82:82,MATCH(O$28,'AEO 2022 42'!$13:$13,0))/100)*(SUM(O$3:O$5)/SUM(O$3:O$5,O$11:O$13))</f>
        <v>4.0751743128530559E-3</v>
      </c>
      <c r="P34">
        <f>(INDEX('AEO 2022 42'!82:82,MATCH(P$28,'AEO 2022 42'!$13:$13,0))/100)*(SUM(P$3:P$5)/SUM(P$3:P$5,P$11:P$13))</f>
        <v>3.9689504598186603E-3</v>
      </c>
      <c r="Q34">
        <f>(INDEX('AEO 2022 42'!82:82,MATCH(Q$28,'AEO 2022 42'!$13:$13,0))/100)*(SUM(Q$3:Q$5)/SUM(Q$3:Q$5,Q$11:Q$13))</f>
        <v>3.8758732085691057E-3</v>
      </c>
      <c r="R34">
        <f>(INDEX('AEO 2022 42'!82:82,MATCH(R$28,'AEO 2022 42'!$13:$13,0))/100)*(SUM(R$3:R$5)/SUM(R$3:R$5,R$11:R$13))</f>
        <v>3.7890569439776593E-3</v>
      </c>
      <c r="S34">
        <f>(INDEX('AEO 2022 42'!82:82,MATCH(S$28,'AEO 2022 42'!$13:$13,0))/100)*(SUM(S$3:S$5)/SUM(S$3:S$5,S$11:S$13))</f>
        <v>3.7122421767538526E-3</v>
      </c>
      <c r="T34">
        <f>(INDEX('AEO 2022 42'!82:82,MATCH(T$28,'AEO 2022 42'!$13:$13,0))/100)*(SUM(T$3:T$5)/SUM(T$3:T$5,T$11:T$13))</f>
        <v>3.6418249687844382E-3</v>
      </c>
      <c r="U34">
        <f>(INDEX('AEO 2022 42'!82:82,MATCH(U$28,'AEO 2022 42'!$13:$13,0))/100)*(SUM(U$3:U$5)/SUM(U$3:U$5,U$11:U$13))</f>
        <v>3.5858229918299856E-3</v>
      </c>
      <c r="V34">
        <f>(INDEX('AEO 2022 42'!82:82,MATCH(V$28,'AEO 2022 42'!$13:$13,0))/100)*(SUM(V$3:V$5)/SUM(V$3:V$5,V$11:V$13))</f>
        <v>3.5297594775309487E-3</v>
      </c>
      <c r="W34">
        <f>(INDEX('AEO 2022 42'!82:82,MATCH(W$28,'AEO 2022 42'!$13:$13,0))/100)*(SUM(W$3:W$5)/SUM(W$3:W$5,W$11:W$13))</f>
        <v>3.4836825240335202E-3</v>
      </c>
      <c r="X34">
        <f>(INDEX('AEO 2022 42'!82:82,MATCH(X$28,'AEO 2022 42'!$13:$13,0))/100)*(SUM(X$3:X$5)/SUM(X$3:X$5,X$11:X$13))</f>
        <v>3.4452600301053743E-3</v>
      </c>
      <c r="Y34">
        <f>(INDEX('AEO 2022 42'!82:82,MATCH(Y$28,'AEO 2022 42'!$13:$13,0))/100)*(SUM(Y$3:Y$5)/SUM(Y$3:Y$5,Y$11:Y$13))</f>
        <v>3.407954289281413E-3</v>
      </c>
      <c r="Z34">
        <f>(INDEX('AEO 2022 42'!82:82,MATCH(Z$28,'AEO 2022 42'!$13:$13,0))/100)*(SUM(Z$3:Z$5)/SUM(Z$3:Z$5,Z$11:Z$13))</f>
        <v>3.3791402537169495E-3</v>
      </c>
      <c r="AA34">
        <f>(INDEX('AEO 2022 42'!82:82,MATCH(AA$28,'AEO 2022 42'!$13:$13,0))/100)*(SUM(AA$3:AA$5)/SUM(AA$3:AA$5,AA$11:AA$13))</f>
        <v>3.3577260417692457E-3</v>
      </c>
      <c r="AB34">
        <f>(INDEX('AEO 2022 42'!82:82,MATCH(AB$28,'AEO 2022 42'!$13:$13,0))/100)*(SUM(AB$3:AB$5)/SUM(AB$3:AB$5,AB$11:AB$13))</f>
        <v>3.3352965783780037E-3</v>
      </c>
      <c r="AC34">
        <f>(INDEX('AEO 2022 42'!82:82,MATCH(AC$28,'AEO 2022 42'!$13:$13,0))/100)*(SUM(AC$3:AC$5)/SUM(AC$3:AC$5,AC$11:AC$13))</f>
        <v>3.3190053517005106E-3</v>
      </c>
      <c r="AD34">
        <f>(INDEX('AEO 2022 42'!82:82,MATCH(AD$28,'AEO 2022 42'!$13:$13,0))/100)*(SUM(AD$3:AD$5)/SUM(AD$3:AD$5,AD$11:AD$13))</f>
        <v>3.3032612406865987E-3</v>
      </c>
      <c r="AE34">
        <f>(INDEX('AEO 2022 42'!82:82,MATCH(AE$28,'AEO 2022 42'!$13:$13,0))/100)*(SUM(AE$3:AE$5)/SUM(AE$3:AE$5,AE$11:AE$13))</f>
        <v>3.2872773339181049E-3</v>
      </c>
      <c r="AF34">
        <f>(INDEX('AEO 2022 42'!82:82,MATCH(AF$28,'AEO 2022 42'!$13:$13,0))/100)*(SUM(AF$3:AF$5)/SUM(AF$3:AF$5,AF$11:AF$13))</f>
        <v>3.2713377965532765E-3</v>
      </c>
    </row>
    <row r="35" spans="1:32" x14ac:dyDescent="0.35">
      <c r="A35" t="str">
        <f>'AEO 2021 42'!A78</f>
        <v>Small Crossover Utility</v>
      </c>
      <c r="B35">
        <f>(INDEX('AEO 2021 42'!78:78,MATCH(B$28,'AEO 2021 42'!$14:$14,0))/100)*(SUM(B$3:B$5)/SUM(B$3:B$5,B$11:B$13))</f>
        <v>0.16280081736449564</v>
      </c>
      <c r="C35">
        <f>(INDEX('AEO 2022 42'!83:83,MATCH(C$28,'AEO 2022 42'!$13:$13,0))/100)*(SUM(C$3:C$5)/SUM(C$3:C$5,C$11:C$13))</f>
        <v>0.22891917493978325</v>
      </c>
      <c r="D35">
        <f>(INDEX('AEO 2022 42'!83:83,MATCH(D$28,'AEO 2022 42'!$13:$13,0))/100)*(SUM(D$3:D$5)/SUM(D$3:D$5,D$11:D$13))</f>
        <v>0.20024627859979721</v>
      </c>
      <c r="E35">
        <f>(INDEX('AEO 2022 42'!83:83,MATCH(E$28,'AEO 2022 42'!$13:$13,0))/100)*(SUM(E$3:E$5)/SUM(E$3:E$5,E$11:E$13))</f>
        <v>0.17886260220050024</v>
      </c>
      <c r="F35">
        <f>(INDEX('AEO 2022 42'!83:83,MATCH(F$28,'AEO 2022 42'!$13:$13,0))/100)*(SUM(F$3:F$5)/SUM(F$3:F$5,F$11:F$13))</f>
        <v>0.17098023467131959</v>
      </c>
      <c r="G35">
        <f>(INDEX('AEO 2022 42'!83:83,MATCH(G$28,'AEO 2022 42'!$13:$13,0))/100)*(SUM(G$3:G$5)/SUM(G$3:G$5,G$11:G$13))</f>
        <v>0.16294537826499023</v>
      </c>
      <c r="H35">
        <f>(INDEX('AEO 2022 42'!83:83,MATCH(H$28,'AEO 2022 42'!$13:$13,0))/100)*(SUM(H$3:H$5)/SUM(H$3:H$5,H$11:H$13))</f>
        <v>0.15722044383729245</v>
      </c>
      <c r="I35">
        <f>(INDEX('AEO 2022 42'!83:83,MATCH(I$28,'AEO 2022 42'!$13:$13,0))/100)*(SUM(I$3:I$5)/SUM(I$3:I$5,I$11:I$13))</f>
        <v>0.15135639722570371</v>
      </c>
      <c r="J35">
        <f>(INDEX('AEO 2022 42'!83:83,MATCH(J$28,'AEO 2022 42'!$13:$13,0))/100)*(SUM(J$3:J$5)/SUM(J$3:J$5,J$11:J$13))</f>
        <v>0.14590490744655307</v>
      </c>
      <c r="K35">
        <f>(INDEX('AEO 2022 42'!83:83,MATCH(K$28,'AEO 2022 42'!$13:$13,0))/100)*(SUM(K$3:K$5)/SUM(K$3:K$5,K$11:K$13))</f>
        <v>0.14123790533815114</v>
      </c>
      <c r="L35">
        <f>(INDEX('AEO 2022 42'!83:83,MATCH(L$28,'AEO 2022 42'!$13:$13,0))/100)*(SUM(L$3:L$5)/SUM(L$3:L$5,L$11:L$13))</f>
        <v>0.1379919336499929</v>
      </c>
      <c r="M35">
        <f>(INDEX('AEO 2022 42'!83:83,MATCH(M$28,'AEO 2022 42'!$13:$13,0))/100)*(SUM(M$3:M$5)/SUM(M$3:M$5,M$11:M$13))</f>
        <v>0.13493180260551171</v>
      </c>
      <c r="N35">
        <f>(INDEX('AEO 2022 42'!83:83,MATCH(N$28,'AEO 2022 42'!$13:$13,0))/100)*(SUM(N$3:N$5)/SUM(N$3:N$5,N$11:N$13))</f>
        <v>0.13037282669845301</v>
      </c>
      <c r="O35">
        <f>(INDEX('AEO 2022 42'!83:83,MATCH(O$28,'AEO 2022 42'!$13:$13,0))/100)*(SUM(O$3:O$5)/SUM(O$3:O$5,O$11:O$13))</f>
        <v>0.127308172777334</v>
      </c>
      <c r="P35">
        <f>(INDEX('AEO 2022 42'!83:83,MATCH(P$28,'AEO 2022 42'!$13:$13,0))/100)*(SUM(P$3:P$5)/SUM(P$3:P$5,P$11:P$13))</f>
        <v>0.12469211674318854</v>
      </c>
      <c r="Q35">
        <f>(INDEX('AEO 2022 42'!83:83,MATCH(Q$28,'AEO 2022 42'!$13:$13,0))/100)*(SUM(Q$3:Q$5)/SUM(Q$3:Q$5,Q$11:Q$13))</f>
        <v>0.12209595246563365</v>
      </c>
      <c r="R35">
        <f>(INDEX('AEO 2022 42'!83:83,MATCH(R$28,'AEO 2022 42'!$13:$13,0))/100)*(SUM(R$3:R$5)/SUM(R$3:R$5,R$11:R$13))</f>
        <v>0.12019854356432681</v>
      </c>
      <c r="S35">
        <f>(INDEX('AEO 2022 42'!83:83,MATCH(S$28,'AEO 2022 42'!$13:$13,0))/100)*(SUM(S$3:S$5)/SUM(S$3:S$5,S$11:S$13))</f>
        <v>0.11831233638410543</v>
      </c>
      <c r="T35">
        <f>(INDEX('AEO 2022 42'!83:83,MATCH(T$28,'AEO 2022 42'!$13:$13,0))/100)*(SUM(T$3:T$5)/SUM(T$3:T$5,T$11:T$13))</f>
        <v>0.11687600449306376</v>
      </c>
      <c r="U35">
        <f>(INDEX('AEO 2022 42'!83:83,MATCH(U$28,'AEO 2022 42'!$13:$13,0))/100)*(SUM(U$3:U$5)/SUM(U$3:U$5,U$11:U$13))</f>
        <v>0.11484701372407834</v>
      </c>
      <c r="V35">
        <f>(INDEX('AEO 2022 42'!83:83,MATCH(V$28,'AEO 2022 42'!$13:$13,0))/100)*(SUM(V$3:V$5)/SUM(V$3:V$5,V$11:V$13))</f>
        <v>0.11404185777613669</v>
      </c>
      <c r="W35">
        <f>(INDEX('AEO 2022 42'!83:83,MATCH(W$28,'AEO 2022 42'!$13:$13,0))/100)*(SUM(W$3:W$5)/SUM(W$3:W$5,W$11:W$13))</f>
        <v>0.11283688920427946</v>
      </c>
      <c r="X35">
        <f>(INDEX('AEO 2022 42'!83:83,MATCH(X$28,'AEO 2022 42'!$13:$13,0))/100)*(SUM(X$3:X$5)/SUM(X$3:X$5,X$11:X$13))</f>
        <v>0.11172337186026439</v>
      </c>
      <c r="Y35">
        <f>(INDEX('AEO 2022 42'!83:83,MATCH(Y$28,'AEO 2022 42'!$13:$13,0))/100)*(SUM(Y$3:Y$5)/SUM(Y$3:Y$5,Y$11:Y$13))</f>
        <v>0.11140248344847313</v>
      </c>
      <c r="Z35">
        <f>(INDEX('AEO 2022 42'!83:83,MATCH(Z$28,'AEO 2022 42'!$13:$13,0))/100)*(SUM(Z$3:Z$5)/SUM(Z$3:Z$5,Z$11:Z$13))</f>
        <v>0.11083688286566121</v>
      </c>
      <c r="AA35">
        <f>(INDEX('AEO 2022 42'!83:83,MATCH(AA$28,'AEO 2022 42'!$13:$13,0))/100)*(SUM(AA$3:AA$5)/SUM(AA$3:AA$5,AA$11:AA$13))</f>
        <v>0.11012226496694678</v>
      </c>
      <c r="AB35">
        <f>(INDEX('AEO 2022 42'!83:83,MATCH(AB$28,'AEO 2022 42'!$13:$13,0))/100)*(SUM(AB$3:AB$5)/SUM(AB$3:AB$5,AB$11:AB$13))</f>
        <v>0.11000316165194078</v>
      </c>
      <c r="AC35">
        <f>(INDEX('AEO 2022 42'!83:83,MATCH(AC$28,'AEO 2022 42'!$13:$13,0))/100)*(SUM(AC$3:AC$5)/SUM(AC$3:AC$5,AC$11:AC$13))</f>
        <v>0.10939449046105848</v>
      </c>
      <c r="AD35">
        <f>(INDEX('AEO 2022 42'!83:83,MATCH(AD$28,'AEO 2022 42'!$13:$13,0))/100)*(SUM(AD$3:AD$5)/SUM(AD$3:AD$5,AD$11:AD$13))</f>
        <v>0.10896491434824354</v>
      </c>
      <c r="AE35">
        <f>(INDEX('AEO 2022 42'!83:83,MATCH(AE$28,'AEO 2022 42'!$13:$13,0))/100)*(SUM(AE$3:AE$5)/SUM(AE$3:AE$5,AE$11:AE$13))</f>
        <v>0.10883032669553168</v>
      </c>
      <c r="AF35">
        <f>(INDEX('AEO 2022 42'!83:83,MATCH(AF$28,'AEO 2022 42'!$13:$13,0))/100)*(SUM(AF$3:AF$5)/SUM(AF$3:AF$5,AF$11:AF$13))</f>
        <v>0.10863038722323839</v>
      </c>
    </row>
    <row r="36" spans="1:32" x14ac:dyDescent="0.35">
      <c r="A36" t="str">
        <f>'AEO 2021 42'!A79</f>
        <v>Large Crossover Utility</v>
      </c>
      <c r="B36">
        <f>(INDEX('AEO 2021 42'!79:79,MATCH(B$28,'AEO 2021 42'!$14:$14,0))/100)*(SUM(B$3:B$5)/SUM(B$3:B$5,B$11:B$13))</f>
        <v>4.5263580465347737E-2</v>
      </c>
      <c r="C36">
        <f>(INDEX('AEO 2022 42'!84:84,MATCH(C$28,'AEO 2022 42'!$13:$13,0))/100)*(SUM(C$3:C$5)/SUM(C$3:C$5,C$11:C$13))</f>
        <v>4.0180764459428496E-2</v>
      </c>
      <c r="D36">
        <f>(INDEX('AEO 2022 42'!84:84,MATCH(D$28,'AEO 2022 42'!$13:$13,0))/100)*(SUM(D$3:D$5)/SUM(D$3:D$5,D$11:D$13))</f>
        <v>3.9293233382092764E-2</v>
      </c>
      <c r="E36">
        <f>(INDEX('AEO 2022 42'!84:84,MATCH(E$28,'AEO 2022 42'!$13:$13,0))/100)*(SUM(E$3:E$5)/SUM(E$3:E$5,E$11:E$13))</f>
        <v>3.8326320153534946E-2</v>
      </c>
      <c r="F36">
        <f>(INDEX('AEO 2022 42'!84:84,MATCH(F$28,'AEO 2022 42'!$13:$13,0))/100)*(SUM(F$3:F$5)/SUM(F$3:F$5,F$11:F$13))</f>
        <v>3.5949928981942367E-2</v>
      </c>
      <c r="G36">
        <f>(INDEX('AEO 2022 42'!84:84,MATCH(G$28,'AEO 2022 42'!$13:$13,0))/100)*(SUM(G$3:G$5)/SUM(G$3:G$5,G$11:G$13))</f>
        <v>3.4511257762649947E-2</v>
      </c>
      <c r="H36">
        <f>(INDEX('AEO 2022 42'!84:84,MATCH(H$28,'AEO 2022 42'!$13:$13,0))/100)*(SUM(H$3:H$5)/SUM(H$3:H$5,H$11:H$13))</f>
        <v>3.2862792429049645E-2</v>
      </c>
      <c r="I36">
        <f>(INDEX('AEO 2022 42'!84:84,MATCH(I$28,'AEO 2022 42'!$13:$13,0))/100)*(SUM(I$3:I$5)/SUM(I$3:I$5,I$11:I$13))</f>
        <v>3.1873655477083464E-2</v>
      </c>
      <c r="J36">
        <f>(INDEX('AEO 2022 42'!84:84,MATCH(J$28,'AEO 2022 42'!$13:$13,0))/100)*(SUM(J$3:J$5)/SUM(J$3:J$5,J$11:J$13))</f>
        <v>3.0890505527345527E-2</v>
      </c>
      <c r="K36">
        <f>(INDEX('AEO 2022 42'!84:84,MATCH(K$28,'AEO 2022 42'!$13:$13,0))/100)*(SUM(K$3:K$5)/SUM(K$3:K$5,K$11:K$13))</f>
        <v>2.9990864339233828E-2</v>
      </c>
      <c r="L36">
        <f>(INDEX('AEO 2022 42'!84:84,MATCH(L$28,'AEO 2022 42'!$13:$13,0))/100)*(SUM(L$3:L$5)/SUM(L$3:L$5,L$11:L$13))</f>
        <v>2.9061774071617398E-2</v>
      </c>
      <c r="M36">
        <f>(INDEX('AEO 2022 42'!84:84,MATCH(M$28,'AEO 2022 42'!$13:$13,0))/100)*(SUM(M$3:M$5)/SUM(M$3:M$5,M$11:M$13))</f>
        <v>2.8260236284543851E-2</v>
      </c>
      <c r="N36">
        <f>(INDEX('AEO 2022 42'!84:84,MATCH(N$28,'AEO 2022 42'!$13:$13,0))/100)*(SUM(N$3:N$5)/SUM(N$3:N$5,N$11:N$13))</f>
        <v>2.7872746662908333E-2</v>
      </c>
      <c r="O36">
        <f>(INDEX('AEO 2022 42'!84:84,MATCH(O$28,'AEO 2022 42'!$13:$13,0))/100)*(SUM(O$3:O$5)/SUM(O$3:O$5,O$11:O$13))</f>
        <v>2.7343439684466109E-2</v>
      </c>
      <c r="P36">
        <f>(INDEX('AEO 2022 42'!84:84,MATCH(P$28,'AEO 2022 42'!$13:$13,0))/100)*(SUM(P$3:P$5)/SUM(P$3:P$5,P$11:P$13))</f>
        <v>2.6865781375469414E-2</v>
      </c>
      <c r="Q36">
        <f>(INDEX('AEO 2022 42'!84:84,MATCH(Q$28,'AEO 2022 42'!$13:$13,0))/100)*(SUM(Q$3:Q$5)/SUM(Q$3:Q$5,Q$11:Q$13))</f>
        <v>2.645429040864215E-2</v>
      </c>
      <c r="R36">
        <f>(INDEX('AEO 2022 42'!84:84,MATCH(R$28,'AEO 2022 42'!$13:$13,0))/100)*(SUM(R$3:R$5)/SUM(R$3:R$5,R$11:R$13))</f>
        <v>2.6010189094623607E-2</v>
      </c>
      <c r="S36">
        <f>(INDEX('AEO 2022 42'!84:84,MATCH(S$28,'AEO 2022 42'!$13:$13,0))/100)*(SUM(S$3:S$5)/SUM(S$3:S$5,S$11:S$13))</f>
        <v>2.5643123169366261E-2</v>
      </c>
      <c r="T36">
        <f>(INDEX('AEO 2022 42'!84:84,MATCH(T$28,'AEO 2022 42'!$13:$13,0))/100)*(SUM(T$3:T$5)/SUM(T$3:T$5,T$11:T$13))</f>
        <v>2.5292695719420572E-2</v>
      </c>
      <c r="U36">
        <f>(INDEX('AEO 2022 42'!84:84,MATCH(U$28,'AEO 2022 42'!$13:$13,0))/100)*(SUM(U$3:U$5)/SUM(U$3:U$5,U$11:U$13))</f>
        <v>2.5115431636221163E-2</v>
      </c>
      <c r="V36">
        <f>(INDEX('AEO 2022 42'!84:84,MATCH(V$28,'AEO 2022 42'!$13:$13,0))/100)*(SUM(V$3:V$5)/SUM(V$3:V$5,V$11:V$13))</f>
        <v>2.4804074109455267E-2</v>
      </c>
      <c r="W36">
        <f>(INDEX('AEO 2022 42'!84:84,MATCH(W$28,'AEO 2022 42'!$13:$13,0))/100)*(SUM(W$3:W$5)/SUM(W$3:W$5,W$11:W$13))</f>
        <v>2.4632877695648127E-2</v>
      </c>
      <c r="X36">
        <f>(INDEX('AEO 2022 42'!84:84,MATCH(X$28,'AEO 2022 42'!$13:$13,0))/100)*(SUM(X$3:X$5)/SUM(X$3:X$5,X$11:X$13))</f>
        <v>2.4507753907879154E-2</v>
      </c>
      <c r="Y36">
        <f>(INDEX('AEO 2022 42'!84:84,MATCH(Y$28,'AEO 2022 42'!$13:$13,0))/100)*(SUM(Y$3:Y$5)/SUM(Y$3:Y$5,Y$11:Y$13))</f>
        <v>2.4316137523729561E-2</v>
      </c>
      <c r="Z36">
        <f>(INDEX('AEO 2022 42'!84:84,MATCH(Z$28,'AEO 2022 42'!$13:$13,0))/100)*(SUM(Z$3:Z$5)/SUM(Z$3:Z$5,Z$11:Z$13))</f>
        <v>2.4221508675654636E-2</v>
      </c>
      <c r="AA36">
        <f>(INDEX('AEO 2022 42'!84:84,MATCH(AA$28,'AEO 2022 42'!$13:$13,0))/100)*(SUM(AA$3:AA$5)/SUM(AA$3:AA$5,AA$11:AA$13))</f>
        <v>2.4202953210502628E-2</v>
      </c>
      <c r="AB36">
        <f>(INDEX('AEO 2022 42'!84:84,MATCH(AB$28,'AEO 2022 42'!$13:$13,0))/100)*(SUM(AB$3:AB$5)/SUM(AB$3:AB$5,AB$11:AB$13))</f>
        <v>2.4116607638182453E-2</v>
      </c>
      <c r="AC36">
        <f>(INDEX('AEO 2022 42'!84:84,MATCH(AC$28,'AEO 2022 42'!$13:$13,0))/100)*(SUM(AC$3:AC$5)/SUM(AC$3:AC$5,AC$11:AC$13))</f>
        <v>2.4138665955025788E-2</v>
      </c>
      <c r="AD36">
        <f>(INDEX('AEO 2022 42'!84:84,MATCH(AD$28,'AEO 2022 42'!$13:$13,0))/100)*(SUM(AD$3:AD$5)/SUM(AD$3:AD$5,AD$11:AD$13))</f>
        <v>2.413771541321939E-2</v>
      </c>
      <c r="AE36">
        <f>(INDEX('AEO 2022 42'!84:84,MATCH(AE$28,'AEO 2022 42'!$13:$13,0))/100)*(SUM(AE$3:AE$5)/SUM(AE$3:AE$5,AE$11:AE$13))</f>
        <v>2.4097676269974673E-2</v>
      </c>
      <c r="AF36">
        <f>(INDEX('AEO 2022 42'!84:84,MATCH(AF$28,'AEO 2022 42'!$13:$13,0))/100)*(SUM(AF$3:AF$5)/SUM(AF$3:AF$5,AF$11:AF$13))</f>
        <v>2.4094293829490694E-2</v>
      </c>
    </row>
    <row r="37" spans="1:32" x14ac:dyDescent="0.35">
      <c r="A37" t="str">
        <f>'AEO 2021 42'!A81</f>
        <v>Small Pickup</v>
      </c>
      <c r="B37">
        <f>INDEX('AEO 2021 42'!81:81,MATCH(B$28,'AEO 2021 42'!$14:$14,0))/100*(SUM(B$11:B$13)/SUM(B$3:B$5,B$11:B$13))</f>
        <v>6.8607708506439428E-3</v>
      </c>
      <c r="C37">
        <f>INDEX('AEO 2022 42'!87:87,MATCH(C$28,'AEO 2022 42'!$13:$13,0))/100*(SUM(C$11:C$13)/SUM(C$3:C$5,C$11:C$13))</f>
        <v>9.3781489500853864E-3</v>
      </c>
      <c r="D37">
        <f>INDEX('AEO 2022 42'!87:87,MATCH(D$28,'AEO 2022 42'!$13:$13,0))/100*(SUM(D$11:D$13)/SUM(D$3:D$5,D$11:D$13))</f>
        <v>1.2563058803055183E-2</v>
      </c>
      <c r="E37">
        <f>INDEX('AEO 2022 42'!87:87,MATCH(E$28,'AEO 2022 42'!$13:$13,0))/100*(SUM(E$11:E$13)/SUM(E$3:E$5,E$11:E$13))</f>
        <v>1.5168600740789366E-2</v>
      </c>
      <c r="F37">
        <f>INDEX('AEO 2022 42'!87:87,MATCH(F$28,'AEO 2022 42'!$13:$13,0))/100*(SUM(F$11:F$13)/SUM(F$3:F$5,F$11:F$13))</f>
        <v>1.654260653728586E-2</v>
      </c>
      <c r="G37">
        <f>INDEX('AEO 2022 42'!87:87,MATCH(G$28,'AEO 2022 42'!$13:$13,0))/100*(SUM(G$11:G$13)/SUM(G$3:G$5,G$11:G$13))</f>
        <v>1.7777375170238065E-2</v>
      </c>
      <c r="H37">
        <f>INDEX('AEO 2022 42'!87:87,MATCH(H$28,'AEO 2022 42'!$13:$13,0))/100*(SUM(H$11:H$13)/SUM(H$3:H$5,H$11:H$13))</f>
        <v>1.8590449443383034E-2</v>
      </c>
      <c r="I37">
        <f>INDEX('AEO 2022 42'!87:87,MATCH(I$28,'AEO 2022 42'!$13:$13,0))/100*(SUM(I$11:I$13)/SUM(I$3:I$5,I$11:I$13))</f>
        <v>1.9403874517352107E-2</v>
      </c>
      <c r="J37">
        <f>INDEX('AEO 2022 42'!87:87,MATCH(J$28,'AEO 2022 42'!$13:$13,0))/100*(SUM(J$11:J$13)/SUM(J$3:J$5,J$11:J$13))</f>
        <v>2.0115358347704945E-2</v>
      </c>
      <c r="K37">
        <f>INDEX('AEO 2022 42'!87:87,MATCH(K$28,'AEO 2022 42'!$13:$13,0))/100*(SUM(K$11:K$13)/SUM(K$3:K$5,K$11:K$13))</f>
        <v>2.0727036746659201E-2</v>
      </c>
      <c r="L37">
        <f>INDEX('AEO 2022 42'!87:87,MATCH(L$28,'AEO 2022 42'!$13:$13,0))/100*(SUM(L$11:L$13)/SUM(L$3:L$5,L$11:L$13))</f>
        <v>2.1118451522898662E-2</v>
      </c>
      <c r="M37">
        <f>INDEX('AEO 2022 42'!87:87,MATCH(M$28,'AEO 2022 42'!$13:$13,0))/100*(SUM(M$11:M$13)/SUM(M$3:M$5,M$11:M$13))</f>
        <v>2.1539065177017348E-2</v>
      </c>
      <c r="N37">
        <f>INDEX('AEO 2022 42'!87:87,MATCH(N$28,'AEO 2022 42'!$13:$13,0))/100*(SUM(N$11:N$13)/SUM(N$3:N$5,N$11:N$13))</f>
        <v>2.2091380131199989E-2</v>
      </c>
      <c r="O37">
        <f>INDEX('AEO 2022 42'!87:87,MATCH(O$28,'AEO 2022 42'!$13:$13,0))/100*(SUM(O$11:O$13)/SUM(O$3:O$5,O$11:O$13))</f>
        <v>2.2531152851387015E-2</v>
      </c>
      <c r="P37">
        <f>INDEX('AEO 2022 42'!87:87,MATCH(P$28,'AEO 2022 42'!$13:$13,0))/100*(SUM(P$11:P$13)/SUM(P$3:P$5,P$11:P$13))</f>
        <v>2.2851557052429663E-2</v>
      </c>
      <c r="Q37">
        <f>INDEX('AEO 2022 42'!87:87,MATCH(Q$28,'AEO 2022 42'!$13:$13,0))/100*(SUM(Q$11:Q$13)/SUM(Q$3:Q$5,Q$11:Q$13))</f>
        <v>2.3184792375617647E-2</v>
      </c>
      <c r="R37">
        <f>INDEX('AEO 2022 42'!87:87,MATCH(R$28,'AEO 2022 42'!$13:$13,0))/100*(SUM(R$11:R$13)/SUM(R$3:R$5,R$11:R$13))</f>
        <v>2.3392786295660974E-2</v>
      </c>
      <c r="S37">
        <f>INDEX('AEO 2022 42'!87:87,MATCH(S$28,'AEO 2022 42'!$13:$13,0))/100*(SUM(S$11:S$13)/SUM(S$3:S$5,S$11:S$13))</f>
        <v>2.3608997594226855E-2</v>
      </c>
      <c r="T37">
        <f>INDEX('AEO 2022 42'!87:87,MATCH(T$28,'AEO 2022 42'!$13:$13,0))/100*(SUM(T$11:T$13)/SUM(T$3:T$5,T$11:T$13))</f>
        <v>2.3751923375455022E-2</v>
      </c>
      <c r="U37">
        <f>INDEX('AEO 2022 42'!87:87,MATCH(U$28,'AEO 2022 42'!$13:$13,0))/100*(SUM(U$11:U$13)/SUM(U$3:U$5,U$11:U$13))</f>
        <v>2.4046324742451958E-2</v>
      </c>
      <c r="V37">
        <f>INDEX('AEO 2022 42'!87:87,MATCH(V$28,'AEO 2022 42'!$13:$13,0))/100*(SUM(V$11:V$13)/SUM(V$3:V$5,V$11:V$13))</f>
        <v>2.4098650340374769E-2</v>
      </c>
      <c r="W37">
        <f>INDEX('AEO 2022 42'!87:87,MATCH(W$28,'AEO 2022 42'!$13:$13,0))/100*(SUM(W$11:W$13)/SUM(W$3:W$5,W$11:W$13))</f>
        <v>2.4253262307027422E-2</v>
      </c>
      <c r="X37">
        <f>INDEX('AEO 2022 42'!87:87,MATCH(X$28,'AEO 2022 42'!$13:$13,0))/100*(SUM(X$11:X$13)/SUM(X$3:X$5,X$11:X$13))</f>
        <v>2.4401982688050043E-2</v>
      </c>
      <c r="Y37">
        <f>INDEX('AEO 2022 42'!87:87,MATCH(Y$28,'AEO 2022 42'!$13:$13,0))/100*(SUM(Y$11:Y$13)/SUM(Y$3:Y$5,Y$11:Y$13))</f>
        <v>2.4391288371885082E-2</v>
      </c>
      <c r="Z37">
        <f>INDEX('AEO 2022 42'!87:87,MATCH(Z$28,'AEO 2022 42'!$13:$13,0))/100*(SUM(Z$11:Z$13)/SUM(Z$3:Z$5,Z$11:Z$13))</f>
        <v>2.4451423922067041E-2</v>
      </c>
      <c r="AA37">
        <f>INDEX('AEO 2022 42'!87:87,MATCH(AA$28,'AEO 2022 42'!$13:$13,0))/100*(SUM(AA$11:AA$13)/SUM(AA$3:AA$5,AA$11:AA$13))</f>
        <v>2.4568745140376817E-2</v>
      </c>
      <c r="AB37">
        <f>INDEX('AEO 2022 42'!87:87,MATCH(AB$28,'AEO 2022 42'!$13:$13,0))/100*(SUM(AB$11:AB$13)/SUM(AB$3:AB$5,AB$11:AB$13))</f>
        <v>2.4551846264522077E-2</v>
      </c>
      <c r="AC37">
        <f>INDEX('AEO 2022 42'!87:87,MATCH(AC$28,'AEO 2022 42'!$13:$13,0))/100*(SUM(AC$11:AC$13)/SUM(AC$3:AC$5,AC$11:AC$13))</f>
        <v>2.4660470515316932E-2</v>
      </c>
      <c r="AD37">
        <f>INDEX('AEO 2022 42'!87:87,MATCH(AD$28,'AEO 2022 42'!$13:$13,0))/100*(SUM(AD$11:AD$13)/SUM(AD$3:AD$5,AD$11:AD$13))</f>
        <v>2.4733095393868837E-2</v>
      </c>
      <c r="AE37">
        <f>INDEX('AEO 2022 42'!87:87,MATCH(AE$28,'AEO 2022 42'!$13:$13,0))/100*(SUM(AE$11:AE$13)/SUM(AE$3:AE$5,AE$11:AE$13))</f>
        <v>2.4738042079255874E-2</v>
      </c>
      <c r="AF37">
        <f>INDEX('AEO 2022 42'!87:87,MATCH(AF$28,'AEO 2022 42'!$13:$13,0))/100*(SUM(AF$11:AF$13)/SUM(AF$3:AF$5,AF$11:AF$13))</f>
        <v>2.4761101285069483E-2</v>
      </c>
    </row>
    <row r="38" spans="1:32" x14ac:dyDescent="0.35">
      <c r="A38" t="str">
        <f>'AEO 2021 42'!A82</f>
        <v>Large Pickup</v>
      </c>
      <c r="B38">
        <f>INDEX('AEO 2021 42'!82:82,MATCH(B$28,'AEO 2021 42'!$14:$14,0))/100*(SUM(B$11:B$13)/SUM(B$3:B$5,B$11:B$13))</f>
        <v>3.1536131497381194E-2</v>
      </c>
      <c r="C38">
        <f>INDEX('AEO 2022 42'!88:88,MATCH(C$28,'AEO 2022 42'!$13:$13,0))/100*(SUM(C$11:C$13)/SUM(C$3:C$5,C$11:C$13))</f>
        <v>6.1580886732560826E-2</v>
      </c>
      <c r="D38">
        <f>INDEX('AEO 2022 42'!88:88,MATCH(D$28,'AEO 2022 42'!$13:$13,0))/100*(SUM(D$11:D$13)/SUM(D$3:D$5,D$11:D$13))</f>
        <v>8.0134571225466508E-2</v>
      </c>
      <c r="E38">
        <f>INDEX('AEO 2022 42'!88:88,MATCH(E$28,'AEO 2022 42'!$13:$13,0))/100*(SUM(E$11:E$13)/SUM(E$3:E$5,E$11:E$13))</f>
        <v>9.2485125328749584E-2</v>
      </c>
      <c r="F38">
        <f>INDEX('AEO 2022 42'!88:88,MATCH(F$28,'AEO 2022 42'!$13:$13,0))/100*(SUM(F$11:F$13)/SUM(F$3:F$5,F$11:F$13))</f>
        <v>0.10342964362412274</v>
      </c>
      <c r="G38">
        <f>INDEX('AEO 2022 42'!88:88,MATCH(G$28,'AEO 2022 42'!$13:$13,0))/100*(SUM(G$11:G$13)/SUM(G$3:G$5,G$11:G$13))</f>
        <v>0.11217951498443902</v>
      </c>
      <c r="H38">
        <f>INDEX('AEO 2022 42'!88:88,MATCH(H$28,'AEO 2022 42'!$13:$13,0))/100*(SUM(H$11:H$13)/SUM(H$3:H$5,H$11:H$13))</f>
        <v>0.11962408725170601</v>
      </c>
      <c r="I38">
        <f>INDEX('AEO 2022 42'!88:88,MATCH(I$28,'AEO 2022 42'!$13:$13,0))/100*(SUM(I$11:I$13)/SUM(I$3:I$5,I$11:I$13))</f>
        <v>0.12587747197083279</v>
      </c>
      <c r="J38">
        <f>INDEX('AEO 2022 42'!88:88,MATCH(J$28,'AEO 2022 42'!$13:$13,0))/100*(SUM(J$11:J$13)/SUM(J$3:J$5,J$11:J$13))</f>
        <v>0.13117790727331149</v>
      </c>
      <c r="K38">
        <f>INDEX('AEO 2022 42'!88:88,MATCH(K$28,'AEO 2022 42'!$13:$13,0))/100*(SUM(K$11:K$13)/SUM(K$3:K$5,K$11:K$13))</f>
        <v>0.13593740862328721</v>
      </c>
      <c r="L38">
        <f>INDEX('AEO 2022 42'!88:88,MATCH(L$28,'AEO 2022 42'!$13:$13,0))/100*(SUM(L$11:L$13)/SUM(L$3:L$5,L$11:L$13))</f>
        <v>0.14015451497844003</v>
      </c>
      <c r="M38">
        <f>INDEX('AEO 2022 42'!88:88,MATCH(M$28,'AEO 2022 42'!$13:$13,0))/100*(SUM(M$11:M$13)/SUM(M$3:M$5,M$11:M$13))</f>
        <v>0.14390568399397607</v>
      </c>
      <c r="N38">
        <f>INDEX('AEO 2022 42'!88:88,MATCH(N$28,'AEO 2022 42'!$13:$13,0))/100*(SUM(N$11:N$13)/SUM(N$3:N$5,N$11:N$13))</f>
        <v>0.1471137081917101</v>
      </c>
      <c r="O38">
        <f>INDEX('AEO 2022 42'!88:88,MATCH(O$28,'AEO 2022 42'!$13:$13,0))/100*(SUM(O$11:O$13)/SUM(O$3:O$5,O$11:O$13))</f>
        <v>0.15001730559253193</v>
      </c>
      <c r="P38">
        <f>INDEX('AEO 2022 42'!88:88,MATCH(P$28,'AEO 2022 42'!$13:$13,0))/100*(SUM(P$11:P$13)/SUM(P$3:P$5,P$11:P$13))</f>
        <v>0.1527018073385214</v>
      </c>
      <c r="Q38">
        <f>INDEX('AEO 2022 42'!88:88,MATCH(Q$28,'AEO 2022 42'!$13:$13,0))/100*(SUM(Q$11:Q$13)/SUM(Q$3:Q$5,Q$11:Q$13))</f>
        <v>0.15514698740132235</v>
      </c>
      <c r="R38">
        <f>INDEX('AEO 2022 42'!88:88,MATCH(R$28,'AEO 2022 42'!$13:$13,0))/100*(SUM(R$11:R$13)/SUM(R$3:R$5,R$11:R$13))</f>
        <v>0.15734190629668188</v>
      </c>
      <c r="S38">
        <f>INDEX('AEO 2022 42'!88:88,MATCH(S$28,'AEO 2022 42'!$13:$13,0))/100*(SUM(S$11:S$13)/SUM(S$3:S$5,S$11:S$13))</f>
        <v>0.15934112501189895</v>
      </c>
      <c r="T38">
        <f>INDEX('AEO 2022 42'!88:88,MATCH(T$28,'AEO 2022 42'!$13:$13,0))/100*(SUM(T$11:T$13)/SUM(T$3:T$5,T$11:T$13))</f>
        <v>0.16115888645092485</v>
      </c>
      <c r="U38">
        <f>INDEX('AEO 2022 42'!88:88,MATCH(U$28,'AEO 2022 42'!$13:$13,0))/100*(SUM(U$11:U$13)/SUM(U$3:U$5,U$11:U$13))</f>
        <v>0.16264536560192325</v>
      </c>
      <c r="V38">
        <f>INDEX('AEO 2022 42'!88:88,MATCH(V$28,'AEO 2022 42'!$13:$13,0))/100*(SUM(V$11:V$13)/SUM(V$3:V$5,V$11:V$13))</f>
        <v>0.16410374541728368</v>
      </c>
      <c r="W38">
        <f>INDEX('AEO 2022 42'!88:88,MATCH(W$28,'AEO 2022 42'!$13:$13,0))/100*(SUM(W$11:W$13)/SUM(W$3:W$5,W$11:W$13))</f>
        <v>0.16534125627380233</v>
      </c>
      <c r="X38">
        <f>INDEX('AEO 2022 42'!88:88,MATCH(X$28,'AEO 2022 42'!$13:$13,0))/100*(SUM(X$11:X$13)/SUM(X$3:X$5,X$11:X$13))</f>
        <v>0.1663702036273571</v>
      </c>
      <c r="Y38">
        <f>INDEX('AEO 2022 42'!88:88,MATCH(Y$28,'AEO 2022 42'!$13:$13,0))/100*(SUM(Y$11:Y$13)/SUM(Y$3:Y$5,Y$11:Y$13))</f>
        <v>0.16737761657981692</v>
      </c>
      <c r="Z38">
        <f>INDEX('AEO 2022 42'!88:88,MATCH(Z$28,'AEO 2022 42'!$13:$13,0))/100*(SUM(Z$11:Z$13)/SUM(Z$3:Z$5,Z$11:Z$13))</f>
        <v>0.16815922547437859</v>
      </c>
      <c r="AA38">
        <f>INDEX('AEO 2022 42'!88:88,MATCH(AA$28,'AEO 2022 42'!$13:$13,0))/100*(SUM(AA$11:AA$13)/SUM(AA$3:AA$5,AA$11:AA$13))</f>
        <v>0.16875930478507475</v>
      </c>
      <c r="AB38">
        <f>INDEX('AEO 2022 42'!88:88,MATCH(AB$28,'AEO 2022 42'!$13:$13,0))/100*(SUM(AB$11:AB$13)/SUM(AB$3:AB$5,AB$11:AB$13))</f>
        <v>0.16938208066389995</v>
      </c>
      <c r="AC38">
        <f>INDEX('AEO 2022 42'!88:88,MATCH(AC$28,'AEO 2022 42'!$13:$13,0))/100*(SUM(AC$11:AC$13)/SUM(AC$3:AC$5,AC$11:AC$13))</f>
        <v>0.16989499670598585</v>
      </c>
      <c r="AD38">
        <f>INDEX('AEO 2022 42'!88:88,MATCH(AD$28,'AEO 2022 42'!$13:$13,0))/100*(SUM(AD$11:AD$13)/SUM(AD$3:AD$5,AD$11:AD$13))</f>
        <v>0.17031327065619464</v>
      </c>
      <c r="AE38">
        <f>INDEX('AEO 2022 42'!88:88,MATCH(AE$28,'AEO 2022 42'!$13:$13,0))/100*(SUM(AE$11:AE$13)/SUM(AE$3:AE$5,AE$11:AE$13))</f>
        <v>0.17076647105371542</v>
      </c>
      <c r="AF38">
        <f>INDEX('AEO 2022 42'!88:88,MATCH(AF$28,'AEO 2022 42'!$13:$13,0))/100*(SUM(AF$11:AF$13)/SUM(AF$3:AF$5,AF$11:AF$13))</f>
        <v>0.17119853237605376</v>
      </c>
    </row>
    <row r="39" spans="1:32" x14ac:dyDescent="0.35">
      <c r="A39" t="str">
        <f>'AEO 2021 42'!A83</f>
        <v>Small Van</v>
      </c>
      <c r="B39">
        <f>INDEX('AEO 2021 42'!83:83,MATCH(B$28,'AEO 2021 42'!$14:$14,0))/100*(SUM(B$11:B$13)/SUM(B$3:B$5,B$11:B$13))</f>
        <v>4.7825536669170955E-3</v>
      </c>
      <c r="C39">
        <f>INDEX('AEO 2022 42'!89:89,MATCH(C$28,'AEO 2022 42'!$13:$13,0))/100*(SUM(C$11:C$13)/SUM(C$3:C$5,C$11:C$13))</f>
        <v>3.6153238054780035E-3</v>
      </c>
      <c r="D39">
        <f>INDEX('AEO 2022 42'!89:89,MATCH(D$28,'AEO 2022 42'!$13:$13,0))/100*(SUM(D$11:D$13)/SUM(D$3:D$5,D$11:D$13))</f>
        <v>4.5468430080547991E-3</v>
      </c>
      <c r="E39">
        <f>INDEX('AEO 2022 42'!89:89,MATCH(E$28,'AEO 2022 42'!$13:$13,0))/100*(SUM(E$11:E$13)/SUM(E$3:E$5,E$11:E$13))</f>
        <v>5.020341227267671E-3</v>
      </c>
      <c r="F39">
        <f>INDEX('AEO 2022 42'!89:89,MATCH(F$28,'AEO 2022 42'!$13:$13,0))/100*(SUM(F$11:F$13)/SUM(F$3:F$5,F$11:F$13))</f>
        <v>5.6311696194756844E-3</v>
      </c>
      <c r="G39">
        <f>INDEX('AEO 2022 42'!89:89,MATCH(G$28,'AEO 2022 42'!$13:$13,0))/100*(SUM(G$11:G$13)/SUM(G$3:G$5,G$11:G$13))</f>
        <v>6.0609789190504753E-3</v>
      </c>
      <c r="H39">
        <f>INDEX('AEO 2022 42'!89:89,MATCH(H$28,'AEO 2022 42'!$13:$13,0))/100*(SUM(H$11:H$13)/SUM(H$3:H$5,H$11:H$13))</f>
        <v>6.5403301132671557E-3</v>
      </c>
      <c r="I39">
        <f>INDEX('AEO 2022 42'!89:89,MATCH(I$28,'AEO 2022 42'!$13:$13,0))/100*(SUM(I$11:I$13)/SUM(I$3:I$5,I$11:I$13))</f>
        <v>6.8702835026431567E-3</v>
      </c>
      <c r="J39">
        <f>INDEX('AEO 2022 42'!89:89,MATCH(J$28,'AEO 2022 42'!$13:$13,0))/100*(SUM(J$11:J$13)/SUM(J$3:J$5,J$11:J$13))</f>
        <v>7.1366533353486713E-3</v>
      </c>
      <c r="K39">
        <f>INDEX('AEO 2022 42'!89:89,MATCH(K$28,'AEO 2022 42'!$13:$13,0))/100*(SUM(K$11:K$13)/SUM(K$3:K$5,K$11:K$13))</f>
        <v>7.3882943571579414E-3</v>
      </c>
      <c r="L39">
        <f>INDEX('AEO 2022 42'!89:89,MATCH(L$28,'AEO 2022 42'!$13:$13,0))/100*(SUM(L$11:L$13)/SUM(L$3:L$5,L$11:L$13))</f>
        <v>7.6557978521384906E-3</v>
      </c>
      <c r="M39">
        <f>INDEX('AEO 2022 42'!89:89,MATCH(M$28,'AEO 2022 42'!$13:$13,0))/100*(SUM(M$11:M$13)/SUM(M$3:M$5,M$11:M$13))</f>
        <v>7.8564196523040718E-3</v>
      </c>
      <c r="N39">
        <f>INDEX('AEO 2022 42'!89:89,MATCH(N$28,'AEO 2022 42'!$13:$13,0))/100*(SUM(N$11:N$13)/SUM(N$3:N$5,N$11:N$13))</f>
        <v>7.9730569233172933E-3</v>
      </c>
      <c r="O39">
        <f>INDEX('AEO 2022 42'!89:89,MATCH(O$28,'AEO 2022 42'!$13:$13,0))/100*(SUM(O$11:O$13)/SUM(O$3:O$5,O$11:O$13))</f>
        <v>8.0928146886747564E-3</v>
      </c>
      <c r="P39">
        <f>INDEX('AEO 2022 42'!89:89,MATCH(P$28,'AEO 2022 42'!$13:$13,0))/100*(SUM(P$11:P$13)/SUM(P$3:P$5,P$11:P$13))</f>
        <v>8.2688668568084954E-3</v>
      </c>
      <c r="Q39">
        <f>INDEX('AEO 2022 42'!89:89,MATCH(Q$28,'AEO 2022 42'!$13:$13,0))/100*(SUM(Q$11:Q$13)/SUM(Q$3:Q$5,Q$11:Q$13))</f>
        <v>8.3749604408557554E-3</v>
      </c>
      <c r="R39">
        <f>INDEX('AEO 2022 42'!89:89,MATCH(R$28,'AEO 2022 42'!$13:$13,0))/100*(SUM(R$11:R$13)/SUM(R$3:R$5,R$11:R$13))</f>
        <v>8.4993257312646498E-3</v>
      </c>
      <c r="S39">
        <f>INDEX('AEO 2022 42'!89:89,MATCH(S$28,'AEO 2022 42'!$13:$13,0))/100*(SUM(S$11:S$13)/SUM(S$3:S$5,S$11:S$13))</f>
        <v>8.5970483700803409E-3</v>
      </c>
      <c r="T39">
        <f>INDEX('AEO 2022 42'!89:89,MATCH(T$28,'AEO 2022 42'!$13:$13,0))/100*(SUM(T$11:T$13)/SUM(T$3:T$5,T$11:T$13))</f>
        <v>8.6976304107102016E-3</v>
      </c>
      <c r="U39">
        <f>INDEX('AEO 2022 42'!89:89,MATCH(U$28,'AEO 2022 42'!$13:$13,0))/100*(SUM(U$11:U$13)/SUM(U$3:U$5,U$11:U$13))</f>
        <v>8.7292808783461656E-3</v>
      </c>
      <c r="V39">
        <f>INDEX('AEO 2022 42'!89:89,MATCH(V$28,'AEO 2022 42'!$13:$13,0))/100*(SUM(V$11:V$13)/SUM(V$3:V$5,V$11:V$13))</f>
        <v>8.8287073116776402E-3</v>
      </c>
      <c r="W39">
        <f>INDEX('AEO 2022 42'!89:89,MATCH(W$28,'AEO 2022 42'!$13:$13,0))/100*(SUM(W$11:W$13)/SUM(W$3:W$5,W$11:W$13))</f>
        <v>8.8744056481793298E-3</v>
      </c>
      <c r="X39">
        <f>INDEX('AEO 2022 42'!89:89,MATCH(X$28,'AEO 2022 42'!$13:$13,0))/100*(SUM(X$11:X$13)/SUM(X$3:X$5,X$11:X$13))</f>
        <v>8.9079435877479525E-3</v>
      </c>
      <c r="Y39">
        <f>INDEX('AEO 2022 42'!89:89,MATCH(Y$28,'AEO 2022 42'!$13:$13,0))/100*(SUM(Y$11:Y$13)/SUM(Y$3:Y$5,Y$11:Y$13))</f>
        <v>8.9829207845509174E-3</v>
      </c>
      <c r="Z39">
        <f>INDEX('AEO 2022 42'!89:89,MATCH(Z$28,'AEO 2022 42'!$13:$13,0))/100*(SUM(Z$11:Z$13)/SUM(Z$3:Z$5,Z$11:Z$13))</f>
        <v>9.0189329086150169E-3</v>
      </c>
      <c r="AA39">
        <f>INDEX('AEO 2022 42'!89:89,MATCH(AA$28,'AEO 2022 42'!$13:$13,0))/100*(SUM(AA$11:AA$13)/SUM(AA$3:AA$5,AA$11:AA$13))</f>
        <v>9.0239802143898123E-3</v>
      </c>
      <c r="AB39">
        <f>INDEX('AEO 2022 42'!89:89,MATCH(AB$28,'AEO 2022 42'!$13:$13,0))/100*(SUM(AB$11:AB$13)/SUM(AB$3:AB$5,AB$11:AB$13))</f>
        <v>9.0687301942538791E-3</v>
      </c>
      <c r="AC39">
        <f>INDEX('AEO 2022 42'!89:89,MATCH(AC$28,'AEO 2022 42'!$13:$13,0))/100*(SUM(AC$11:AC$13)/SUM(AC$3:AC$5,AC$11:AC$13))</f>
        <v>9.0637321767964209E-3</v>
      </c>
      <c r="AD39">
        <f>INDEX('AEO 2022 42'!89:89,MATCH(AD$28,'AEO 2022 42'!$13:$13,0))/100*(SUM(AD$11:AD$13)/SUM(AD$3:AD$5,AD$11:AD$13))</f>
        <v>9.0689482429492721E-3</v>
      </c>
      <c r="AE39">
        <f>INDEX('AEO 2022 42'!89:89,MATCH(AE$28,'AEO 2022 42'!$13:$13,0))/100*(SUM(AE$11:AE$13)/SUM(AE$3:AE$5,AE$11:AE$13))</f>
        <v>9.0964367540458824E-3</v>
      </c>
      <c r="AF39">
        <f>INDEX('AEO 2022 42'!89:89,MATCH(AF$28,'AEO 2022 42'!$13:$13,0))/100*(SUM(AF$11:AF$13)/SUM(AF$3:AF$5,AF$11:AF$13))</f>
        <v>9.11857571171849E-3</v>
      </c>
    </row>
    <row r="40" spans="1:32" x14ac:dyDescent="0.35">
      <c r="A40" t="str">
        <f>'AEO 2021 42'!A84</f>
        <v>Large Van</v>
      </c>
      <c r="B40">
        <f>INDEX('AEO 2021 42'!84:84,MATCH(B$28,'AEO 2021 42'!$14:$14,0))/100*(SUM(B$11:B$13)/SUM(B$3:B$5,B$11:B$13))</f>
        <v>6.724718251291205E-3</v>
      </c>
      <c r="C40">
        <f>INDEX('AEO 2022 42'!90:90,MATCH(C$28,'AEO 2022 42'!$13:$13,0))/100*(SUM(C$11:C$13)/SUM(C$3:C$5,C$11:C$13))</f>
        <v>1.771614478229637E-2</v>
      </c>
      <c r="D40">
        <f>INDEX('AEO 2022 42'!90:90,MATCH(D$28,'AEO 2022 42'!$13:$13,0))/100*(SUM(D$11:D$13)/SUM(D$3:D$5,D$11:D$13))</f>
        <v>2.2517305116717155E-2</v>
      </c>
      <c r="E40">
        <f>INDEX('AEO 2022 42'!90:90,MATCH(E$28,'AEO 2022 42'!$13:$13,0))/100*(SUM(E$11:E$13)/SUM(E$3:E$5,E$11:E$13))</f>
        <v>2.5595517024524613E-2</v>
      </c>
      <c r="F40">
        <f>INDEX('AEO 2022 42'!90:90,MATCH(F$28,'AEO 2022 42'!$13:$13,0))/100*(SUM(F$11:F$13)/SUM(F$3:F$5,F$11:F$13))</f>
        <v>2.8178899167892145E-2</v>
      </c>
      <c r="G40">
        <f>INDEX('AEO 2022 42'!90:90,MATCH(G$28,'AEO 2022 42'!$13:$13,0))/100*(SUM(G$11:G$13)/SUM(G$3:G$5,G$11:G$13))</f>
        <v>3.0235409782389842E-2</v>
      </c>
      <c r="H40">
        <f>INDEX('AEO 2022 42'!90:90,MATCH(H$28,'AEO 2022 42'!$13:$13,0))/100*(SUM(H$11:H$13)/SUM(H$3:H$5,H$11:H$13))</f>
        <v>3.1868130897759389E-2</v>
      </c>
      <c r="I40">
        <f>INDEX('AEO 2022 42'!90:90,MATCH(I$28,'AEO 2022 42'!$13:$13,0))/100*(SUM(I$11:I$13)/SUM(I$3:I$5,I$11:I$13))</f>
        <v>3.3213135932684858E-2</v>
      </c>
      <c r="J40">
        <f>INDEX('AEO 2022 42'!90:90,MATCH(J$28,'AEO 2022 42'!$13:$13,0))/100*(SUM(J$11:J$13)/SUM(J$3:J$5,J$11:J$13))</f>
        <v>3.4343777820856208E-2</v>
      </c>
      <c r="K40">
        <f>INDEX('AEO 2022 42'!90:90,MATCH(K$28,'AEO 2022 42'!$13:$13,0))/100*(SUM(K$11:K$13)/SUM(K$3:K$5,K$11:K$13))</f>
        <v>3.5334669580096227E-2</v>
      </c>
      <c r="L40">
        <f>INDEX('AEO 2022 42'!90:90,MATCH(L$28,'AEO 2022 42'!$13:$13,0))/100*(SUM(L$11:L$13)/SUM(L$3:L$5,L$11:L$13))</f>
        <v>3.6196153771311239E-2</v>
      </c>
      <c r="M40">
        <f>INDEX('AEO 2022 42'!90:90,MATCH(M$28,'AEO 2022 42'!$13:$13,0))/100*(SUM(M$11:M$13)/SUM(M$3:M$5,M$11:M$13))</f>
        <v>3.6949968102690689E-2</v>
      </c>
      <c r="N40">
        <f>INDEX('AEO 2022 42'!90:90,MATCH(N$28,'AEO 2022 42'!$13:$13,0))/100*(SUM(N$11:N$13)/SUM(N$3:N$5,N$11:N$13))</f>
        <v>3.757571051690798E-2</v>
      </c>
      <c r="O40">
        <f>INDEX('AEO 2022 42'!90:90,MATCH(O$28,'AEO 2022 42'!$13:$13,0))/100*(SUM(O$11:O$13)/SUM(O$3:O$5,O$11:O$13))</f>
        <v>3.8178945320666235E-2</v>
      </c>
      <c r="P40">
        <f>INDEX('AEO 2022 42'!90:90,MATCH(P$28,'AEO 2022 42'!$13:$13,0))/100*(SUM(P$11:P$13)/SUM(P$3:P$5,P$11:P$13))</f>
        <v>3.8794343612702196E-2</v>
      </c>
      <c r="Q40">
        <f>INDEX('AEO 2022 42'!90:90,MATCH(Q$28,'AEO 2022 42'!$13:$13,0))/100*(SUM(Q$11:Q$13)/SUM(Q$3:Q$5,Q$11:Q$13))</f>
        <v>3.9264281792208852E-2</v>
      </c>
      <c r="R40">
        <f>INDEX('AEO 2022 42'!90:90,MATCH(R$28,'AEO 2022 42'!$13:$13,0))/100*(SUM(R$11:R$13)/SUM(R$3:R$5,R$11:R$13))</f>
        <v>3.9635920737916087E-2</v>
      </c>
      <c r="S40">
        <f>INDEX('AEO 2022 42'!90:90,MATCH(S$28,'AEO 2022 42'!$13:$13,0))/100*(SUM(S$11:S$13)/SUM(S$3:S$5,S$11:S$13))</f>
        <v>3.9966375883380589E-2</v>
      </c>
      <c r="T40">
        <f>INDEX('AEO 2022 42'!90:90,MATCH(T$28,'AEO 2022 42'!$13:$13,0))/100*(SUM(T$11:T$13)/SUM(T$3:T$5,T$11:T$13))</f>
        <v>4.0291774580389433E-2</v>
      </c>
      <c r="U40">
        <f>INDEX('AEO 2022 42'!90:90,MATCH(U$28,'AEO 2022 42'!$13:$13,0))/100*(SUM(U$11:U$13)/SUM(U$3:U$5,U$11:U$13))</f>
        <v>4.0543820460068124E-2</v>
      </c>
      <c r="V40">
        <f>INDEX('AEO 2022 42'!90:90,MATCH(V$28,'AEO 2022 42'!$13:$13,0))/100*(SUM(V$11:V$13)/SUM(V$3:V$5,V$11:V$13))</f>
        <v>4.0777901515056558E-2</v>
      </c>
      <c r="W40">
        <f>INDEX('AEO 2022 42'!90:90,MATCH(W$28,'AEO 2022 42'!$13:$13,0))/100*(SUM(W$11:W$13)/SUM(W$3:W$5,W$11:W$13))</f>
        <v>4.0962964507567826E-2</v>
      </c>
      <c r="X40">
        <f>INDEX('AEO 2022 42'!90:90,MATCH(X$28,'AEO 2022 42'!$13:$13,0))/100*(SUM(X$11:X$13)/SUM(X$3:X$5,X$11:X$13))</f>
        <v>4.1117586158029039E-2</v>
      </c>
      <c r="Y40">
        <f>INDEX('AEO 2022 42'!90:90,MATCH(Y$28,'AEO 2022 42'!$13:$13,0))/100*(SUM(Y$11:Y$13)/SUM(Y$3:Y$5,Y$11:Y$13))</f>
        <v>4.1249873759625848E-2</v>
      </c>
      <c r="Z40">
        <f>INDEX('AEO 2022 42'!90:90,MATCH(Z$28,'AEO 2022 42'!$13:$13,0))/100*(SUM(Z$11:Z$13)/SUM(Z$3:Z$5,Z$11:Z$13))</f>
        <v>4.1346796793730448E-2</v>
      </c>
      <c r="AA40">
        <f>INDEX('AEO 2022 42'!90:90,MATCH(AA$28,'AEO 2022 42'!$13:$13,0))/100*(SUM(AA$11:AA$13)/SUM(AA$3:AA$5,AA$11:AA$13))</f>
        <v>4.1411610475785919E-2</v>
      </c>
      <c r="AB40">
        <f>INDEX('AEO 2022 42'!90:90,MATCH(AB$28,'AEO 2022 42'!$13:$13,0))/100*(SUM(AB$11:AB$13)/SUM(AB$3:AB$5,AB$11:AB$13))</f>
        <v>4.1470459704763395E-2</v>
      </c>
      <c r="AC40">
        <f>INDEX('AEO 2022 42'!90:90,MATCH(AC$28,'AEO 2022 42'!$13:$13,0))/100*(SUM(AC$11:AC$13)/SUM(AC$3:AC$5,AC$11:AC$13))</f>
        <v>4.150420058756709E-2</v>
      </c>
      <c r="AD40">
        <f>INDEX('AEO 2022 42'!90:90,MATCH(AD$28,'AEO 2022 42'!$13:$13,0))/100*(SUM(AD$11:AD$13)/SUM(AD$3:AD$5,AD$11:AD$13))</f>
        <v>4.1542849539863563E-2</v>
      </c>
      <c r="AE40">
        <f>INDEX('AEO 2022 42'!90:90,MATCH(AE$28,'AEO 2022 42'!$13:$13,0))/100*(SUM(AE$11:AE$13)/SUM(AE$3:AE$5,AE$11:AE$13))</f>
        <v>4.1574590276418806E-2</v>
      </c>
      <c r="AF40">
        <f>INDEX('AEO 2022 42'!90:90,MATCH(AF$28,'AEO 2022 42'!$13:$13,0))/100*(SUM(AF$11:AF$13)/SUM(AF$3:AF$5,AF$11:AF$13))</f>
        <v>4.1615174446912193E-2</v>
      </c>
    </row>
    <row r="41" spans="1:32" x14ac:dyDescent="0.35">
      <c r="A41" t="str">
        <f>'AEO 2021 42'!A85</f>
        <v>Small Utility</v>
      </c>
      <c r="B41">
        <f>INDEX('AEO 2021 42'!85:85,MATCH(B$28,'AEO 2021 42'!$14:$14,0))/100*(SUM(B$11:B$13)/SUM(B$3:B$5,B$11:B$13))</f>
        <v>8.1253138724290928E-3</v>
      </c>
      <c r="C41">
        <f>INDEX('AEO 2022 42'!91:91,MATCH(C$28,'AEO 2022 42'!$13:$13,0))/100*(SUM(C$11:C$13)/SUM(C$3:C$5,C$11:C$13))</f>
        <v>7.261159474676899E-3</v>
      </c>
      <c r="D41">
        <f>INDEX('AEO 2022 42'!91:91,MATCH(D$28,'AEO 2022 42'!$13:$13,0))/100*(SUM(D$11:D$13)/SUM(D$3:D$5,D$11:D$13))</f>
        <v>9.0480636066597939E-3</v>
      </c>
      <c r="E41">
        <f>INDEX('AEO 2022 42'!91:91,MATCH(E$28,'AEO 2022 42'!$13:$13,0))/100*(SUM(E$11:E$13)/SUM(E$3:E$5,E$11:E$13))</f>
        <v>1.057228077848738E-2</v>
      </c>
      <c r="F41">
        <f>INDEX('AEO 2022 42'!91:91,MATCH(F$28,'AEO 2022 42'!$13:$13,0))/100*(SUM(F$11:F$13)/SUM(F$3:F$5,F$11:F$13))</f>
        <v>1.1526833245033608E-2</v>
      </c>
      <c r="G41">
        <f>INDEX('AEO 2022 42'!91:91,MATCH(G$28,'AEO 2022 42'!$13:$13,0))/100*(SUM(G$11:G$13)/SUM(G$3:G$5,G$11:G$13))</f>
        <v>1.230474446566839E-2</v>
      </c>
      <c r="H41">
        <f>INDEX('AEO 2022 42'!91:91,MATCH(H$28,'AEO 2022 42'!$13:$13,0))/100*(SUM(H$11:H$13)/SUM(H$3:H$5,H$11:H$13))</f>
        <v>1.2869793336195666E-2</v>
      </c>
      <c r="I41">
        <f>INDEX('AEO 2022 42'!91:91,MATCH(I$28,'AEO 2022 42'!$13:$13,0))/100*(SUM(I$11:I$13)/SUM(I$3:I$5,I$11:I$13))</f>
        <v>1.3352406600806895E-2</v>
      </c>
      <c r="J41">
        <f>INDEX('AEO 2022 42'!91:91,MATCH(J$28,'AEO 2022 42'!$13:$13,0))/100*(SUM(J$11:J$13)/SUM(J$3:J$5,J$11:J$13))</f>
        <v>1.3774070063736816E-2</v>
      </c>
      <c r="K41">
        <f>INDEX('AEO 2022 42'!91:91,MATCH(K$28,'AEO 2022 42'!$13:$13,0))/100*(SUM(K$11:K$13)/SUM(K$3:K$5,K$11:K$13))</f>
        <v>1.4135379519321697E-2</v>
      </c>
      <c r="L41">
        <f>INDEX('AEO 2022 42'!91:91,MATCH(L$28,'AEO 2022 42'!$13:$13,0))/100*(SUM(L$11:L$13)/SUM(L$3:L$5,L$11:L$13))</f>
        <v>1.4418793919296319E-2</v>
      </c>
      <c r="M41">
        <f>INDEX('AEO 2022 42'!91:91,MATCH(M$28,'AEO 2022 42'!$13:$13,0))/100*(SUM(M$11:M$13)/SUM(M$3:M$5,M$11:M$13))</f>
        <v>1.4674370478716777E-2</v>
      </c>
      <c r="N41">
        <f>INDEX('AEO 2022 42'!91:91,MATCH(N$28,'AEO 2022 42'!$13:$13,0))/100*(SUM(N$11:N$13)/SUM(N$3:N$5,N$11:N$13))</f>
        <v>1.491644375642804E-2</v>
      </c>
      <c r="O41">
        <f>INDEX('AEO 2022 42'!91:91,MATCH(O$28,'AEO 2022 42'!$13:$13,0))/100*(SUM(O$11:O$13)/SUM(O$3:O$5,O$11:O$13))</f>
        <v>1.5116417133557027E-2</v>
      </c>
      <c r="P41">
        <f>INDEX('AEO 2022 42'!91:91,MATCH(P$28,'AEO 2022 42'!$13:$13,0))/100*(SUM(P$11:P$13)/SUM(P$3:P$5,P$11:P$13))</f>
        <v>1.5272478044833282E-2</v>
      </c>
      <c r="Q41">
        <f>INDEX('AEO 2022 42'!91:91,MATCH(Q$28,'AEO 2022 42'!$13:$13,0))/100*(SUM(Q$11:Q$13)/SUM(Q$3:Q$5,Q$11:Q$13))</f>
        <v>1.5424107134413169E-2</v>
      </c>
      <c r="R41">
        <f>INDEX('AEO 2022 42'!91:91,MATCH(R$28,'AEO 2022 42'!$13:$13,0))/100*(SUM(R$11:R$13)/SUM(R$3:R$5,R$11:R$13))</f>
        <v>1.5554277541458456E-2</v>
      </c>
      <c r="S41">
        <f>INDEX('AEO 2022 42'!91:91,MATCH(S$28,'AEO 2022 42'!$13:$13,0))/100*(SUM(S$11:S$13)/SUM(S$3:S$5,S$11:S$13))</f>
        <v>1.566795853426561E-2</v>
      </c>
      <c r="T41">
        <f>INDEX('AEO 2022 42'!91:91,MATCH(T$28,'AEO 2022 42'!$13:$13,0))/100*(SUM(T$11:T$13)/SUM(T$3:T$5,T$11:T$13))</f>
        <v>1.5753959764017143E-2</v>
      </c>
      <c r="U41">
        <f>INDEX('AEO 2022 42'!91:91,MATCH(U$28,'AEO 2022 42'!$13:$13,0))/100*(SUM(U$11:U$13)/SUM(U$3:U$5,U$11:U$13))</f>
        <v>1.5854521289029803E-2</v>
      </c>
      <c r="V41">
        <f>INDEX('AEO 2022 42'!91:91,MATCH(V$28,'AEO 2022 42'!$13:$13,0))/100*(SUM(V$11:V$13)/SUM(V$3:V$5,V$11:V$13))</f>
        <v>1.590397666037616E-2</v>
      </c>
      <c r="W41">
        <f>INDEX('AEO 2022 42'!91:91,MATCH(W$28,'AEO 2022 42'!$13:$13,0))/100*(SUM(W$11:W$13)/SUM(W$3:W$5,W$11:W$13))</f>
        <v>1.5955655583447515E-2</v>
      </c>
      <c r="X41">
        <f>INDEX('AEO 2022 42'!91:91,MATCH(X$28,'AEO 2022 42'!$13:$13,0))/100*(SUM(X$11:X$13)/SUM(X$3:X$5,X$11:X$13))</f>
        <v>1.6004582945002423E-2</v>
      </c>
      <c r="Y41">
        <f>INDEX('AEO 2022 42'!91:91,MATCH(Y$28,'AEO 2022 42'!$13:$13,0))/100*(SUM(Y$11:Y$13)/SUM(Y$3:Y$5,Y$11:Y$13))</f>
        <v>1.6015468366853212E-2</v>
      </c>
      <c r="Z41">
        <f>INDEX('AEO 2022 42'!91:91,MATCH(Z$28,'AEO 2022 42'!$13:$13,0))/100*(SUM(Z$11:Z$13)/SUM(Z$3:Z$5,Z$11:Z$13))</f>
        <v>1.6030692371788405E-2</v>
      </c>
      <c r="AA41">
        <f>INDEX('AEO 2022 42'!91:91,MATCH(AA$28,'AEO 2022 42'!$13:$13,0))/100*(SUM(AA$11:AA$13)/SUM(AA$3:AA$5,AA$11:AA$13))</f>
        <v>1.6050606981030568E-2</v>
      </c>
      <c r="AB41">
        <f>INDEX('AEO 2022 42'!91:91,MATCH(AB$28,'AEO 2022 42'!$13:$13,0))/100*(SUM(AB$11:AB$13)/SUM(AB$3:AB$5,AB$11:AB$13))</f>
        <v>1.6043219850966687E-2</v>
      </c>
      <c r="AC41">
        <f>INDEX('AEO 2022 42'!91:91,MATCH(AC$28,'AEO 2022 42'!$13:$13,0))/100*(SUM(AC$11:AC$13)/SUM(AC$3:AC$5,AC$11:AC$13))</f>
        <v>1.6051164798624534E-2</v>
      </c>
      <c r="AD41">
        <f>INDEX('AEO 2022 42'!91:91,MATCH(AD$28,'AEO 2022 42'!$13:$13,0))/100*(SUM(AD$11:AD$13)/SUM(AD$3:AD$5,AD$11:AD$13))</f>
        <v>1.605452962358362E-2</v>
      </c>
      <c r="AE41">
        <f>INDEX('AEO 2022 42'!91:91,MATCH(AE$28,'AEO 2022 42'!$13:$13,0))/100*(SUM(AE$11:AE$13)/SUM(AE$3:AE$5,AE$11:AE$13))</f>
        <v>1.6048217923825402E-2</v>
      </c>
      <c r="AF41">
        <f>INDEX('AEO 2022 42'!91:91,MATCH(AF$28,'AEO 2022 42'!$13:$13,0))/100*(SUM(AF$11:AF$13)/SUM(AF$3:AF$5,AF$11:AF$13))</f>
        <v>1.6041418419040818E-2</v>
      </c>
    </row>
    <row r="42" spans="1:32" x14ac:dyDescent="0.35">
      <c r="A42" t="str">
        <f>'AEO 2021 42'!A86</f>
        <v>Large Utility</v>
      </c>
      <c r="B42">
        <f>INDEX('AEO 2021 42'!86:86,MATCH(B$28,'AEO 2021 42'!$14:$14,0))/100*(SUM(B$11:B$13)/SUM(B$3:B$5,B$11:B$13))</f>
        <v>7.8524297683963355E-3</v>
      </c>
      <c r="C42">
        <f>INDEX('AEO 2022 42'!92:92,MATCH(C$28,'AEO 2022 42'!$13:$13,0))/100*(SUM(C$11:C$13)/SUM(C$3:C$5,C$11:C$13))</f>
        <v>1.3034192422697115E-2</v>
      </c>
      <c r="D42">
        <f>INDEX('AEO 2022 42'!92:92,MATCH(D$28,'AEO 2022 42'!$13:$13,0))/100*(SUM(D$11:D$13)/SUM(D$3:D$5,D$11:D$13))</f>
        <v>1.6237096250233351E-2</v>
      </c>
      <c r="E42">
        <f>INDEX('AEO 2022 42'!92:92,MATCH(E$28,'AEO 2022 42'!$13:$13,0))/100*(SUM(E$11:E$13)/SUM(E$3:E$5,E$11:E$13))</f>
        <v>1.8738226309040078E-2</v>
      </c>
      <c r="F42">
        <f>INDEX('AEO 2022 42'!92:92,MATCH(F$28,'AEO 2022 42'!$13:$13,0))/100*(SUM(F$11:F$13)/SUM(F$3:F$5,F$11:F$13))</f>
        <v>2.0663684720225117E-2</v>
      </c>
      <c r="G42">
        <f>INDEX('AEO 2022 42'!92:92,MATCH(G$28,'AEO 2022 42'!$13:$13,0))/100*(SUM(G$11:G$13)/SUM(G$3:G$5,G$11:G$13))</f>
        <v>2.2159209450407738E-2</v>
      </c>
      <c r="H42">
        <f>INDEX('AEO 2022 42'!92:92,MATCH(H$28,'AEO 2022 42'!$13:$13,0))/100*(SUM(H$11:H$13)/SUM(H$3:H$5,H$11:H$13))</f>
        <v>2.3359451590968649E-2</v>
      </c>
      <c r="I42">
        <f>INDEX('AEO 2022 42'!92:92,MATCH(I$28,'AEO 2022 42'!$13:$13,0))/100*(SUM(I$11:I$13)/SUM(I$3:I$5,I$11:I$13))</f>
        <v>2.4342664573054656E-2</v>
      </c>
      <c r="J42">
        <f>INDEX('AEO 2022 42'!92:92,MATCH(J$28,'AEO 2022 42'!$13:$13,0))/100*(SUM(J$11:J$13)/SUM(J$3:J$5,J$11:J$13))</f>
        <v>2.5189079793547679E-2</v>
      </c>
      <c r="K42">
        <f>INDEX('AEO 2022 42'!92:92,MATCH(K$28,'AEO 2022 42'!$13:$13,0))/100*(SUM(K$11:K$13)/SUM(K$3:K$5,K$11:K$13))</f>
        <v>2.5929900246389959E-2</v>
      </c>
      <c r="L42">
        <f>INDEX('AEO 2022 42'!92:92,MATCH(L$28,'AEO 2022 42'!$13:$13,0))/100*(SUM(L$11:L$13)/SUM(L$3:L$5,L$11:L$13))</f>
        <v>2.658004550274987E-2</v>
      </c>
      <c r="M42">
        <f>INDEX('AEO 2022 42'!92:92,MATCH(M$28,'AEO 2022 42'!$13:$13,0))/100*(SUM(M$11:M$13)/SUM(M$3:M$5,M$11:M$13))</f>
        <v>2.7135398300120663E-2</v>
      </c>
      <c r="N42">
        <f>INDEX('AEO 2022 42'!92:92,MATCH(N$28,'AEO 2022 42'!$13:$13,0))/100*(SUM(N$11:N$13)/SUM(N$3:N$5,N$11:N$13))</f>
        <v>2.7600365200584748E-2</v>
      </c>
      <c r="O42">
        <f>INDEX('AEO 2022 42'!92:92,MATCH(O$28,'AEO 2022 42'!$13:$13,0))/100*(SUM(O$11:O$13)/SUM(O$3:O$5,O$11:O$13))</f>
        <v>2.8017045874562125E-2</v>
      </c>
      <c r="P42">
        <f>INDEX('AEO 2022 42'!92:92,MATCH(P$28,'AEO 2022 42'!$13:$13,0))/100*(SUM(P$11:P$13)/SUM(P$3:P$5,P$11:P$13))</f>
        <v>2.8376050572089629E-2</v>
      </c>
      <c r="Q42">
        <f>INDEX('AEO 2022 42'!92:92,MATCH(Q$28,'AEO 2022 42'!$13:$13,0))/100*(SUM(Q$11:Q$13)/SUM(Q$3:Q$5,Q$11:Q$13))</f>
        <v>2.8701178854088922E-2</v>
      </c>
      <c r="R42">
        <f>INDEX('AEO 2022 42'!92:92,MATCH(R$28,'AEO 2022 42'!$13:$13,0))/100*(SUM(R$11:R$13)/SUM(R$3:R$5,R$11:R$13))</f>
        <v>2.9006574142383175E-2</v>
      </c>
      <c r="S42">
        <f>INDEX('AEO 2022 42'!92:92,MATCH(S$28,'AEO 2022 42'!$13:$13,0))/100*(SUM(S$11:S$13)/SUM(S$3:S$5,S$11:S$13))</f>
        <v>2.9271132490122833E-2</v>
      </c>
      <c r="T42">
        <f>INDEX('AEO 2022 42'!92:92,MATCH(T$28,'AEO 2022 42'!$13:$13,0))/100*(SUM(T$11:T$13)/SUM(T$3:T$5,T$11:T$13))</f>
        <v>2.9501909890623141E-2</v>
      </c>
      <c r="U42">
        <f>INDEX('AEO 2022 42'!92:92,MATCH(U$28,'AEO 2022 42'!$13:$13,0))/100*(SUM(U$11:U$13)/SUM(U$3:U$5,U$11:U$13))</f>
        <v>2.968883975952484E-2</v>
      </c>
      <c r="V42">
        <f>INDEX('AEO 2022 42'!92:92,MATCH(V$28,'AEO 2022 42'!$13:$13,0))/100*(SUM(V$11:V$13)/SUM(V$3:V$5,V$11:V$13))</f>
        <v>2.9864701502570711E-2</v>
      </c>
      <c r="W42">
        <f>INDEX('AEO 2022 42'!92:92,MATCH(W$28,'AEO 2022 42'!$13:$13,0))/100*(SUM(W$11:W$13)/SUM(W$3:W$5,W$11:W$13))</f>
        <v>2.9998148853748064E-2</v>
      </c>
      <c r="X42">
        <f>INDEX('AEO 2022 42'!92:92,MATCH(X$28,'AEO 2022 42'!$13:$13,0))/100*(SUM(X$11:X$13)/SUM(X$3:X$5,X$11:X$13))</f>
        <v>3.0115878493132339E-2</v>
      </c>
      <c r="Y42">
        <f>INDEX('AEO 2022 42'!92:92,MATCH(Y$28,'AEO 2022 42'!$13:$13,0))/100*(SUM(Y$11:Y$13)/SUM(Y$3:Y$5,Y$11:Y$13))</f>
        <v>3.0214543798342892E-2</v>
      </c>
      <c r="Z42">
        <f>INDEX('AEO 2022 42'!92:92,MATCH(Z$28,'AEO 2022 42'!$13:$13,0))/100*(SUM(Z$11:Z$13)/SUM(Z$3:Z$5,Z$11:Z$13))</f>
        <v>3.0286177798413531E-2</v>
      </c>
      <c r="AA42">
        <f>INDEX('AEO 2022 42'!92:92,MATCH(AA$28,'AEO 2022 42'!$13:$13,0))/100*(SUM(AA$11:AA$13)/SUM(AA$3:AA$5,AA$11:AA$13))</f>
        <v>3.0337345601459717E-2</v>
      </c>
      <c r="AB42">
        <f>INDEX('AEO 2022 42'!92:92,MATCH(AB$28,'AEO 2022 42'!$13:$13,0))/100*(SUM(AB$11:AB$13)/SUM(AB$3:AB$5,AB$11:AB$13))</f>
        <v>3.038318772176752E-2</v>
      </c>
      <c r="AC42">
        <f>INDEX('AEO 2022 42'!92:92,MATCH(AC$28,'AEO 2022 42'!$13:$13,0))/100*(SUM(AC$11:AC$13)/SUM(AC$3:AC$5,AC$11:AC$13))</f>
        <v>3.040484403042933E-2</v>
      </c>
      <c r="AD42">
        <f>INDEX('AEO 2022 42'!92:92,MATCH(AD$28,'AEO 2022 42'!$13:$13,0))/100*(SUM(AD$11:AD$13)/SUM(AD$3:AD$5,AD$11:AD$13))</f>
        <v>3.0435784962721677E-2</v>
      </c>
      <c r="AE42">
        <f>INDEX('AEO 2022 42'!92:92,MATCH(AE$28,'AEO 2022 42'!$13:$13,0))/100*(SUM(AE$11:AE$13)/SUM(AE$3:AE$5,AE$11:AE$13))</f>
        <v>3.0468402149504484E-2</v>
      </c>
      <c r="AF42">
        <f>INDEX('AEO 2022 42'!92:92,MATCH(AF$28,'AEO 2022 42'!$13:$13,0))/100*(SUM(AF$11:AF$13)/SUM(AF$3:AF$5,AF$11:AF$13))</f>
        <v>3.0489917991504328E-2</v>
      </c>
    </row>
    <row r="43" spans="1:32" x14ac:dyDescent="0.35">
      <c r="A43" t="str">
        <f>'AEO 2021 42'!A87</f>
        <v>Small Crossover Utility</v>
      </c>
      <c r="B43">
        <f>INDEX('AEO 2021 42'!87:87,MATCH(B$28,'AEO 2021 42'!$14:$14,0))/100*(SUM(B$11:B$13)/SUM(B$3:B$5,B$11:B$13))</f>
        <v>3.7696361740607316E-2</v>
      </c>
      <c r="C43">
        <f>INDEX('AEO 2022 42'!93:93,MATCH(C$28,'AEO 2022 42'!$13:$13,0))/100*(SUM(C$11:C$13)/SUM(C$3:C$5,C$11:C$13))</f>
        <v>4.3055544600026065E-2</v>
      </c>
      <c r="D43">
        <f>INDEX('AEO 2022 42'!93:93,MATCH(D$28,'AEO 2022 42'!$13:$13,0))/100*(SUM(D$11:D$13)/SUM(D$3:D$5,D$11:D$13))</f>
        <v>5.5220071436435612E-2</v>
      </c>
      <c r="E43">
        <f>INDEX('AEO 2022 42'!93:93,MATCH(E$28,'AEO 2022 42'!$13:$13,0))/100*(SUM(E$11:E$13)/SUM(E$3:E$5,E$11:E$13))</f>
        <v>6.5184399610601601E-2</v>
      </c>
      <c r="F43">
        <f>INDEX('AEO 2022 42'!93:93,MATCH(F$28,'AEO 2022 42'!$13:$13,0))/100*(SUM(F$11:F$13)/SUM(F$3:F$5,F$11:F$13))</f>
        <v>7.2349025493952446E-2</v>
      </c>
      <c r="G43">
        <f>INDEX('AEO 2022 42'!93:93,MATCH(G$28,'AEO 2022 42'!$13:$13,0))/100*(SUM(G$11:G$13)/SUM(G$3:G$5,G$11:G$13))</f>
        <v>7.8220866908837033E-2</v>
      </c>
      <c r="H43">
        <f>INDEX('AEO 2022 42'!93:93,MATCH(H$28,'AEO 2022 42'!$13:$13,0))/100*(SUM(H$11:H$13)/SUM(H$3:H$5,H$11:H$13))</f>
        <v>8.2879772893387146E-2</v>
      </c>
      <c r="I43">
        <f>INDEX('AEO 2022 42'!93:93,MATCH(I$28,'AEO 2022 42'!$13:$13,0))/100*(SUM(I$11:I$13)/SUM(I$3:I$5,I$11:I$13))</f>
        <v>8.6860726923271944E-2</v>
      </c>
      <c r="J43">
        <f>INDEX('AEO 2022 42'!93:93,MATCH(J$28,'AEO 2022 42'!$13:$13,0))/100*(SUM(J$11:J$13)/SUM(J$3:J$5,J$11:J$13))</f>
        <v>9.0351282066425814E-2</v>
      </c>
      <c r="K43">
        <f>INDEX('AEO 2022 42'!93:93,MATCH(K$28,'AEO 2022 42'!$13:$13,0))/100*(SUM(K$11:K$13)/SUM(K$3:K$5,K$11:K$13))</f>
        <v>9.3434875174037021E-2</v>
      </c>
      <c r="L43">
        <f>INDEX('AEO 2022 42'!93:93,MATCH(L$28,'AEO 2022 42'!$13:$13,0))/100*(SUM(L$11:L$13)/SUM(L$3:L$5,L$11:L$13))</f>
        <v>9.6045823357422525E-2</v>
      </c>
      <c r="M43">
        <f>INDEX('AEO 2022 42'!93:93,MATCH(M$28,'AEO 2022 42'!$13:$13,0))/100*(SUM(M$11:M$13)/SUM(M$3:M$5,M$11:M$13))</f>
        <v>9.8346841842122085E-2</v>
      </c>
      <c r="N43">
        <f>INDEX('AEO 2022 42'!93:93,MATCH(N$28,'AEO 2022 42'!$13:$13,0))/100*(SUM(N$11:N$13)/SUM(N$3:N$5,N$11:N$13))</f>
        <v>0.10050733442716203</v>
      </c>
      <c r="O43">
        <f>INDEX('AEO 2022 42'!93:93,MATCH(O$28,'AEO 2022 42'!$13:$13,0))/100*(SUM(O$11:O$13)/SUM(O$3:O$5,O$11:O$13))</f>
        <v>0.10237054591373006</v>
      </c>
      <c r="P43">
        <f>INDEX('AEO 2022 42'!93:93,MATCH(P$28,'AEO 2022 42'!$13:$13,0))/100*(SUM(P$11:P$13)/SUM(P$3:P$5,P$11:P$13))</f>
        <v>0.10401273447759492</v>
      </c>
      <c r="Q43">
        <f>INDEX('AEO 2022 42'!93:93,MATCH(Q$28,'AEO 2022 42'!$13:$13,0))/100*(SUM(Q$11:Q$13)/SUM(Q$3:Q$5,Q$11:Q$13))</f>
        <v>0.1055400442962236</v>
      </c>
      <c r="R43">
        <f>INDEX('AEO 2022 42'!93:93,MATCH(R$28,'AEO 2022 42'!$13:$13,0))/100*(SUM(R$11:R$13)/SUM(R$3:R$5,R$11:R$13))</f>
        <v>0.10689180205182727</v>
      </c>
      <c r="S43">
        <f>INDEX('AEO 2022 42'!93:93,MATCH(S$28,'AEO 2022 42'!$13:$13,0))/100*(SUM(S$11:S$13)/SUM(S$3:S$5,S$11:S$13))</f>
        <v>0.10811792388790013</v>
      </c>
      <c r="T43">
        <f>INDEX('AEO 2022 42'!93:93,MATCH(T$28,'AEO 2022 42'!$13:$13,0))/100*(SUM(T$11:T$13)/SUM(T$3:T$5,T$11:T$13))</f>
        <v>0.10916662911946511</v>
      </c>
      <c r="U43">
        <f>INDEX('AEO 2022 42'!93:93,MATCH(U$28,'AEO 2022 42'!$13:$13,0))/100*(SUM(U$11:U$13)/SUM(U$3:U$5,U$11:U$13))</f>
        <v>0.11022392392257969</v>
      </c>
      <c r="V43">
        <f>INDEX('AEO 2022 42'!93:93,MATCH(V$28,'AEO 2022 42'!$13:$13,0))/100*(SUM(V$11:V$13)/SUM(V$3:V$5,V$11:V$13))</f>
        <v>0.11100923030016516</v>
      </c>
      <c r="W43">
        <f>INDEX('AEO 2022 42'!93:93,MATCH(W$28,'AEO 2022 42'!$13:$13,0))/100*(SUM(W$11:W$13)/SUM(W$3:W$5,W$11:W$13))</f>
        <v>0.11175096199266636</v>
      </c>
      <c r="X43">
        <f>INDEX('AEO 2022 42'!93:93,MATCH(X$28,'AEO 2022 42'!$13:$13,0))/100*(SUM(X$11:X$13)/SUM(X$3:X$5,X$11:X$13))</f>
        <v>0.11243621740312078</v>
      </c>
      <c r="Y43">
        <f>INDEX('AEO 2022 42'!93:93,MATCH(Y$28,'AEO 2022 42'!$13:$13,0))/100*(SUM(Y$11:Y$13)/SUM(Y$3:Y$5,Y$11:Y$13))</f>
        <v>0.11290749623624909</v>
      </c>
      <c r="Z43">
        <f>INDEX('AEO 2022 42'!93:93,MATCH(Z$28,'AEO 2022 42'!$13:$13,0))/100*(SUM(Z$11:Z$13)/SUM(Z$3:Z$5,Z$11:Z$13))</f>
        <v>0.11335915740474453</v>
      </c>
      <c r="AA43">
        <f>INDEX('AEO 2022 42'!93:93,MATCH(AA$28,'AEO 2022 42'!$13:$13,0))/100*(SUM(AA$11:AA$13)/SUM(AA$3:AA$5,AA$11:AA$13))</f>
        <v>0.11379337672715162</v>
      </c>
      <c r="AB43">
        <f>INDEX('AEO 2022 42'!93:93,MATCH(AB$28,'AEO 2022 42'!$13:$13,0))/100*(SUM(AB$11:AB$13)/SUM(AB$3:AB$5,AB$11:AB$13))</f>
        <v>0.11408167717489283</v>
      </c>
      <c r="AC43">
        <f>INDEX('AEO 2022 42'!93:93,MATCH(AC$28,'AEO 2022 42'!$13:$13,0))/100*(SUM(AC$11:AC$13)/SUM(AC$3:AC$5,AC$11:AC$13))</f>
        <v>0.1144071931949466</v>
      </c>
      <c r="AD43">
        <f>INDEX('AEO 2022 42'!93:93,MATCH(AD$28,'AEO 2022 42'!$13:$13,0))/100*(SUM(AD$11:AD$13)/SUM(AD$3:AD$5,AD$11:AD$13))</f>
        <v>0.1147151726657116</v>
      </c>
      <c r="AE43">
        <f>INDEX('AEO 2022 42'!93:93,MATCH(AE$28,'AEO 2022 42'!$13:$13,0))/100*(SUM(AE$11:AE$13)/SUM(AE$3:AE$5,AE$11:AE$13))</f>
        <v>0.11495924055743449</v>
      </c>
      <c r="AF43">
        <f>INDEX('AEO 2022 42'!93:93,MATCH(AF$28,'AEO 2022 42'!$13:$13,0))/100*(SUM(AF$11:AF$13)/SUM(AF$3:AF$5,AF$11:AF$13))</f>
        <v>0.11519319390431423</v>
      </c>
    </row>
    <row r="44" spans="1:32" x14ac:dyDescent="0.35">
      <c r="A44" t="str">
        <f>'AEO 2021 42'!A88</f>
        <v>Large Crossover Utility</v>
      </c>
      <c r="B44">
        <f>INDEX('AEO 2021 42'!88:88,MATCH(B$28,'AEO 2021 42'!$14:$14,0))/100*(SUM(B$11:B$13)/SUM(B$3:B$5,B$11:B$13))</f>
        <v>5.9372632159122765E-2</v>
      </c>
      <c r="C44">
        <f>INDEX('AEO 2022 42'!94:94,MATCH(C$28,'AEO 2022 42'!$13:$13,0))/100*(SUM(C$11:C$13)/SUM(C$3:C$5,C$11:C$13))</f>
        <v>0.10376903264121247</v>
      </c>
      <c r="D44">
        <f>INDEX('AEO 2022 42'!94:94,MATCH(D$28,'AEO 2022 42'!$13:$13,0))/100*(SUM(D$11:D$13)/SUM(D$3:D$5,D$11:D$13))</f>
        <v>0.13194309768252171</v>
      </c>
      <c r="E44">
        <f>INDEX('AEO 2022 42'!94:94,MATCH(E$28,'AEO 2022 42'!$13:$13,0))/100*(SUM(E$11:E$13)/SUM(E$3:E$5,E$11:E$13))</f>
        <v>0.15317597321722601</v>
      </c>
      <c r="F44">
        <f>INDEX('AEO 2022 42'!94:94,MATCH(F$28,'AEO 2022 42'!$13:$13,0))/100*(SUM(F$11:F$13)/SUM(F$3:F$5,F$11:F$13))</f>
        <v>0.17005719293522845</v>
      </c>
      <c r="G44">
        <f>INDEX('AEO 2022 42'!94:94,MATCH(G$28,'AEO 2022 42'!$13:$13,0))/100*(SUM(G$11:G$13)/SUM(G$3:G$5,G$11:G$13))</f>
        <v>0.1834616387460983</v>
      </c>
      <c r="H44">
        <f>INDEX('AEO 2022 42'!94:94,MATCH(H$28,'AEO 2022 42'!$13:$13,0))/100*(SUM(H$11:H$13)/SUM(H$3:H$5,H$11:H$13))</f>
        <v>0.19455353757617885</v>
      </c>
      <c r="I44">
        <f>INDEX('AEO 2022 42'!94:94,MATCH(I$28,'AEO 2022 42'!$13:$13,0))/100*(SUM(I$11:I$13)/SUM(I$3:I$5,I$11:I$13))</f>
        <v>0.20379766149658765</v>
      </c>
      <c r="J44">
        <f>INDEX('AEO 2022 42'!94:94,MATCH(J$28,'AEO 2022 42'!$13:$13,0))/100*(SUM(J$11:J$13)/SUM(J$3:J$5,J$11:J$13))</f>
        <v>0.211774792373948</v>
      </c>
      <c r="K44">
        <f>INDEX('AEO 2022 42'!94:94,MATCH(K$28,'AEO 2022 42'!$13:$13,0))/100*(SUM(K$11:K$13)/SUM(K$3:K$5,K$11:K$13))</f>
        <v>0.21882325546394335</v>
      </c>
      <c r="L44">
        <f>INDEX('AEO 2022 42'!94:94,MATCH(L$28,'AEO 2022 42'!$13:$13,0))/100*(SUM(L$11:L$13)/SUM(L$3:L$5,L$11:L$13))</f>
        <v>0.22502352994113875</v>
      </c>
      <c r="M44">
        <f>INDEX('AEO 2022 42'!94:94,MATCH(M$28,'AEO 2022 42'!$13:$13,0))/100*(SUM(M$11:M$13)/SUM(M$3:M$5,M$11:M$13))</f>
        <v>0.23026160200527432</v>
      </c>
      <c r="N44">
        <f>INDEX('AEO 2022 42'!94:94,MATCH(N$28,'AEO 2022 42'!$13:$13,0))/100*(SUM(N$11:N$13)/SUM(N$3:N$5,N$11:N$13))</f>
        <v>0.23484476092679388</v>
      </c>
      <c r="O44">
        <f>INDEX('AEO 2022 42'!94:94,MATCH(O$28,'AEO 2022 42'!$13:$13,0))/100*(SUM(O$11:O$13)/SUM(O$3:O$5,O$11:O$13))</f>
        <v>0.2389971809796344</v>
      </c>
      <c r="P44">
        <f>INDEX('AEO 2022 42'!94:94,MATCH(P$28,'AEO 2022 42'!$13:$13,0))/100*(SUM(P$11:P$13)/SUM(P$3:P$5,P$11:P$13))</f>
        <v>0.24266522863294962</v>
      </c>
      <c r="Q44">
        <f>INDEX('AEO 2022 42'!94:94,MATCH(Q$28,'AEO 2022 42'!$13:$13,0))/100*(SUM(Q$11:Q$13)/SUM(Q$3:Q$5,Q$11:Q$13))</f>
        <v>0.24597376069125382</v>
      </c>
      <c r="R44">
        <f>INDEX('AEO 2022 42'!94:94,MATCH(R$28,'AEO 2022 42'!$13:$13,0))/100*(SUM(R$11:R$13)/SUM(R$3:R$5,R$11:R$13))</f>
        <v>0.24908104056095703</v>
      </c>
      <c r="S44">
        <f>INDEX('AEO 2022 42'!94:94,MATCH(S$28,'AEO 2022 42'!$13:$13,0))/100*(SUM(S$11:S$13)/SUM(S$3:S$5,S$11:S$13))</f>
        <v>0.25181902786125465</v>
      </c>
      <c r="T44">
        <f>INDEX('AEO 2022 42'!94:94,MATCH(T$28,'AEO 2022 42'!$13:$13,0))/100*(SUM(T$11:T$13)/SUM(T$3:T$5,T$11:T$13))</f>
        <v>0.25423372536005606</v>
      </c>
      <c r="U44">
        <f>INDEX('AEO 2022 42'!94:94,MATCH(U$28,'AEO 2022 42'!$13:$13,0))/100*(SUM(U$11:U$13)/SUM(U$3:U$5,U$11:U$13))</f>
        <v>0.25628387099695493</v>
      </c>
      <c r="V44">
        <f>INDEX('AEO 2022 42'!94:94,MATCH(V$28,'AEO 2022 42'!$13:$13,0))/100*(SUM(V$11:V$13)/SUM(V$3:V$5,V$11:V$13))</f>
        <v>0.25818779163834604</v>
      </c>
      <c r="W44">
        <f>INDEX('AEO 2022 42'!94:94,MATCH(W$28,'AEO 2022 42'!$13:$13,0))/100*(SUM(W$11:W$13)/SUM(W$3:W$5,W$11:W$13))</f>
        <v>0.25974995404376461</v>
      </c>
      <c r="X44">
        <f>INDEX('AEO 2022 42'!94:94,MATCH(X$28,'AEO 2022 42'!$13:$13,0))/100*(SUM(X$11:X$13)/SUM(X$3:X$5,X$11:X$13))</f>
        <v>0.26110771304920549</v>
      </c>
      <c r="Y44">
        <f>INDEX('AEO 2022 42'!94:94,MATCH(Y$28,'AEO 2022 42'!$13:$13,0))/100*(SUM(Y$11:Y$13)/SUM(Y$3:Y$5,Y$11:Y$13))</f>
        <v>0.26229390157424476</v>
      </c>
      <c r="Z44">
        <f>INDEX('AEO 2022 42'!94:94,MATCH(Z$28,'AEO 2022 42'!$13:$13,0))/100*(SUM(Z$11:Z$13)/SUM(Z$3:Z$5,Z$11:Z$13))</f>
        <v>0.26322924665518727</v>
      </c>
      <c r="AA44">
        <f>INDEX('AEO 2022 42'!94:94,MATCH(AA$28,'AEO 2022 42'!$13:$13,0))/100*(SUM(AA$11:AA$13)/SUM(AA$3:AA$5,AA$11:AA$13))</f>
        <v>0.26395690808362277</v>
      </c>
      <c r="AB44">
        <f>INDEX('AEO 2022 42'!94:94,MATCH(AB$28,'AEO 2022 42'!$13:$13,0))/100*(SUM(AB$11:AB$13)/SUM(AB$3:AB$5,AB$11:AB$13))</f>
        <v>0.26462299212674556</v>
      </c>
      <c r="AC44">
        <f>INDEX('AEO 2022 42'!94:94,MATCH(AC$28,'AEO 2022 42'!$13:$13,0))/100*(SUM(AC$11:AC$13)/SUM(AC$3:AC$5,AC$11:AC$13))</f>
        <v>0.26511005067041427</v>
      </c>
      <c r="AD44">
        <f>INDEX('AEO 2022 42'!94:94,MATCH(AD$28,'AEO 2022 42'!$13:$13,0))/100*(SUM(AD$11:AD$13)/SUM(AD$3:AD$5,AD$11:AD$13))</f>
        <v>0.26560661269522351</v>
      </c>
      <c r="AE44">
        <f>INDEX('AEO 2022 42'!94:94,MATCH(AE$28,'AEO 2022 42'!$13:$13,0))/100*(SUM(AE$11:AE$13)/SUM(AE$3:AE$5,AE$11:AE$13))</f>
        <v>0.26609478737214942</v>
      </c>
      <c r="AF44">
        <f>INDEX('AEO 2022 42'!94:94,MATCH(AF$28,'AEO 2022 42'!$13:$13,0))/100*(SUM(AF$11:AF$13)/SUM(AF$3:AF$5,AF$11:AF$13))</f>
        <v>0.26652781423830146</v>
      </c>
    </row>
    <row r="46" spans="1:32" s="2" customFormat="1" x14ac:dyDescent="0.35">
      <c r="A46" s="2" t="s">
        <v>211</v>
      </c>
    </row>
    <row r="47" spans="1:32" x14ac:dyDescent="0.3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35">
      <c r="A48" t="str">
        <f t="shared" ref="A48:A63" si="7">A29</f>
        <v>Minicompact</v>
      </c>
      <c r="B48">
        <f>(INDEX('AEO 2021 42'!72:72,MATCH(B$28,'AEO 2021 42'!$14:$14,0))/100)*(SUM(B$6:B$7)/SUM(B$6:B$7,B$14:B$15))</f>
        <v>3.4947930995933491E-3</v>
      </c>
      <c r="C48">
        <f>(INDEX('AEO 2022 42'!77:77,MATCH(C$28,'AEO 2022 42'!$13:$13,0))/100)*(SUM(C$6:C$7)/SUM(C$6:C$7,C$14:C$15))</f>
        <v>3.9093267359917938E-3</v>
      </c>
      <c r="D48">
        <f>(INDEX('AEO 2022 42'!77:77,MATCH(D$28,'AEO 2022 42'!$13:$13,0))/100)*(SUM(D$6:D$7)/SUM(D$6:D$7,D$14:D$15))</f>
        <v>2.9212942083609557E-3</v>
      </c>
      <c r="E48">
        <f>(INDEX('AEO 2022 42'!77:77,MATCH(E$28,'AEO 2022 42'!$13:$13,0))/100)*(SUM(E$6:E$7)/SUM(E$6:E$7,E$14:E$15))</f>
        <v>2.2189244934649999E-3</v>
      </c>
      <c r="F48">
        <f>(INDEX('AEO 2022 42'!77:77,MATCH(F$28,'AEO 2022 42'!$13:$13,0))/100)*(SUM(F$6:F$7)/SUM(F$6:F$7,F$14:F$15))</f>
        <v>1.9428198956841216E-3</v>
      </c>
      <c r="G48">
        <f>(INDEX('AEO 2022 42'!77:77,MATCH(G$28,'AEO 2022 42'!$13:$13,0))/100)*(SUM(G$6:G$7)/SUM(G$6:G$7,G$14:G$15))</f>
        <v>1.7135929571154354E-3</v>
      </c>
      <c r="H48">
        <f>(INDEX('AEO 2022 42'!77:77,MATCH(H$28,'AEO 2022 42'!$13:$13,0))/100)*(SUM(H$6:H$7)/SUM(H$6:H$7,H$14:H$15))</f>
        <v>1.5649316979427725E-3</v>
      </c>
      <c r="I48">
        <f>(INDEX('AEO 2022 42'!77:77,MATCH(I$28,'AEO 2022 42'!$13:$13,0))/100)*(SUM(I$6:I$7)/SUM(I$6:I$7,I$14:I$15))</f>
        <v>1.4285550098967225E-3</v>
      </c>
      <c r="J48">
        <f>(INDEX('AEO 2022 42'!77:77,MATCH(J$28,'AEO 2022 42'!$13:$13,0))/100)*(SUM(J$6:J$7)/SUM(J$6:J$7,J$14:J$15))</f>
        <v>1.315475457269312E-3</v>
      </c>
      <c r="K48">
        <f>(INDEX('AEO 2022 42'!77:77,MATCH(K$28,'AEO 2022 42'!$13:$13,0))/100)*(SUM(K$6:K$7)/SUM(K$6:K$7,K$14:K$15))</f>
        <v>1.2217906304572018E-3</v>
      </c>
      <c r="L48">
        <f>(INDEX('AEO 2022 42'!77:77,MATCH(L$28,'AEO 2022 42'!$13:$13,0))/100)*(SUM(L$6:L$7)/SUM(L$6:L$7,L$14:L$15))</f>
        <v>1.1501319648619872E-3</v>
      </c>
      <c r="M48">
        <f>(INDEX('AEO 2022 42'!77:77,MATCH(M$28,'AEO 2022 42'!$13:$13,0))/100)*(SUM(M$6:M$7)/SUM(M$6:M$7,M$14:M$15))</f>
        <v>1.1001994934312386E-3</v>
      </c>
      <c r="N48">
        <f>(INDEX('AEO 2022 42'!77:77,MATCH(N$28,'AEO 2022 42'!$13:$13,0))/100)*(SUM(N$6:N$7)/SUM(N$6:N$7,N$14:N$15))</f>
        <v>1.0132006758916544E-3</v>
      </c>
      <c r="O48">
        <f>(INDEX('AEO 2022 42'!77:77,MATCH(O$28,'AEO 2022 42'!$13:$13,0))/100)*(SUM(O$6:O$7)/SUM(O$6:O$7,O$14:O$15))</f>
        <v>9.58839118816303E-4</v>
      </c>
      <c r="P48">
        <f>(INDEX('AEO 2022 42'!77:77,MATCH(P$28,'AEO 2022 42'!$13:$13,0))/100)*(SUM(P$6:P$7)/SUM(P$6:P$7,P$14:P$15))</f>
        <v>9.0944020877127758E-4</v>
      </c>
      <c r="Q48">
        <f>(INDEX('AEO 2022 42'!77:77,MATCH(Q$28,'AEO 2022 42'!$13:$13,0))/100)*(SUM(Q$6:Q$7)/SUM(Q$6:Q$7,Q$14:Q$15))</f>
        <v>8.6605090680425358E-4</v>
      </c>
      <c r="R48">
        <f>(INDEX('AEO 2022 42'!77:77,MATCH(R$28,'AEO 2022 42'!$13:$13,0))/100)*(SUM(R$6:R$7)/SUM(R$6:R$7,R$14:R$15))</f>
        <v>8.3329924436726982E-4</v>
      </c>
      <c r="S48">
        <f>(INDEX('AEO 2022 42'!77:77,MATCH(S$28,'AEO 2022 42'!$13:$13,0))/100)*(SUM(S$6:S$7)/SUM(S$6:S$7,S$14:S$15))</f>
        <v>8.0433808651265244E-4</v>
      </c>
      <c r="T48">
        <f>(INDEX('AEO 2022 42'!77:77,MATCH(T$28,'AEO 2022 42'!$13:$13,0))/100)*(SUM(T$6:T$7)/SUM(T$6:T$7,T$14:T$15))</f>
        <v>7.8356373873727863E-4</v>
      </c>
      <c r="U48">
        <f>(INDEX('AEO 2022 42'!77:77,MATCH(U$28,'AEO 2022 42'!$13:$13,0))/100)*(SUM(U$6:U$7)/SUM(U$6:U$7,U$14:U$15))</f>
        <v>7.5973844071929638E-4</v>
      </c>
      <c r="V48">
        <f>(INDEX('AEO 2022 42'!77:77,MATCH(V$28,'AEO 2022 42'!$13:$13,0))/100)*(SUM(V$6:V$7)/SUM(V$6:V$7,V$14:V$15))</f>
        <v>7.5056174069163624E-4</v>
      </c>
      <c r="W48">
        <f>(INDEX('AEO 2022 42'!77:77,MATCH(W$28,'AEO 2022 42'!$13:$13,0))/100)*(SUM(W$6:W$7)/SUM(W$6:W$7,W$14:W$15))</f>
        <v>7.3907937362189928E-4</v>
      </c>
      <c r="X48">
        <f>(INDEX('AEO 2022 42'!77:77,MATCH(X$28,'AEO 2022 42'!$13:$13,0))/100)*(SUM(X$6:X$7)/SUM(X$6:X$7,X$14:X$15))</f>
        <v>7.3033099053053613E-4</v>
      </c>
      <c r="Y48">
        <f>(INDEX('AEO 2022 42'!77:77,MATCH(Y$28,'AEO 2022 42'!$13:$13,0))/100)*(SUM(Y$6:Y$7)/SUM(Y$6:Y$7,Y$14:Y$15))</f>
        <v>7.3022673853159888E-4</v>
      </c>
      <c r="Z48">
        <f>(INDEX('AEO 2022 42'!77:77,MATCH(Z$28,'AEO 2022 42'!$13:$13,0))/100)*(SUM(Z$6:Z$7)/SUM(Z$6:Z$7,Z$14:Z$15))</f>
        <v>7.2776434376785608E-4</v>
      </c>
      <c r="AA48">
        <f>(INDEX('AEO 2022 42'!77:77,MATCH(AA$28,'AEO 2022 42'!$13:$13,0))/100)*(SUM(AA$6:AA$7)/SUM(AA$6:AA$7,AA$14:AA$15))</f>
        <v>7.2364251622982097E-4</v>
      </c>
      <c r="AB48">
        <f>(INDEX('AEO 2022 42'!77:77,MATCH(AB$28,'AEO 2022 42'!$13:$13,0))/100)*(SUM(AB$6:AB$7)/SUM(AB$6:AB$7,AB$14:AB$15))</f>
        <v>7.2512493541799974E-4</v>
      </c>
      <c r="AC48">
        <f>(INDEX('AEO 2022 42'!77:77,MATCH(AC$28,'AEO 2022 42'!$13:$13,0))/100)*(SUM(AC$6:AC$7)/SUM(AC$6:AC$7,AC$14:AC$15))</f>
        <v>7.2140084645478731E-4</v>
      </c>
      <c r="AD48">
        <f>(INDEX('AEO 2022 42'!77:77,MATCH(AD$28,'AEO 2022 42'!$13:$13,0))/100)*(SUM(AD$6:AD$7)/SUM(AD$6:AD$7,AD$14:AD$15))</f>
        <v>7.1894992733182329E-4</v>
      </c>
      <c r="AE48">
        <f>(INDEX('AEO 2022 42'!77:77,MATCH(AE$28,'AEO 2022 42'!$13:$13,0))/100)*(SUM(AE$6:AE$7)/SUM(AE$6:AE$7,AE$14:AE$15))</f>
        <v>7.187574011113196E-4</v>
      </c>
      <c r="AF48">
        <f>(INDEX('AEO 2022 42'!77:77,MATCH(AF$28,'AEO 2022 42'!$13:$13,0))/100)*(SUM(AF$6:AF$7)/SUM(AF$6:AF$7,AF$14:AF$15))</f>
        <v>7.1730813655656298E-4</v>
      </c>
    </row>
    <row r="49" spans="1:32" x14ac:dyDescent="0.35">
      <c r="A49" t="str">
        <f t="shared" si="7"/>
        <v>Subcompact</v>
      </c>
      <c r="B49">
        <f>(INDEX('AEO 2021 42'!73:73,MATCH(B$28,'AEO 2021 42'!$14:$14,0))/100)*(SUM(B$6:B$7)/SUM(B$6:B$7,B$14:B$15))</f>
        <v>3.4499097093927733E-2</v>
      </c>
      <c r="C49">
        <f>(INDEX('AEO 2022 42'!78:78,MATCH(C$28,'AEO 2022 42'!$13:$13,0))/100)*(SUM(C$6:C$7)/SUM(C$6:C$7,C$14:C$15))</f>
        <v>5.510845576638234E-2</v>
      </c>
      <c r="D49">
        <f>(INDEX('AEO 2022 42'!78:78,MATCH(D$28,'AEO 2022 42'!$13:$13,0))/100)*(SUM(D$6:D$7)/SUM(D$6:D$7,D$14:D$15))</f>
        <v>4.0659543319900779E-2</v>
      </c>
      <c r="E49">
        <f>(INDEX('AEO 2022 42'!78:78,MATCH(E$28,'AEO 2022 42'!$13:$13,0))/100)*(SUM(E$6:E$7)/SUM(E$6:E$7,E$14:E$15))</f>
        <v>3.0292956115701774E-2</v>
      </c>
      <c r="F49">
        <f>(INDEX('AEO 2022 42'!78:78,MATCH(F$28,'AEO 2022 42'!$13:$13,0))/100)*(SUM(F$6:F$7)/SUM(F$6:F$7,F$14:F$15))</f>
        <v>2.5746711068948807E-2</v>
      </c>
      <c r="G49">
        <f>(INDEX('AEO 2022 42'!78:78,MATCH(G$28,'AEO 2022 42'!$13:$13,0))/100)*(SUM(G$6:G$7)/SUM(G$6:G$7,G$14:G$15))</f>
        <v>2.2420644564831747E-2</v>
      </c>
      <c r="H49">
        <f>(INDEX('AEO 2022 42'!78:78,MATCH(H$28,'AEO 2022 42'!$13:$13,0))/100)*(SUM(H$6:H$7)/SUM(H$6:H$7,H$14:H$15))</f>
        <v>2.0110701063575206E-2</v>
      </c>
      <c r="I49">
        <f>(INDEX('AEO 2022 42'!78:78,MATCH(I$28,'AEO 2022 42'!$13:$13,0))/100)*(SUM(I$6:I$7)/SUM(I$6:I$7,I$14:I$15))</f>
        <v>1.806493757773419E-2</v>
      </c>
      <c r="J49">
        <f>(INDEX('AEO 2022 42'!78:78,MATCH(J$28,'AEO 2022 42'!$13:$13,0))/100)*(SUM(J$6:J$7)/SUM(J$6:J$7,J$14:J$15))</f>
        <v>1.6531332564888035E-2</v>
      </c>
      <c r="K49">
        <f>(INDEX('AEO 2022 42'!78:78,MATCH(K$28,'AEO 2022 42'!$13:$13,0))/100)*(SUM(K$6:K$7)/SUM(K$6:K$7,K$14:K$15))</f>
        <v>1.5207760236507393E-2</v>
      </c>
      <c r="L49">
        <f>(INDEX('AEO 2022 42'!78:78,MATCH(L$28,'AEO 2022 42'!$13:$13,0))/100)*(SUM(L$6:L$7)/SUM(L$6:L$7,L$14:L$15))</f>
        <v>1.4195270071399738E-2</v>
      </c>
      <c r="M49">
        <f>(INDEX('AEO 2022 42'!78:78,MATCH(M$28,'AEO 2022 42'!$13:$13,0))/100)*(SUM(M$6:M$7)/SUM(M$6:M$7,M$14:M$15))</f>
        <v>1.3282022967883531E-2</v>
      </c>
      <c r="N49">
        <f>(INDEX('AEO 2022 42'!78:78,MATCH(N$28,'AEO 2022 42'!$13:$13,0))/100)*(SUM(N$6:N$7)/SUM(N$6:N$7,N$14:N$15))</f>
        <v>1.2289490208129032E-2</v>
      </c>
      <c r="O49">
        <f>(INDEX('AEO 2022 42'!78:78,MATCH(O$28,'AEO 2022 42'!$13:$13,0))/100)*(SUM(O$6:O$7)/SUM(O$6:O$7,O$14:O$15))</f>
        <v>1.1528624699234508E-2</v>
      </c>
      <c r="P49">
        <f>(INDEX('AEO 2022 42'!78:78,MATCH(P$28,'AEO 2022 42'!$13:$13,0))/100)*(SUM(P$6:P$7)/SUM(P$6:P$7,P$14:P$15))</f>
        <v>1.0889426594601393E-2</v>
      </c>
      <c r="Q49">
        <f>(INDEX('AEO 2022 42'!78:78,MATCH(Q$28,'AEO 2022 42'!$13:$13,0))/100)*(SUM(Q$6:Q$7)/SUM(Q$6:Q$7,Q$14:Q$15))</f>
        <v>1.0309892593035261E-2</v>
      </c>
      <c r="R49">
        <f>(INDEX('AEO 2022 42'!78:78,MATCH(R$28,'AEO 2022 42'!$13:$13,0))/100)*(SUM(R$6:R$7)/SUM(R$6:R$7,R$14:R$15))</f>
        <v>9.8655551653326276E-3</v>
      </c>
      <c r="S49">
        <f>(INDEX('AEO 2022 42'!78:78,MATCH(S$28,'AEO 2022 42'!$13:$13,0))/100)*(SUM(S$6:S$7)/SUM(S$6:S$7,S$14:S$15))</f>
        <v>9.4791878468806715E-3</v>
      </c>
      <c r="T49">
        <f>(INDEX('AEO 2022 42'!78:78,MATCH(T$28,'AEO 2022 42'!$13:$13,0))/100)*(SUM(T$6:T$7)/SUM(T$6:T$7,T$14:T$15))</f>
        <v>9.1851336857797679E-3</v>
      </c>
      <c r="U49">
        <f>(INDEX('AEO 2022 42'!78:78,MATCH(U$28,'AEO 2022 42'!$13:$13,0))/100)*(SUM(U$6:U$7)/SUM(U$6:U$7,U$14:U$15))</f>
        <v>8.872132733728286E-3</v>
      </c>
      <c r="V49">
        <f>(INDEX('AEO 2022 42'!78:78,MATCH(V$28,'AEO 2022 42'!$13:$13,0))/100)*(SUM(V$6:V$7)/SUM(V$6:V$7,V$14:V$15))</f>
        <v>8.7213932414147485E-3</v>
      </c>
      <c r="W49">
        <f>(INDEX('AEO 2022 42'!78:78,MATCH(W$28,'AEO 2022 42'!$13:$13,0))/100)*(SUM(W$6:W$7)/SUM(W$6:W$7,W$14:W$15))</f>
        <v>8.5571518072512821E-3</v>
      </c>
      <c r="X49">
        <f>(INDEX('AEO 2022 42'!78:78,MATCH(X$28,'AEO 2022 42'!$13:$13,0))/100)*(SUM(X$6:X$7)/SUM(X$6:X$7,X$14:X$15))</f>
        <v>8.4245224838083842E-3</v>
      </c>
      <c r="Y49">
        <f>(INDEX('AEO 2022 42'!78:78,MATCH(Y$28,'AEO 2022 42'!$13:$13,0))/100)*(SUM(Y$6:Y$7)/SUM(Y$6:Y$7,Y$14:Y$15))</f>
        <v>8.3890081555021007E-3</v>
      </c>
      <c r="Z49">
        <f>(INDEX('AEO 2022 42'!78:78,MATCH(Z$28,'AEO 2022 42'!$13:$13,0))/100)*(SUM(Z$6:Z$7)/SUM(Z$6:Z$7,Z$14:Z$15))</f>
        <v>8.3328157644628476E-3</v>
      </c>
      <c r="AA49">
        <f>(INDEX('AEO 2022 42'!78:78,MATCH(AA$28,'AEO 2022 42'!$13:$13,0))/100)*(SUM(AA$6:AA$7)/SUM(AA$6:AA$7,AA$14:AA$15))</f>
        <v>8.2572145993368602E-3</v>
      </c>
      <c r="AB49">
        <f>(INDEX('AEO 2022 42'!78:78,MATCH(AB$28,'AEO 2022 42'!$13:$13,0))/100)*(SUM(AB$6:AB$7)/SUM(AB$6:AB$7,AB$14:AB$15))</f>
        <v>8.2464698364264118E-3</v>
      </c>
      <c r="AC49">
        <f>(INDEX('AEO 2022 42'!78:78,MATCH(AC$28,'AEO 2022 42'!$13:$13,0))/100)*(SUM(AC$6:AC$7)/SUM(AC$6:AC$7,AC$14:AC$15))</f>
        <v>8.1824541668934318E-3</v>
      </c>
      <c r="AD49">
        <f>(INDEX('AEO 2022 42'!78:78,MATCH(AD$28,'AEO 2022 42'!$13:$13,0))/100)*(SUM(AD$6:AD$7)/SUM(AD$6:AD$7,AD$14:AD$15))</f>
        <v>8.1302071411679753E-3</v>
      </c>
      <c r="AE49">
        <f>(INDEX('AEO 2022 42'!78:78,MATCH(AE$28,'AEO 2022 42'!$13:$13,0))/100)*(SUM(AE$6:AE$7)/SUM(AE$6:AE$7,AE$14:AE$15))</f>
        <v>8.101103181218209E-3</v>
      </c>
      <c r="AF49">
        <f>(INDEX('AEO 2022 42'!78:78,MATCH(AF$28,'AEO 2022 42'!$13:$13,0))/100)*(SUM(AF$6:AF$7)/SUM(AF$6:AF$7,AF$14:AF$15))</f>
        <v>8.0598953934142639E-3</v>
      </c>
    </row>
    <row r="50" spans="1:32" x14ac:dyDescent="0.35">
      <c r="A50" t="str">
        <f t="shared" si="7"/>
        <v>Compact</v>
      </c>
      <c r="B50">
        <f>(INDEX('AEO 2021 42'!74:74,MATCH(B$28,'AEO 2021 42'!$14:$14,0))/100)*(SUM(B$6:B$7)/SUM(B$6:B$7,B$14:B$15))</f>
        <v>0.11602697871901277</v>
      </c>
      <c r="C50">
        <f>(INDEX('AEO 2022 42'!79:79,MATCH(C$28,'AEO 2022 42'!$13:$13,0))/100)*(SUM(C$6:C$7)/SUM(C$6:C$7,C$14:C$15))</f>
        <v>0.12966326286997901</v>
      </c>
      <c r="D50">
        <f>(INDEX('AEO 2022 42'!79:79,MATCH(D$28,'AEO 2022 42'!$13:$13,0))/100)*(SUM(D$6:D$7)/SUM(D$6:D$7,D$14:D$15))</f>
        <v>9.6262365978403638E-2</v>
      </c>
      <c r="E50">
        <f>(INDEX('AEO 2022 42'!79:79,MATCH(E$28,'AEO 2022 42'!$13:$13,0))/100)*(SUM(E$6:E$7)/SUM(E$6:E$7,E$14:E$15))</f>
        <v>7.3906959692546612E-2</v>
      </c>
      <c r="F50">
        <f>(INDEX('AEO 2022 42'!79:79,MATCH(F$28,'AEO 2022 42'!$13:$13,0))/100)*(SUM(F$6:F$7)/SUM(F$6:F$7,F$14:F$15))</f>
        <v>6.2773426917318617E-2</v>
      </c>
      <c r="G50">
        <f>(INDEX('AEO 2022 42'!79:79,MATCH(G$28,'AEO 2022 42'!$13:$13,0))/100)*(SUM(G$6:G$7)/SUM(G$6:G$7,G$14:G$15))</f>
        <v>5.4313044697359585E-2</v>
      </c>
      <c r="H50">
        <f>(INDEX('AEO 2022 42'!79:79,MATCH(H$28,'AEO 2022 42'!$13:$13,0))/100)*(SUM(H$6:H$7)/SUM(H$6:H$7,H$14:H$15))</f>
        <v>4.8649830184426125E-2</v>
      </c>
      <c r="I50">
        <f>(INDEX('AEO 2022 42'!79:79,MATCH(I$28,'AEO 2022 42'!$13:$13,0))/100)*(SUM(I$6:I$7)/SUM(I$6:I$7,I$14:I$15))</f>
        <v>4.3910120623212326E-2</v>
      </c>
      <c r="J50">
        <f>(INDEX('AEO 2022 42'!79:79,MATCH(J$28,'AEO 2022 42'!$13:$13,0))/100)*(SUM(J$6:J$7)/SUM(J$6:J$7,J$14:J$15))</f>
        <v>4.0027393587019434E-2</v>
      </c>
      <c r="K50">
        <f>(INDEX('AEO 2022 42'!79:79,MATCH(K$28,'AEO 2022 42'!$13:$13,0))/100)*(SUM(K$6:K$7)/SUM(K$6:K$7,K$14:K$15))</f>
        <v>3.6844458140254388E-2</v>
      </c>
      <c r="L50">
        <f>(INDEX('AEO 2022 42'!79:79,MATCH(L$28,'AEO 2022 42'!$13:$13,0))/100)*(SUM(L$6:L$7)/SUM(L$6:L$7,L$14:L$15))</f>
        <v>3.4290408830958935E-2</v>
      </c>
      <c r="M50">
        <f>(INDEX('AEO 2022 42'!79:79,MATCH(M$28,'AEO 2022 42'!$13:$13,0))/100)*(SUM(M$6:M$7)/SUM(M$6:M$7,M$14:M$15))</f>
        <v>3.2160399313885792E-2</v>
      </c>
      <c r="N50">
        <f>(INDEX('AEO 2022 42'!79:79,MATCH(N$28,'AEO 2022 42'!$13:$13,0))/100)*(SUM(N$6:N$7)/SUM(N$6:N$7,N$14:N$15))</f>
        <v>2.9790345926751689E-2</v>
      </c>
      <c r="O50">
        <f>(INDEX('AEO 2022 42'!79:79,MATCH(O$28,'AEO 2022 42'!$13:$13,0))/100)*(SUM(O$6:O$7)/SUM(O$6:O$7,O$14:O$15))</f>
        <v>2.7997431177375891E-2</v>
      </c>
      <c r="P50">
        <f>(INDEX('AEO 2022 42'!79:79,MATCH(P$28,'AEO 2022 42'!$13:$13,0))/100)*(SUM(P$6:P$7)/SUM(P$6:P$7,P$14:P$15))</f>
        <v>2.643746570815252E-2</v>
      </c>
      <c r="Q50">
        <f>(INDEX('AEO 2022 42'!79:79,MATCH(Q$28,'AEO 2022 42'!$13:$13,0))/100)*(SUM(Q$6:Q$7)/SUM(Q$6:Q$7,Q$14:Q$15))</f>
        <v>2.5062535862312413E-2</v>
      </c>
      <c r="R50">
        <f>(INDEX('AEO 2022 42'!79:79,MATCH(R$28,'AEO 2022 42'!$13:$13,0))/100)*(SUM(R$6:R$7)/SUM(R$6:R$7,R$14:R$15))</f>
        <v>2.3969062802842854E-2</v>
      </c>
      <c r="S50">
        <f>(INDEX('AEO 2022 42'!79:79,MATCH(S$28,'AEO 2022 42'!$13:$13,0))/100)*(SUM(S$6:S$7)/SUM(S$6:S$7,S$14:S$15))</f>
        <v>2.3030260942314553E-2</v>
      </c>
      <c r="T50">
        <f>(INDEX('AEO 2022 42'!79:79,MATCH(T$28,'AEO 2022 42'!$13:$13,0))/100)*(SUM(T$6:T$7)/SUM(T$6:T$7,T$14:T$15))</f>
        <v>2.2308771686500119E-2</v>
      </c>
      <c r="U50">
        <f>(INDEX('AEO 2022 42'!79:79,MATCH(U$28,'AEO 2022 42'!$13:$13,0))/100)*(SUM(U$6:U$7)/SUM(U$6:U$7,U$14:U$15))</f>
        <v>2.1608605424680509E-2</v>
      </c>
      <c r="V50">
        <f>(INDEX('AEO 2022 42'!79:79,MATCH(V$28,'AEO 2022 42'!$13:$13,0))/100)*(SUM(V$6:V$7)/SUM(V$6:V$7,V$14:V$15))</f>
        <v>2.1209778185052458E-2</v>
      </c>
      <c r="W50">
        <f>(INDEX('AEO 2022 42'!79:79,MATCH(W$28,'AEO 2022 42'!$13:$13,0))/100)*(SUM(W$6:W$7)/SUM(W$6:W$7,W$14:W$15))</f>
        <v>2.0821444758520644E-2</v>
      </c>
      <c r="X50">
        <f>(INDEX('AEO 2022 42'!79:79,MATCH(X$28,'AEO 2022 42'!$13:$13,0))/100)*(SUM(X$6:X$7)/SUM(X$6:X$7,X$14:X$15))</f>
        <v>2.0526530985554445E-2</v>
      </c>
      <c r="Y50">
        <f>(INDEX('AEO 2022 42'!79:79,MATCH(Y$28,'AEO 2022 42'!$13:$13,0))/100)*(SUM(Y$6:Y$7)/SUM(Y$6:Y$7,Y$14:Y$15))</f>
        <v>2.0406180687435826E-2</v>
      </c>
      <c r="Z50">
        <f>(INDEX('AEO 2022 42'!79:79,MATCH(Z$28,'AEO 2022 42'!$13:$13,0))/100)*(SUM(Z$6:Z$7)/SUM(Z$6:Z$7,Z$14:Z$15))</f>
        <v>2.0275961670103815E-2</v>
      </c>
      <c r="AA50">
        <f>(INDEX('AEO 2022 42'!79:79,MATCH(AA$28,'AEO 2022 42'!$13:$13,0))/100)*(SUM(AA$6:AA$7)/SUM(AA$6:AA$7,AA$14:AA$15))</f>
        <v>2.0131107492447318E-2</v>
      </c>
      <c r="AB50">
        <f>(INDEX('AEO 2022 42'!79:79,MATCH(AB$28,'AEO 2022 42'!$13:$13,0))/100)*(SUM(AB$6:AB$7)/SUM(AB$6:AB$7,AB$14:AB$15))</f>
        <v>2.0092071425387322E-2</v>
      </c>
      <c r="AC50">
        <f>(INDEX('AEO 2022 42'!79:79,MATCH(AC$28,'AEO 2022 42'!$13:$13,0))/100)*(SUM(AC$6:AC$7)/SUM(AC$6:AC$7,AC$14:AC$15))</f>
        <v>1.996761463542723E-2</v>
      </c>
      <c r="AD50">
        <f>(INDEX('AEO 2022 42'!79:79,MATCH(AD$28,'AEO 2022 42'!$13:$13,0))/100)*(SUM(AD$6:AD$7)/SUM(AD$6:AD$7,AD$14:AD$15))</f>
        <v>1.9865877542741783E-2</v>
      </c>
      <c r="AE50">
        <f>(INDEX('AEO 2022 42'!79:79,MATCH(AE$28,'AEO 2022 42'!$13:$13,0))/100)*(SUM(AE$6:AE$7)/SUM(AE$6:AE$7,AE$14:AE$15))</f>
        <v>1.9796820136972249E-2</v>
      </c>
      <c r="AF50">
        <f>(INDEX('AEO 2022 42'!79:79,MATCH(AF$28,'AEO 2022 42'!$13:$13,0))/100)*(SUM(AF$6:AF$7)/SUM(AF$6:AF$7,AF$14:AF$15))</f>
        <v>1.9707700954917782E-2</v>
      </c>
    </row>
    <row r="51" spans="1:32" x14ac:dyDescent="0.35">
      <c r="A51" t="str">
        <f t="shared" si="7"/>
        <v>Midsize</v>
      </c>
      <c r="B51">
        <f>(INDEX('AEO 2021 42'!75:75,MATCH(B$28,'AEO 2021 42'!$14:$14,0))/100)*(SUM(B$6:B$7)/SUM(B$6:B$7,B$14:B$15))</f>
        <v>0.3718620736642741</v>
      </c>
      <c r="C51">
        <f>(INDEX('AEO 2022 42'!80:80,MATCH(C$28,'AEO 2022 42'!$13:$13,0))/100)*(SUM(C$6:C$7)/SUM(C$6:C$7,C$14:C$15))</f>
        <v>0.3049861386450623</v>
      </c>
      <c r="D51">
        <f>(INDEX('AEO 2022 42'!80:80,MATCH(D$28,'AEO 2022 42'!$13:$13,0))/100)*(SUM(D$6:D$7)/SUM(D$6:D$7,D$14:D$15))</f>
        <v>0.24666650077322827</v>
      </c>
      <c r="E51">
        <f>(INDEX('AEO 2022 42'!80:80,MATCH(E$28,'AEO 2022 42'!$13:$13,0))/100)*(SUM(E$6:E$7)/SUM(E$6:E$7,E$14:E$15))</f>
        <v>0.20270205152163401</v>
      </c>
      <c r="F51">
        <f>(INDEX('AEO 2022 42'!80:80,MATCH(F$28,'AEO 2022 42'!$13:$13,0))/100)*(SUM(F$6:F$7)/SUM(F$6:F$7,F$14:F$15))</f>
        <v>0.16797094761626119</v>
      </c>
      <c r="G51">
        <f>(INDEX('AEO 2022 42'!80:80,MATCH(G$28,'AEO 2022 42'!$13:$13,0))/100)*(SUM(G$6:G$7)/SUM(G$6:G$7,G$14:G$15))</f>
        <v>0.14504656447630224</v>
      </c>
      <c r="H51">
        <f>(INDEX('AEO 2022 42'!80:80,MATCH(H$28,'AEO 2022 42'!$13:$13,0))/100)*(SUM(H$6:H$7)/SUM(H$6:H$7,H$14:H$15))</f>
        <v>0.12784465741401579</v>
      </c>
      <c r="I51">
        <f>(INDEX('AEO 2022 42'!80:80,MATCH(I$28,'AEO 2022 42'!$13:$13,0))/100)*(SUM(I$6:I$7)/SUM(I$6:I$7,I$14:I$15))</f>
        <v>0.11510546177046573</v>
      </c>
      <c r="J51">
        <f>(INDEX('AEO 2022 42'!80:80,MATCH(J$28,'AEO 2022 42'!$13:$13,0))/100)*(SUM(J$6:J$7)/SUM(J$6:J$7,J$14:J$15))</f>
        <v>0.10496715235634985</v>
      </c>
      <c r="K51">
        <f>(INDEX('AEO 2022 42'!80:80,MATCH(K$28,'AEO 2022 42'!$13:$13,0))/100)*(SUM(K$6:K$7)/SUM(K$6:K$7,K$14:K$15))</f>
        <v>9.6452336887590265E-2</v>
      </c>
      <c r="L51">
        <f>(INDEX('AEO 2022 42'!80:80,MATCH(L$28,'AEO 2022 42'!$13:$13,0))/100)*(SUM(L$6:L$7)/SUM(L$6:L$7,L$14:L$15))</f>
        <v>8.8724320278211991E-2</v>
      </c>
      <c r="M51">
        <f>(INDEX('AEO 2022 42'!80:80,MATCH(M$28,'AEO 2022 42'!$13:$13,0))/100)*(SUM(M$6:M$7)/SUM(M$6:M$7,M$14:M$15))</f>
        <v>8.2186924512649057E-2</v>
      </c>
      <c r="N51">
        <f>(INDEX('AEO 2022 42'!80:80,MATCH(N$28,'AEO 2022 42'!$13:$13,0))/100)*(SUM(N$6:N$7)/SUM(N$6:N$7,N$14:N$15))</f>
        <v>7.7586924419755357E-2</v>
      </c>
      <c r="O51">
        <f>(INDEX('AEO 2022 42'!80:80,MATCH(O$28,'AEO 2022 42'!$13:$13,0))/100)*(SUM(O$6:O$7)/SUM(O$6:O$7,O$14:O$15))</f>
        <v>7.2977917349103638E-2</v>
      </c>
      <c r="P51">
        <f>(INDEX('AEO 2022 42'!80:80,MATCH(P$28,'AEO 2022 42'!$13:$13,0))/100)*(SUM(P$6:P$7)/SUM(P$6:P$7,P$14:P$15))</f>
        <v>6.8897603974413496E-2</v>
      </c>
      <c r="Q51">
        <f>(INDEX('AEO 2022 42'!80:80,MATCH(Q$28,'AEO 2022 42'!$13:$13,0))/100)*(SUM(Q$6:Q$7)/SUM(Q$6:Q$7,Q$14:Q$15))</f>
        <v>6.5491298226304909E-2</v>
      </c>
      <c r="R51">
        <f>(INDEX('AEO 2022 42'!80:80,MATCH(R$28,'AEO 2022 42'!$13:$13,0))/100)*(SUM(R$6:R$7)/SUM(R$6:R$7,R$14:R$15))</f>
        <v>6.2401514456221212E-2</v>
      </c>
      <c r="S51">
        <f>(INDEX('AEO 2022 42'!80:80,MATCH(S$28,'AEO 2022 42'!$13:$13,0))/100)*(SUM(S$6:S$7)/SUM(S$6:S$7,S$14:S$15))</f>
        <v>5.9914483400850226E-2</v>
      </c>
      <c r="T51">
        <f>(INDEX('AEO 2022 42'!80:80,MATCH(T$28,'AEO 2022 42'!$13:$13,0))/100)*(SUM(T$6:T$7)/SUM(T$6:T$7,T$14:T$15))</f>
        <v>5.7813091030334045E-2</v>
      </c>
      <c r="U51">
        <f>(INDEX('AEO 2022 42'!80:80,MATCH(U$28,'AEO 2022 42'!$13:$13,0))/100)*(SUM(U$6:U$7)/SUM(U$6:U$7,U$14:U$15))</f>
        <v>5.6467187420512113E-2</v>
      </c>
      <c r="V51">
        <f>(INDEX('AEO 2022 42'!80:80,MATCH(V$28,'AEO 2022 42'!$13:$13,0))/100)*(SUM(V$6:V$7)/SUM(V$6:V$7,V$14:V$15))</f>
        <v>5.5026387213756731E-2</v>
      </c>
      <c r="W51">
        <f>(INDEX('AEO 2022 42'!80:80,MATCH(W$28,'AEO 2022 42'!$13:$13,0))/100)*(SUM(W$6:W$7)/SUM(W$6:W$7,W$14:W$15))</f>
        <v>5.4121712486870401E-2</v>
      </c>
      <c r="X51">
        <f>(INDEX('AEO 2022 42'!80:80,MATCH(X$28,'AEO 2022 42'!$13:$13,0))/100)*(SUM(X$6:X$7)/SUM(X$6:X$7,X$14:X$15))</f>
        <v>5.3492685349463907E-2</v>
      </c>
      <c r="Y51">
        <f>(INDEX('AEO 2022 42'!80:80,MATCH(Y$28,'AEO 2022 42'!$13:$13,0))/100)*(SUM(Y$6:Y$7)/SUM(Y$6:Y$7,Y$14:Y$15))</f>
        <v>5.2815417903010801E-2</v>
      </c>
      <c r="Z51">
        <f>(INDEX('AEO 2022 42'!80:80,MATCH(Z$28,'AEO 2022 42'!$13:$13,0))/100)*(SUM(Z$6:Z$7)/SUM(Z$6:Z$7,Z$14:Z$15))</f>
        <v>5.2452096658192462E-2</v>
      </c>
      <c r="AA51">
        <f>(INDEX('AEO 2022 42'!80:80,MATCH(AA$28,'AEO 2022 42'!$13:$13,0))/100)*(SUM(AA$6:AA$7)/SUM(AA$6:AA$7,AA$14:AA$15))</f>
        <v>5.2284339835735598E-2</v>
      </c>
      <c r="AB51">
        <f>(INDEX('AEO 2022 42'!80:80,MATCH(AB$28,'AEO 2022 42'!$13:$13,0))/100)*(SUM(AB$6:AB$7)/SUM(AB$6:AB$7,AB$14:AB$15))</f>
        <v>5.1970272743611885E-2</v>
      </c>
      <c r="AC51">
        <f>(INDEX('AEO 2022 42'!80:80,MATCH(AC$28,'AEO 2022 42'!$13:$13,0))/100)*(SUM(AC$6:AC$7)/SUM(AC$6:AC$7,AC$14:AC$15))</f>
        <v>5.1909067089038377E-2</v>
      </c>
      <c r="AD51">
        <f>(INDEX('AEO 2022 42'!80:80,MATCH(AD$28,'AEO 2022 42'!$13:$13,0))/100)*(SUM(AD$6:AD$7)/SUM(AD$6:AD$7,AD$14:AD$15))</f>
        <v>5.1765013239146056E-2</v>
      </c>
      <c r="AE51">
        <f>(INDEX('AEO 2022 42'!80:80,MATCH(AE$28,'AEO 2022 42'!$13:$13,0))/100)*(SUM(AE$6:AE$7)/SUM(AE$6:AE$7,AE$14:AE$15))</f>
        <v>5.148163238467407E-2</v>
      </c>
      <c r="AF51">
        <f>(INDEX('AEO 2022 42'!80:80,MATCH(AF$28,'AEO 2022 42'!$13:$13,0))/100)*(SUM(AF$6:AF$7)/SUM(AF$6:AF$7,AF$14:AF$15))</f>
        <v>5.1202781254954824E-2</v>
      </c>
    </row>
    <row r="52" spans="1:32" x14ac:dyDescent="0.35">
      <c r="A52" t="str">
        <f t="shared" si="7"/>
        <v>Large</v>
      </c>
      <c r="B52">
        <f>(INDEX('AEO 2021 42'!76:76,MATCH(B$28,'AEO 2021 42'!$14:$14,0))/100)*(SUM(B$6:B$7)/SUM(B$6:B$7,B$14:B$15))</f>
        <v>0.15383321074025702</v>
      </c>
      <c r="C52">
        <f>(INDEX('AEO 2022 42'!81:81,MATCH(C$28,'AEO 2022 42'!$13:$13,0))/100)*(SUM(C$6:C$7)/SUM(C$6:C$7,C$14:C$15))</f>
        <v>9.2460142188396655E-2</v>
      </c>
      <c r="D52">
        <f>(INDEX('AEO 2022 42'!81:81,MATCH(D$28,'AEO 2022 42'!$13:$13,0))/100)*(SUM(D$6:D$7)/SUM(D$6:D$7,D$14:D$15))</f>
        <v>7.5944796455495053E-2</v>
      </c>
      <c r="E52">
        <f>(INDEX('AEO 2022 42'!81:81,MATCH(E$28,'AEO 2022 42'!$13:$13,0))/100)*(SUM(E$6:E$7)/SUM(E$6:E$7,E$14:E$15))</f>
        <v>6.4901917796127764E-2</v>
      </c>
      <c r="F52">
        <f>(INDEX('AEO 2022 42'!81:81,MATCH(F$28,'AEO 2022 42'!$13:$13,0))/100)*(SUM(F$6:F$7)/SUM(F$6:F$7,F$14:F$15))</f>
        <v>5.2627928425267909E-2</v>
      </c>
      <c r="G52">
        <f>(INDEX('AEO 2022 42'!81:81,MATCH(G$28,'AEO 2022 42'!$13:$13,0))/100)*(SUM(G$6:G$7)/SUM(G$6:G$7,G$14:G$15))</f>
        <v>4.5332291351186091E-2</v>
      </c>
      <c r="H52">
        <f>(INDEX('AEO 2022 42'!81:81,MATCH(H$28,'AEO 2022 42'!$13:$13,0))/100)*(SUM(H$6:H$7)/SUM(H$6:H$7,H$14:H$15))</f>
        <v>3.9212449063664126E-2</v>
      </c>
      <c r="I52">
        <f>(INDEX('AEO 2022 42'!81:81,MATCH(I$28,'AEO 2022 42'!$13:$13,0))/100)*(SUM(I$6:I$7)/SUM(I$6:I$7,I$14:I$15))</f>
        <v>3.5049317354516683E-2</v>
      </c>
      <c r="J52">
        <f>(INDEX('AEO 2022 42'!81:81,MATCH(J$28,'AEO 2022 42'!$13:$13,0))/100)*(SUM(J$6:J$7)/SUM(J$6:J$7,J$14:J$15))</f>
        <v>3.1876544929280964E-2</v>
      </c>
      <c r="K52">
        <f>(INDEX('AEO 2022 42'!81:81,MATCH(K$28,'AEO 2022 42'!$13:$13,0))/100)*(SUM(K$6:K$7)/SUM(K$6:K$7,K$14:K$15))</f>
        <v>2.9136739122035064E-2</v>
      </c>
      <c r="L52">
        <f>(INDEX('AEO 2022 42'!81:81,MATCH(L$28,'AEO 2022 42'!$13:$13,0))/100)*(SUM(L$6:L$7)/SUM(L$6:L$7,L$14:L$15))</f>
        <v>2.65818597637817E-2</v>
      </c>
      <c r="M52">
        <f>(INDEX('AEO 2022 42'!81:81,MATCH(M$28,'AEO 2022 42'!$13:$13,0))/100)*(SUM(M$6:M$7)/SUM(M$6:M$7,M$14:M$15))</f>
        <v>2.4444740027413724E-2</v>
      </c>
      <c r="N52">
        <f>(INDEX('AEO 2022 42'!81:81,MATCH(N$28,'AEO 2022 42'!$13:$13,0))/100)*(SUM(N$6:N$7)/SUM(N$6:N$7,N$14:N$15))</f>
        <v>2.314090448922217E-2</v>
      </c>
      <c r="O52">
        <f>(INDEX('AEO 2022 42'!81:81,MATCH(O$28,'AEO 2022 42'!$13:$13,0))/100)*(SUM(O$6:O$7)/SUM(O$6:O$7,O$14:O$15))</f>
        <v>2.1715653441447852E-2</v>
      </c>
      <c r="P52">
        <f>(INDEX('AEO 2022 42'!81:81,MATCH(P$28,'AEO 2022 42'!$13:$13,0))/100)*(SUM(P$6:P$7)/SUM(P$6:P$7,P$14:P$15))</f>
        <v>2.0448988013762454E-2</v>
      </c>
      <c r="Q52">
        <f>(INDEX('AEO 2022 42'!81:81,MATCH(Q$28,'AEO 2022 42'!$13:$13,0))/100)*(SUM(Q$6:Q$7)/SUM(Q$6:Q$7,Q$14:Q$15))</f>
        <v>1.9412598425614706E-2</v>
      </c>
      <c r="R52">
        <f>(INDEX('AEO 2022 42'!81:81,MATCH(R$28,'AEO 2022 42'!$13:$13,0))/100)*(SUM(R$6:R$7)/SUM(R$6:R$7,R$14:R$15))</f>
        <v>1.8425698856424429E-2</v>
      </c>
      <c r="S52">
        <f>(INDEX('AEO 2022 42'!81:81,MATCH(S$28,'AEO 2022 42'!$13:$13,0))/100)*(SUM(S$6:S$7)/SUM(S$6:S$7,S$14:S$15))</f>
        <v>1.7651215682280109E-2</v>
      </c>
      <c r="T52">
        <f>(INDEX('AEO 2022 42'!81:81,MATCH(T$28,'AEO 2022 42'!$13:$13,0))/100)*(SUM(T$6:T$7)/SUM(T$6:T$7,T$14:T$15))</f>
        <v>1.6967319355504377E-2</v>
      </c>
      <c r="U52">
        <f>(INDEX('AEO 2022 42'!81:81,MATCH(U$28,'AEO 2022 42'!$13:$13,0))/100)*(SUM(U$6:U$7)/SUM(U$6:U$7,U$14:U$15))</f>
        <v>1.6598434744570123E-2</v>
      </c>
      <c r="V52">
        <f>(INDEX('AEO 2022 42'!81:81,MATCH(V$28,'AEO 2022 42'!$13:$13,0))/100)*(SUM(V$6:V$7)/SUM(V$6:V$7,V$14:V$15))</f>
        <v>1.6097729482561555E-2</v>
      </c>
      <c r="W52">
        <f>(INDEX('AEO 2022 42'!81:81,MATCH(W$28,'AEO 2022 42'!$13:$13,0))/100)*(SUM(W$6:W$7)/SUM(W$6:W$7,W$14:W$15))</f>
        <v>1.5813246374352184E-2</v>
      </c>
      <c r="X52">
        <f>(INDEX('AEO 2022 42'!81:81,MATCH(X$28,'AEO 2022 42'!$13:$13,0))/100)*(SUM(X$6:X$7)/SUM(X$6:X$7,X$14:X$15))</f>
        <v>1.5623069711927673E-2</v>
      </c>
      <c r="Y52">
        <f>(INDEX('AEO 2022 42'!81:81,MATCH(Y$28,'AEO 2022 42'!$13:$13,0))/100)*(SUM(Y$6:Y$7)/SUM(Y$6:Y$7,Y$14:Y$15))</f>
        <v>1.535712794745535E-2</v>
      </c>
      <c r="Z52">
        <f>(INDEX('AEO 2022 42'!81:81,MATCH(Z$28,'AEO 2022 42'!$13:$13,0))/100)*(SUM(Z$6:Z$7)/SUM(Z$6:Z$7,Z$14:Z$15))</f>
        <v>1.5225766583155321E-2</v>
      </c>
      <c r="AA52">
        <f>(INDEX('AEO 2022 42'!81:81,MATCH(AA$28,'AEO 2022 42'!$13:$13,0))/100)*(SUM(AA$6:AA$7)/SUM(AA$6:AA$7,AA$14:AA$15))</f>
        <v>1.5183731859267583E-2</v>
      </c>
      <c r="AB52">
        <f>(INDEX('AEO 2022 42'!81:81,MATCH(AB$28,'AEO 2022 42'!$13:$13,0))/100)*(SUM(AB$6:AB$7)/SUM(AB$6:AB$7,AB$14:AB$15))</f>
        <v>1.5047517167601587E-2</v>
      </c>
      <c r="AC52">
        <f>(INDEX('AEO 2022 42'!81:81,MATCH(AC$28,'AEO 2022 42'!$13:$13,0))/100)*(SUM(AC$6:AC$7)/SUM(AC$6:AC$7,AC$14:AC$15))</f>
        <v>1.5043077223792053E-2</v>
      </c>
      <c r="AD52">
        <f>(INDEX('AEO 2022 42'!81:81,MATCH(AD$28,'AEO 2022 42'!$13:$13,0))/100)*(SUM(AD$6:AD$7)/SUM(AD$6:AD$7,AD$14:AD$15))</f>
        <v>1.4995411502895744E-2</v>
      </c>
      <c r="AE52">
        <f>(INDEX('AEO 2022 42'!81:81,MATCH(AE$28,'AEO 2022 42'!$13:$13,0))/100)*(SUM(AE$6:AE$7)/SUM(AE$6:AE$7,AE$14:AE$15))</f>
        <v>1.4888300860795584E-2</v>
      </c>
      <c r="AF52">
        <f>(INDEX('AEO 2022 42'!81:81,MATCH(AF$28,'AEO 2022 42'!$13:$13,0))/100)*(SUM(AF$6:AF$7)/SUM(AF$6:AF$7,AF$14:AF$15))</f>
        <v>1.4798768689952039E-2</v>
      </c>
    </row>
    <row r="53" spans="1:32" x14ac:dyDescent="0.35">
      <c r="A53" t="str">
        <f t="shared" si="7"/>
        <v>Two Seater</v>
      </c>
      <c r="B53">
        <f>(INDEX('AEO 2021 42'!77:77,MATCH(B$28,'AEO 2021 42'!$14:$14,0))/100)*(SUM(B$6:B$7)/SUM(B$6:B$7,B$14:B$15))</f>
        <v>9.1898138644882135E-3</v>
      </c>
      <c r="C53">
        <f>(INDEX('AEO 2022 42'!82:82,MATCH(C$28,'AEO 2022 42'!$13:$13,0))/100)*(SUM(C$6:C$7)/SUM(C$6:C$7,C$14:C$15))</f>
        <v>9.7087907912577903E-3</v>
      </c>
      <c r="D53">
        <f>(INDEX('AEO 2022 42'!82:82,MATCH(D$28,'AEO 2022 42'!$13:$13,0))/100)*(SUM(D$6:D$7)/SUM(D$6:D$7,D$14:D$15))</f>
        <v>7.5256698526888679E-3</v>
      </c>
      <c r="E53">
        <f>(INDEX('AEO 2022 42'!82:82,MATCH(E$28,'AEO 2022 42'!$13:$13,0))/100)*(SUM(E$6:E$7)/SUM(E$6:E$7,E$14:E$15))</f>
        <v>6.182688913373824E-3</v>
      </c>
      <c r="F53">
        <f>(INDEX('AEO 2022 42'!82:82,MATCH(F$28,'AEO 2022 42'!$13:$13,0))/100)*(SUM(F$6:F$7)/SUM(F$6:F$7,F$14:F$15))</f>
        <v>5.2037255061647154E-3</v>
      </c>
      <c r="G53">
        <f>(INDEX('AEO 2022 42'!82:82,MATCH(G$28,'AEO 2022 42'!$13:$13,0))/100)*(SUM(G$6:G$7)/SUM(G$6:G$7,G$14:G$15))</f>
        <v>4.5488964954039255E-3</v>
      </c>
      <c r="H53">
        <f>(INDEX('AEO 2022 42'!82:82,MATCH(H$28,'AEO 2022 42'!$13:$13,0))/100)*(SUM(H$6:H$7)/SUM(H$6:H$7,H$14:H$15))</f>
        <v>4.0277893520125115E-3</v>
      </c>
      <c r="I53">
        <f>(INDEX('AEO 2022 42'!82:82,MATCH(I$28,'AEO 2022 42'!$13:$13,0))/100)*(SUM(I$6:I$7)/SUM(I$6:I$7,I$14:I$15))</f>
        <v>3.6159426395009882E-3</v>
      </c>
      <c r="J53">
        <f>(INDEX('AEO 2022 42'!82:82,MATCH(J$28,'AEO 2022 42'!$13:$13,0))/100)*(SUM(J$6:J$7)/SUM(J$6:J$7,J$14:J$15))</f>
        <v>3.3034304465064551E-3</v>
      </c>
      <c r="K53">
        <f>(INDEX('AEO 2022 42'!82:82,MATCH(K$28,'AEO 2022 42'!$13:$13,0))/100)*(SUM(K$6:K$7)/SUM(K$6:K$7,K$14:K$15))</f>
        <v>3.0432097023031972E-3</v>
      </c>
      <c r="L53">
        <f>(INDEX('AEO 2022 42'!82:82,MATCH(L$28,'AEO 2022 42'!$13:$13,0))/100)*(SUM(L$6:L$7)/SUM(L$6:L$7,L$14:L$15))</f>
        <v>2.8158818747187923E-3</v>
      </c>
      <c r="M53">
        <f>(INDEX('AEO 2022 42'!82:82,MATCH(M$28,'AEO 2022 42'!$13:$13,0))/100)*(SUM(M$6:M$7)/SUM(M$6:M$7,M$14:M$15))</f>
        <v>2.6219891338377767E-3</v>
      </c>
      <c r="N53">
        <f>(INDEX('AEO 2022 42'!82:82,MATCH(N$28,'AEO 2022 42'!$13:$13,0))/100)*(SUM(N$6:N$7)/SUM(N$6:N$7,N$14:N$15))</f>
        <v>2.4598996382960993E-3</v>
      </c>
      <c r="O53">
        <f>(INDEX('AEO 2022 42'!82:82,MATCH(O$28,'AEO 2022 42'!$13:$13,0))/100)*(SUM(O$6:O$7)/SUM(O$6:O$7,O$14:O$15))</f>
        <v>2.3150738066056694E-3</v>
      </c>
      <c r="P53">
        <f>(INDEX('AEO 2022 42'!82:82,MATCH(P$28,'AEO 2022 42'!$13:$13,0))/100)*(SUM(P$6:P$7)/SUM(P$6:P$7,P$14:P$15))</f>
        <v>2.1870612598067665E-3</v>
      </c>
      <c r="Q53">
        <f>(INDEX('AEO 2022 42'!82:82,MATCH(Q$28,'AEO 2022 42'!$13:$13,0))/100)*(SUM(Q$6:Q$7)/SUM(Q$6:Q$7,Q$14:Q$15))</f>
        <v>2.0779115670288219E-3</v>
      </c>
      <c r="R53">
        <f>(INDEX('AEO 2022 42'!82:82,MATCH(R$28,'AEO 2022 42'!$13:$13,0))/100)*(SUM(R$6:R$7)/SUM(R$6:R$7,R$14:R$15))</f>
        <v>1.9837724266902656E-3</v>
      </c>
      <c r="S53">
        <f>(INDEX('AEO 2022 42'!82:82,MATCH(S$28,'AEO 2022 42'!$13:$13,0))/100)*(SUM(S$6:S$7)/SUM(S$6:S$7,S$14:S$15))</f>
        <v>1.9061128972274368E-3</v>
      </c>
      <c r="T53">
        <f>(INDEX('AEO 2022 42'!82:82,MATCH(T$28,'AEO 2022 42'!$13:$13,0))/100)*(SUM(T$6:T$7)/SUM(T$6:T$7,T$14:T$15))</f>
        <v>1.8422733629104254E-3</v>
      </c>
      <c r="U53">
        <f>(INDEX('AEO 2022 42'!82:82,MATCH(U$28,'AEO 2022 42'!$13:$13,0))/100)*(SUM(U$6:U$7)/SUM(U$6:U$7,U$14:U$15))</f>
        <v>1.7944294718796551E-3</v>
      </c>
      <c r="V53">
        <f>(INDEX('AEO 2022 42'!82:82,MATCH(V$28,'AEO 2022 42'!$13:$13,0))/100)*(SUM(V$6:V$7)/SUM(V$6:V$7,V$14:V$15))</f>
        <v>1.7542155481597135E-3</v>
      </c>
      <c r="W53">
        <f>(INDEX('AEO 2022 42'!82:82,MATCH(W$28,'AEO 2022 42'!$13:$13,0))/100)*(SUM(W$6:W$7)/SUM(W$6:W$7,W$14:W$15))</f>
        <v>1.7241381570451523E-3</v>
      </c>
      <c r="X53">
        <f>(INDEX('AEO 2022 42'!82:82,MATCH(X$28,'AEO 2022 42'!$13:$13,0))/100)*(SUM(X$6:X$7)/SUM(X$6:X$7,X$14:X$15))</f>
        <v>1.7030896338595864E-3</v>
      </c>
      <c r="Y53">
        <f>(INDEX('AEO 2022 42'!82:82,MATCH(Y$28,'AEO 2022 42'!$13:$13,0))/100)*(SUM(Y$6:Y$7)/SUM(Y$6:Y$7,Y$14:Y$15))</f>
        <v>1.6863311880888903E-3</v>
      </c>
      <c r="Z53">
        <f>(INDEX('AEO 2022 42'!82:82,MATCH(Z$28,'AEO 2022 42'!$13:$13,0))/100)*(SUM(Z$6:Z$7)/SUM(Z$6:Z$7,Z$14:Z$15))</f>
        <v>1.6753047664759093E-3</v>
      </c>
      <c r="AA53">
        <f>(INDEX('AEO 2022 42'!82:82,MATCH(AA$28,'AEO 2022 42'!$13:$13,0))/100)*(SUM(AA$6:AA$7)/SUM(AA$6:AA$7,AA$14:AA$15))</f>
        <v>1.668024441968182E-3</v>
      </c>
      <c r="AB53">
        <f>(INDEX('AEO 2022 42'!82:82,MATCH(AB$28,'AEO 2022 42'!$13:$13,0))/100)*(SUM(AB$6:AB$7)/SUM(AB$6:AB$7,AB$14:AB$15))</f>
        <v>1.6609247264259381E-3</v>
      </c>
      <c r="AC53">
        <f>(INDEX('AEO 2022 42'!82:82,MATCH(AC$28,'AEO 2022 42'!$13:$13,0))/100)*(SUM(AC$6:AC$7)/SUM(AC$6:AC$7,AC$14:AC$15))</f>
        <v>1.6560128581274349E-3</v>
      </c>
      <c r="AD53">
        <f>(INDEX('AEO 2022 42'!82:82,MATCH(AD$28,'AEO 2022 42'!$13:$13,0))/100)*(SUM(AD$6:AD$7)/SUM(AD$6:AD$7,AD$14:AD$15))</f>
        <v>1.6501369374261965E-3</v>
      </c>
      <c r="AE53">
        <f>(INDEX('AEO 2022 42'!82:82,MATCH(AE$28,'AEO 2022 42'!$13:$13,0))/100)*(SUM(AE$6:AE$7)/SUM(AE$6:AE$7,AE$14:AE$15))</f>
        <v>1.6430737049394838E-3</v>
      </c>
      <c r="AF53">
        <f>(INDEX('AEO 2022 42'!82:82,MATCH(AF$28,'AEO 2022 42'!$13:$13,0))/100)*(SUM(AF$6:AF$7)/SUM(AF$6:AF$7,AF$14:AF$15))</f>
        <v>1.6349298979180321E-3</v>
      </c>
    </row>
    <row r="54" spans="1:32" x14ac:dyDescent="0.35">
      <c r="A54" t="str">
        <f t="shared" si="7"/>
        <v>Small Crossover Utility</v>
      </c>
      <c r="B54">
        <f>(INDEX('AEO 2021 42'!78:78,MATCH(B$28,'AEO 2021 42'!$14:$14,0))/100)*(SUM(B$6:B$7)/SUM(B$6:B$7,B$14:B$15))</f>
        <v>0.17831033096029725</v>
      </c>
      <c r="C54">
        <f>(INDEX('AEO 2022 42'!83:83,MATCH(C$28,'AEO 2022 42'!$13:$13,0))/100)*(SUM(C$6:C$7)/SUM(C$6:C$7,C$14:C$15))</f>
        <v>0.2892923310475114</v>
      </c>
      <c r="D54">
        <f>(INDEX('AEO 2022 42'!83:83,MATCH(D$28,'AEO 2022 42'!$13:$13,0))/100)*(SUM(D$6:D$7)/SUM(D$6:D$7,D$14:D$15))</f>
        <v>0.21975878788527956</v>
      </c>
      <c r="E54">
        <f>(INDEX('AEO 2022 42'!83:83,MATCH(E$28,'AEO 2022 42'!$13:$13,0))/100)*(SUM(E$6:E$7)/SUM(E$6:E$7,E$14:E$15))</f>
        <v>0.17135198959303669</v>
      </c>
      <c r="F54">
        <f>(INDEX('AEO 2022 42'!83:83,MATCH(F$28,'AEO 2022 42'!$13:$13,0))/100)*(SUM(F$6:F$7)/SUM(F$6:F$7,F$14:F$15))</f>
        <v>0.14827666184695665</v>
      </c>
      <c r="G54">
        <f>(INDEX('AEO 2022 42'!83:83,MATCH(G$28,'AEO 2022 42'!$13:$13,0))/100)*(SUM(G$6:G$7)/SUM(G$6:G$7,G$14:G$15))</f>
        <v>0.13095999551942852</v>
      </c>
      <c r="H54">
        <f>(INDEX('AEO 2022 42'!83:83,MATCH(H$28,'AEO 2022 42'!$13:$13,0))/100)*(SUM(H$6:H$7)/SUM(H$6:H$7,H$14:H$15))</f>
        <v>0.11874512746921588</v>
      </c>
      <c r="I54">
        <f>(INDEX('AEO 2022 42'!83:83,MATCH(I$28,'AEO 2022 42'!$13:$13,0))/100)*(SUM(I$6:I$7)/SUM(I$6:I$7,I$14:I$15))</f>
        <v>0.10846576869564828</v>
      </c>
      <c r="J54">
        <f>(INDEX('AEO 2022 42'!83:83,MATCH(J$28,'AEO 2022 42'!$13:$13,0))/100)*(SUM(J$6:J$7)/SUM(J$6:J$7,J$14:J$15))</f>
        <v>9.9855255793346892E-2</v>
      </c>
      <c r="K54">
        <f>(INDEX('AEO 2022 42'!83:83,MATCH(K$28,'AEO 2022 42'!$13:$13,0))/100)*(SUM(K$6:K$7)/SUM(K$6:K$7,K$14:K$15))</f>
        <v>9.2730880805775184E-2</v>
      </c>
      <c r="L54">
        <f>(INDEX('AEO 2022 42'!83:83,MATCH(L$28,'AEO 2022 42'!$13:$13,0))/100)*(SUM(L$6:L$7)/SUM(L$6:L$7,L$14:L$15))</f>
        <v>8.7108032534343724E-2</v>
      </c>
      <c r="M54">
        <f>(INDEX('AEO 2022 42'!83:83,MATCH(M$28,'AEO 2022 42'!$13:$13,0))/100)*(SUM(M$6:M$7)/SUM(M$6:M$7,M$14:M$15))</f>
        <v>8.2072222467180295E-2</v>
      </c>
      <c r="N54">
        <f>(INDEX('AEO 2022 42'!83:83,MATCH(N$28,'AEO 2022 42'!$13:$13,0))/100)*(SUM(N$6:N$7)/SUM(N$6:N$7,N$14:N$15))</f>
        <v>7.6549993054850829E-2</v>
      </c>
      <c r="O54">
        <f>(INDEX('AEO 2022 42'!83:83,MATCH(O$28,'AEO 2022 42'!$13:$13,0))/100)*(SUM(O$6:O$7)/SUM(O$6:O$7,O$14:O$15))</f>
        <v>7.2322750767756502E-2</v>
      </c>
      <c r="P54">
        <f>(INDEX('AEO 2022 42'!83:83,MATCH(P$28,'AEO 2022 42'!$13:$13,0))/100)*(SUM(P$6:P$7)/SUM(P$6:P$7,P$14:P$15))</f>
        <v>6.8710683263300362E-2</v>
      </c>
      <c r="Q54">
        <f>(INDEX('AEO 2022 42'!83:83,MATCH(Q$28,'AEO 2022 42'!$13:$13,0))/100)*(SUM(Q$6:Q$7)/SUM(Q$6:Q$7,Q$14:Q$15))</f>
        <v>6.5457402309969784E-2</v>
      </c>
      <c r="R54">
        <f>(INDEX('AEO 2022 42'!83:83,MATCH(R$28,'AEO 2022 42'!$13:$13,0))/100)*(SUM(R$6:R$7)/SUM(R$6:R$7,R$14:R$15))</f>
        <v>6.293031748446748E-2</v>
      </c>
      <c r="S54">
        <f>(INDEX('AEO 2022 42'!83:83,MATCH(S$28,'AEO 2022 42'!$13:$13,0))/100)*(SUM(S$6:S$7)/SUM(S$6:S$7,S$14:S$15))</f>
        <v>6.0749449940266556E-2</v>
      </c>
      <c r="T54">
        <f>(INDEX('AEO 2022 42'!83:83,MATCH(T$28,'AEO 2022 42'!$13:$13,0))/100)*(SUM(T$6:T$7)/SUM(T$6:T$7,T$14:T$15))</f>
        <v>5.9123530561338004E-2</v>
      </c>
      <c r="U54">
        <f>(INDEX('AEO 2022 42'!83:83,MATCH(U$28,'AEO 2022 42'!$13:$13,0))/100)*(SUM(U$6:U$7)/SUM(U$6:U$7,U$14:U$15))</f>
        <v>5.7472124712625652E-2</v>
      </c>
      <c r="V54">
        <f>(INDEX('AEO 2022 42'!83:83,MATCH(V$28,'AEO 2022 42'!$13:$13,0))/100)*(SUM(V$6:V$7)/SUM(V$6:V$7,V$14:V$15))</f>
        <v>5.6676383001556419E-2</v>
      </c>
      <c r="W54">
        <f>(INDEX('AEO 2022 42'!83:83,MATCH(W$28,'AEO 2022 42'!$13:$13,0))/100)*(SUM(W$6:W$7)/SUM(W$6:W$7,W$14:W$15))</f>
        <v>5.5845038937165366E-2</v>
      </c>
      <c r="X54">
        <f>(INDEX('AEO 2022 42'!83:83,MATCH(X$28,'AEO 2022 42'!$13:$13,0))/100)*(SUM(X$6:X$7)/SUM(X$6:X$7,X$14:X$15))</f>
        <v>5.5228027728646212E-2</v>
      </c>
      <c r="Y54">
        <f>(INDEX('AEO 2022 42'!83:83,MATCH(Y$28,'AEO 2022 42'!$13:$13,0))/100)*(SUM(Y$6:Y$7)/SUM(Y$6:Y$7,Y$14:Y$15))</f>
        <v>5.512441374597437E-2</v>
      </c>
      <c r="Z54">
        <f>(INDEX('AEO 2022 42'!83:83,MATCH(Z$28,'AEO 2022 42'!$13:$13,0))/100)*(SUM(Z$6:Z$7)/SUM(Z$6:Z$7,Z$14:Z$15))</f>
        <v>5.4950533042221583E-2</v>
      </c>
      <c r="AA54">
        <f>(INDEX('AEO 2022 42'!83:83,MATCH(AA$28,'AEO 2022 42'!$13:$13,0))/100)*(SUM(AA$6:AA$7)/SUM(AA$6:AA$7,AA$14:AA$15))</f>
        <v>5.4705663084107937E-2</v>
      </c>
      <c r="AB54">
        <f>(INDEX('AEO 2022 42'!83:83,MATCH(AB$28,'AEO 2022 42'!$13:$13,0))/100)*(SUM(AB$6:AB$7)/SUM(AB$6:AB$7,AB$14:AB$15))</f>
        <v>5.4779827484364413E-2</v>
      </c>
      <c r="AC54">
        <f>(INDEX('AEO 2022 42'!83:83,MATCH(AC$28,'AEO 2022 42'!$13:$13,0))/100)*(SUM(AC$6:AC$7)/SUM(AC$6:AC$7,AC$14:AC$15))</f>
        <v>5.4582220760504119E-2</v>
      </c>
      <c r="AD54">
        <f>(INDEX('AEO 2022 42'!83:83,MATCH(AD$28,'AEO 2022 42'!$13:$13,0))/100)*(SUM(AD$6:AD$7)/SUM(AD$6:AD$7,AD$14:AD$15))</f>
        <v>5.4433184949109467E-2</v>
      </c>
      <c r="AE54">
        <f>(INDEX('AEO 2022 42'!83:83,MATCH(AE$28,'AEO 2022 42'!$13:$13,0))/100)*(SUM(AE$6:AE$7)/SUM(AE$6:AE$7,AE$14:AE$15))</f>
        <v>5.4396459418977784E-2</v>
      </c>
      <c r="AF54">
        <f>(INDEX('AEO 2022 42'!83:83,MATCH(AF$28,'AEO 2022 42'!$13:$13,0))/100)*(SUM(AF$6:AF$7)/SUM(AF$6:AF$7,AF$14:AF$15))</f>
        <v>5.4290653836118766E-2</v>
      </c>
    </row>
    <row r="55" spans="1:32" x14ac:dyDescent="0.35">
      <c r="A55" t="str">
        <f t="shared" si="7"/>
        <v>Large Crossover Utility</v>
      </c>
      <c r="B55">
        <f>(INDEX('AEO 2021 42'!79:79,MATCH(B$28,'AEO 2021 42'!$14:$14,0))/100)*(SUM(B$6:B$7)/SUM(B$6:B$7,B$14:B$15))</f>
        <v>4.9575697124137126E-2</v>
      </c>
      <c r="C55">
        <f>(INDEX('AEO 2022 42'!84:84,MATCH(C$28,'AEO 2022 42'!$13:$13,0))/100)*(SUM(C$6:C$7)/SUM(C$6:C$7,C$14:C$15))</f>
        <v>5.0777690496205632E-2</v>
      </c>
      <c r="D55">
        <f>(INDEX('AEO 2022 42'!84:84,MATCH(D$28,'AEO 2022 42'!$13:$13,0))/100)*(SUM(D$6:D$7)/SUM(D$6:D$7,D$14:D$15))</f>
        <v>4.3122066489933032E-2</v>
      </c>
      <c r="E55">
        <f>(INDEX('AEO 2022 42'!84:84,MATCH(E$28,'AEO 2022 42'!$13:$13,0))/100)*(SUM(E$6:E$7)/SUM(E$6:E$7,E$14:E$15))</f>
        <v>3.6716961127101079E-2</v>
      </c>
      <c r="F55">
        <f>(INDEX('AEO 2022 42'!84:84,MATCH(F$28,'AEO 2022 42'!$13:$13,0))/100)*(SUM(F$6:F$7)/SUM(F$6:F$7,F$14:F$15))</f>
        <v>3.117632557543638E-2</v>
      </c>
      <c r="G55">
        <f>(INDEX('AEO 2022 42'!84:84,MATCH(G$28,'AEO 2022 42'!$13:$13,0))/100)*(SUM(G$6:G$7)/SUM(G$6:G$7,G$14:G$15))</f>
        <v>2.7736866243708257E-2</v>
      </c>
      <c r="H55">
        <f>(INDEX('AEO 2022 42'!84:84,MATCH(H$28,'AEO 2022 42'!$13:$13,0))/100)*(SUM(H$6:H$7)/SUM(H$6:H$7,H$14:H$15))</f>
        <v>2.4820541023407694E-2</v>
      </c>
      <c r="I55">
        <f>(INDEX('AEO 2022 42'!84:84,MATCH(I$28,'AEO 2022 42'!$13:$13,0))/100)*(SUM(I$6:I$7)/SUM(I$6:I$7,I$14:I$15))</f>
        <v>2.2841456362803852E-2</v>
      </c>
      <c r="J55">
        <f>(INDEX('AEO 2022 42'!84:84,MATCH(J$28,'AEO 2022 42'!$13:$13,0))/100)*(SUM(J$6:J$7)/SUM(J$6:J$7,J$14:J$15))</f>
        <v>2.1141025240352568E-2</v>
      </c>
      <c r="K55">
        <f>(INDEX('AEO 2022 42'!84:84,MATCH(K$28,'AEO 2022 42'!$13:$13,0))/100)*(SUM(K$6:K$7)/SUM(K$6:K$7,K$14:K$15))</f>
        <v>1.969074279064971E-2</v>
      </c>
      <c r="L55">
        <f>(INDEX('AEO 2022 42'!84:84,MATCH(L$28,'AEO 2022 42'!$13:$13,0))/100)*(SUM(L$6:L$7)/SUM(L$6:L$7,L$14:L$15))</f>
        <v>1.8345376388138795E-2</v>
      </c>
      <c r="M55">
        <f>(INDEX('AEO 2022 42'!84:84,MATCH(M$28,'AEO 2022 42'!$13:$13,0))/100)*(SUM(M$6:M$7)/SUM(M$6:M$7,M$14:M$15))</f>
        <v>1.7189278987853836E-2</v>
      </c>
      <c r="N55">
        <f>(INDEX('AEO 2022 42'!84:84,MATCH(N$28,'AEO 2022 42'!$13:$13,0))/100)*(SUM(N$6:N$7)/SUM(N$6:N$7,N$14:N$15))</f>
        <v>1.6365822675612565E-2</v>
      </c>
      <c r="O55">
        <f>(INDEX('AEO 2022 42'!84:84,MATCH(O$28,'AEO 2022 42'!$13:$13,0))/100)*(SUM(O$6:O$7)/SUM(O$6:O$7,O$14:O$15))</f>
        <v>1.5533588537883005E-2</v>
      </c>
      <c r="P55">
        <f>(INDEX('AEO 2022 42'!84:84,MATCH(P$28,'AEO 2022 42'!$13:$13,0))/100)*(SUM(P$6:P$7)/SUM(P$6:P$7,P$14:P$15))</f>
        <v>1.4804193263579278E-2</v>
      </c>
      <c r="Q55">
        <f>(INDEX('AEO 2022 42'!84:84,MATCH(Q$28,'AEO 2022 42'!$13:$13,0))/100)*(SUM(Q$6:Q$7)/SUM(Q$6:Q$7,Q$14:Q$15))</f>
        <v>1.418252689900319E-2</v>
      </c>
      <c r="R55">
        <f>(INDEX('AEO 2022 42'!84:84,MATCH(R$28,'AEO 2022 42'!$13:$13,0))/100)*(SUM(R$6:R$7)/SUM(R$6:R$7,R$14:R$15))</f>
        <v>1.3617714566397496E-2</v>
      </c>
      <c r="S55">
        <f>(INDEX('AEO 2022 42'!84:84,MATCH(S$28,'AEO 2022 42'!$13:$13,0))/100)*(SUM(S$6:S$7)/SUM(S$6:S$7,S$14:S$15))</f>
        <v>1.3166890916869655E-2</v>
      </c>
      <c r="T55">
        <f>(INDEX('AEO 2022 42'!84:84,MATCH(T$28,'AEO 2022 42'!$13:$13,0))/100)*(SUM(T$6:T$7)/SUM(T$6:T$7,T$14:T$15))</f>
        <v>1.2794700459105208E-2</v>
      </c>
      <c r="U55">
        <f>(INDEX('AEO 2022 42'!84:84,MATCH(U$28,'AEO 2022 42'!$13:$13,0))/100)*(SUM(U$6:U$7)/SUM(U$6:U$7,U$14:U$15))</f>
        <v>1.2568347860364971E-2</v>
      </c>
      <c r="V55">
        <f>(INDEX('AEO 2022 42'!84:84,MATCH(V$28,'AEO 2022 42'!$13:$13,0))/100)*(SUM(V$6:V$7)/SUM(V$6:V$7,V$14:V$15))</f>
        <v>1.2327098414917626E-2</v>
      </c>
      <c r="W55">
        <f>(INDEX('AEO 2022 42'!84:84,MATCH(W$28,'AEO 2022 42'!$13:$13,0))/100)*(SUM(W$6:W$7)/SUM(W$6:W$7,W$14:W$15))</f>
        <v>1.2191261419458999E-2</v>
      </c>
      <c r="X55">
        <f>(INDEX('AEO 2022 42'!84:84,MATCH(X$28,'AEO 2022 42'!$13:$13,0))/100)*(SUM(X$6:X$7)/SUM(X$6:X$7,X$14:X$15))</f>
        <v>1.2114877038298371E-2</v>
      </c>
      <c r="Y55">
        <f>(INDEX('AEO 2022 42'!84:84,MATCH(Y$28,'AEO 2022 42'!$13:$13,0))/100)*(SUM(Y$6:Y$7)/SUM(Y$6:Y$7,Y$14:Y$15))</f>
        <v>1.2032162875274324E-2</v>
      </c>
      <c r="Z55">
        <f>(INDEX('AEO 2022 42'!84:84,MATCH(Z$28,'AEO 2022 42'!$13:$13,0))/100)*(SUM(Z$6:Z$7)/SUM(Z$6:Z$7,Z$14:Z$15))</f>
        <v>1.2008500946631856E-2</v>
      </c>
      <c r="AA55">
        <f>(INDEX('AEO 2022 42'!84:84,MATCH(AA$28,'AEO 2022 42'!$13:$13,0))/100)*(SUM(AA$6:AA$7)/SUM(AA$6:AA$7,AA$14:AA$15))</f>
        <v>1.2023350630970002E-2</v>
      </c>
      <c r="AB55">
        <f>(INDEX('AEO 2022 42'!84:84,MATCH(AB$28,'AEO 2022 42'!$13:$13,0))/100)*(SUM(AB$6:AB$7)/SUM(AB$6:AB$7,AB$14:AB$15))</f>
        <v>1.2009687595233147E-2</v>
      </c>
      <c r="AC55">
        <f>(INDEX('AEO 2022 42'!84:84,MATCH(AC$28,'AEO 2022 42'!$13:$13,0))/100)*(SUM(AC$6:AC$7)/SUM(AC$6:AC$7,AC$14:AC$15))</f>
        <v>1.2043952016854927E-2</v>
      </c>
      <c r="AD55">
        <f>(INDEX('AEO 2022 42'!84:84,MATCH(AD$28,'AEO 2022 42'!$13:$13,0))/100)*(SUM(AD$6:AD$7)/SUM(AD$6:AD$7,AD$14:AD$15))</f>
        <v>1.2057943010331203E-2</v>
      </c>
      <c r="AE55">
        <f>(INDEX('AEO 2022 42'!84:84,MATCH(AE$28,'AEO 2022 42'!$13:$13,0))/100)*(SUM(AE$6:AE$7)/SUM(AE$6:AE$7,AE$14:AE$15))</f>
        <v>1.2044696631101455E-2</v>
      </c>
      <c r="AF55">
        <f>(INDEX('AEO 2022 42'!84:84,MATCH(AF$28,'AEO 2022 42'!$13:$13,0))/100)*(SUM(AF$6:AF$7)/SUM(AF$6:AF$7,AF$14:AF$15))</f>
        <v>1.2041703975835427E-2</v>
      </c>
    </row>
    <row r="56" spans="1:32" x14ac:dyDescent="0.35">
      <c r="A56" t="str">
        <f t="shared" si="7"/>
        <v>Small Pickup</v>
      </c>
      <c r="B56">
        <f>(INDEX('AEO 2021 42'!81:81,MATCH(B$28,'AEO 2021 42'!$14:$14,0))/100)*(SUM(B$14:B$15)/SUM(B$6:B$7,B$14:B$15))</f>
        <v>3.503327725720322E-3</v>
      </c>
      <c r="C56">
        <f>(INDEX('AEO 2022 42'!87:87,MATCH(C$28,'AEO 2022 42'!$13:$13,0))/100)*(SUM(C$14:C$15)/SUM(C$6:C$7,C$14:C$15))</f>
        <v>2.3171065378853411E-3</v>
      </c>
      <c r="D56">
        <f>(INDEX('AEO 2022 42'!87:87,MATCH(D$28,'AEO 2022 42'!$13:$13,0))/100)*(SUM(D$14:D$15)/SUM(D$6:D$7,D$14:D$15))</f>
        <v>1.010228821761725E-2</v>
      </c>
      <c r="E56">
        <f>(INDEX('AEO 2022 42'!87:87,MATCH(E$28,'AEO 2022 42'!$13:$13,0))/100)*(SUM(E$14:E$15)/SUM(E$6:E$7,E$14:E$15))</f>
        <v>1.6182025266593618E-2</v>
      </c>
      <c r="F56">
        <f>(INDEX('AEO 2022 42'!87:87,MATCH(F$28,'AEO 2022 42'!$13:$13,0))/100)*(SUM(F$14:F$15)/SUM(F$6:F$7,F$14:F$15))</f>
        <v>1.9473718145831105E-2</v>
      </c>
      <c r="G56">
        <f>(INDEX('AEO 2022 42'!87:87,MATCH(G$28,'AEO 2022 42'!$13:$13,0))/100)*(SUM(G$14:G$15)/SUM(G$6:G$7,G$14:G$15))</f>
        <v>2.1834505752923155E-2</v>
      </c>
      <c r="H56">
        <f>(INDEX('AEO 2022 42'!87:87,MATCH(H$28,'AEO 2022 42'!$13:$13,0))/100)*(SUM(H$14:H$15)/SUM(H$6:H$7,H$14:H$15))</f>
        <v>2.3320230214952761E-2</v>
      </c>
      <c r="I56">
        <f>(INDEX('AEO 2022 42'!87:87,MATCH(I$28,'AEO 2022 42'!$13:$13,0))/100)*(SUM(I$14:I$15)/SUM(I$6:I$7,I$14:I$15))</f>
        <v>2.460878170100202E-2</v>
      </c>
      <c r="J56">
        <f>(INDEX('AEO 2022 42'!87:87,MATCH(J$28,'AEO 2022 42'!$13:$13,0))/100)*(SUM(J$14:J$15)/SUM(J$6:J$7,J$14:J$15))</f>
        <v>2.5658654101399891E-2</v>
      </c>
      <c r="K56">
        <f>(INDEX('AEO 2022 42'!87:87,MATCH(K$28,'AEO 2022 42'!$13:$13,0))/100)*(SUM(K$14:K$15)/SUM(K$6:K$7,K$14:K$15))</f>
        <v>2.6511160459264351E-2</v>
      </c>
      <c r="L56">
        <f>(INDEX('AEO 2022 42'!87:87,MATCH(L$28,'AEO 2022 42'!$13:$13,0))/100)*(SUM(L$14:L$15)/SUM(L$6:L$7,L$14:L$15))</f>
        <v>2.7060714228820903E-2</v>
      </c>
      <c r="M56">
        <f>(INDEX('AEO 2022 42'!87:87,MATCH(M$28,'AEO 2022 42'!$13:$13,0))/100)*(SUM(M$14:M$15)/SUM(M$6:M$7,M$14:M$15))</f>
        <v>2.763252821054182E-2</v>
      </c>
      <c r="N56">
        <f>(INDEX('AEO 2022 42'!87:87,MATCH(N$28,'AEO 2022 42'!$13:$13,0))/100)*(SUM(N$14:N$15)/SUM(N$6:N$7,N$14:N$15))</f>
        <v>2.8360706322480091E-2</v>
      </c>
      <c r="O56">
        <f>(INDEX('AEO 2022 42'!87:87,MATCH(O$28,'AEO 2022 42'!$13:$13,0))/100)*(SUM(O$14:O$15)/SUM(O$6:O$7,O$14:O$15))</f>
        <v>2.8929454441236457E-2</v>
      </c>
      <c r="P56">
        <f>(INDEX('AEO 2022 42'!87:87,MATCH(P$28,'AEO 2022 42'!$13:$13,0))/100)*(SUM(P$14:P$15)/SUM(P$6:P$7,P$14:P$15))</f>
        <v>2.9330070280127195E-2</v>
      </c>
      <c r="Q56">
        <f>(INDEX('AEO 2022 42'!87:87,MATCH(Q$28,'AEO 2022 42'!$13:$13,0))/100)*(SUM(Q$14:Q$15)/SUM(Q$6:Q$7,Q$14:Q$15))</f>
        <v>2.9731687143270687E-2</v>
      </c>
      <c r="R56">
        <f>(INDEX('AEO 2022 42'!87:87,MATCH(R$28,'AEO 2022 42'!$13:$13,0))/100)*(SUM(R$14:R$15)/SUM(R$6:R$7,R$14:R$15))</f>
        <v>2.9955277435828646E-2</v>
      </c>
      <c r="S56">
        <f>(INDEX('AEO 2022 42'!87:87,MATCH(S$28,'AEO 2022 42'!$13:$13,0))/100)*(SUM(S$14:S$15)/SUM(S$6:S$7,S$14:S$15))</f>
        <v>3.0172016164104077E-2</v>
      </c>
      <c r="T56">
        <f>(INDEX('AEO 2022 42'!87:87,MATCH(T$28,'AEO 2022 42'!$13:$13,0))/100)*(SUM(T$14:T$15)/SUM(T$6:T$7,T$14:T$15))</f>
        <v>3.0280827862382911E-2</v>
      </c>
      <c r="U56">
        <f>(INDEX('AEO 2022 42'!87:87,MATCH(U$28,'AEO 2022 42'!$13:$13,0))/100)*(SUM(U$14:U$15)/SUM(U$6:U$7,U$14:U$15))</f>
        <v>3.057143817552008E-2</v>
      </c>
      <c r="V56">
        <f>(INDEX('AEO 2022 42'!87:87,MATCH(V$28,'AEO 2022 42'!$13:$13,0))/100)*(SUM(V$14:V$15)/SUM(V$6:V$7,V$14:V$15))</f>
        <v>3.0546678018625602E-2</v>
      </c>
      <c r="W56">
        <f>(INDEX('AEO 2022 42'!87:87,MATCH(W$28,'AEO 2022 42'!$13:$13,0))/100)*(SUM(W$14:W$15)/SUM(W$6:W$7,W$14:W$15))</f>
        <v>3.0651777814779763E-2</v>
      </c>
      <c r="X56">
        <f>(INDEX('AEO 2022 42'!87:87,MATCH(X$28,'AEO 2022 42'!$13:$13,0))/100)*(SUM(X$14:X$15)/SUM(X$6:X$7,X$14:X$15))</f>
        <v>3.0745556589969521E-2</v>
      </c>
      <c r="Y56">
        <f>(INDEX('AEO 2022 42'!87:87,MATCH(Y$28,'AEO 2022 42'!$13:$13,0))/100)*(SUM(Y$14:Y$15)/SUM(Y$6:Y$7,Y$14:Y$15))</f>
        <v>3.0642350098768294E-2</v>
      </c>
      <c r="Z56">
        <f>(INDEX('AEO 2022 42'!87:87,MATCH(Z$28,'AEO 2022 42'!$13:$13,0))/100)*(SUM(Z$14:Z$15)/SUM(Z$6:Z$7,Z$14:Z$15))</f>
        <v>3.0637696520249304E-2</v>
      </c>
      <c r="AA56">
        <f>(INDEX('AEO 2022 42'!87:87,MATCH(AA$28,'AEO 2022 42'!$13:$13,0))/100)*(SUM(AA$14:AA$15)/SUM(AA$6:AA$7,AA$14:AA$15))</f>
        <v>3.0716290959200771E-2</v>
      </c>
      <c r="AB56">
        <f>(INDEX('AEO 2022 42'!87:87,MATCH(AB$28,'AEO 2022 42'!$13:$13,0))/100)*(SUM(AB$14:AB$15)/SUM(AB$6:AB$7,AB$14:AB$15))</f>
        <v>3.0633449254339987E-2</v>
      </c>
      <c r="AC56">
        <f>(INDEX('AEO 2022 42'!87:87,MATCH(AC$28,'AEO 2022 42'!$13:$13,0))/100)*(SUM(AC$14:AC$15)/SUM(AC$6:AC$7,AC$14:AC$15))</f>
        <v>3.0716203314808455E-2</v>
      </c>
      <c r="AD56">
        <f>(INDEX('AEO 2022 42'!87:87,MATCH(AD$28,'AEO 2022 42'!$13:$13,0))/100)*(SUM(AD$14:AD$15)/SUM(AD$6:AD$7,AD$14:AD$15))</f>
        <v>3.0761724874046461E-2</v>
      </c>
      <c r="AE56">
        <f>(INDEX('AEO 2022 42'!87:87,MATCH(AE$28,'AEO 2022 42'!$13:$13,0))/100)*(SUM(AE$14:AE$15)/SUM(AE$6:AE$7,AE$14:AE$15))</f>
        <v>3.0729654807512753E-2</v>
      </c>
      <c r="AF56">
        <f>(INDEX('AEO 2022 42'!87:87,MATCH(AF$28,'AEO 2022 42'!$13:$13,0))/100)*(SUM(AF$14:AF$15)/SUM(AF$6:AF$7,AF$14:AF$15))</f>
        <v>3.0726279511742012E-2</v>
      </c>
    </row>
    <row r="57" spans="1:32" x14ac:dyDescent="0.35">
      <c r="A57" t="str">
        <f t="shared" si="7"/>
        <v>Large Pickup</v>
      </c>
      <c r="B57">
        <f>(INDEX('AEO 2021 42'!82:82,MATCH(B$28,'AEO 2021 42'!$14:$14,0))/100)*(SUM(B$14:B$15)/SUM(B$6:B$7,B$14:B$15))</f>
        <v>1.6103351393286634E-2</v>
      </c>
      <c r="C57">
        <f>(INDEX('AEO 2022 42'!88:88,MATCH(C$28,'AEO 2022 42'!$13:$13,0))/100)*(SUM(C$14:C$15)/SUM(C$6:C$7,C$14:C$15))</f>
        <v>1.5215100124368804E-2</v>
      </c>
      <c r="D57">
        <f>(INDEX('AEO 2022 42'!88:88,MATCH(D$28,'AEO 2022 42'!$13:$13,0))/100)*(SUM(D$14:D$15)/SUM(D$6:D$7,D$14:D$15))</f>
        <v>6.4438330458022663E-2</v>
      </c>
      <c r="E57">
        <f>(INDEX('AEO 2022 42'!88:88,MATCH(E$28,'AEO 2022 42'!$13:$13,0))/100)*(SUM(E$14:E$15)/SUM(E$6:E$7,E$14:E$15))</f>
        <v>9.866411941540898E-2</v>
      </c>
      <c r="F57">
        <f>(INDEX('AEO 2022 42'!88:88,MATCH(F$28,'AEO 2022 42'!$13:$13,0))/100)*(SUM(F$14:F$15)/SUM(F$6:F$7,F$14:F$15))</f>
        <v>0.12175588673527055</v>
      </c>
      <c r="G57">
        <f>(INDEX('AEO 2022 42'!88:88,MATCH(G$28,'AEO 2022 42'!$13:$13,0))/100)*(SUM(G$14:G$15)/SUM(G$6:G$7,G$14:G$15))</f>
        <v>0.13778098520351262</v>
      </c>
      <c r="H57">
        <f>(INDEX('AEO 2022 42'!88:88,MATCH(H$28,'AEO 2022 42'!$13:$13,0))/100)*(SUM(H$14:H$15)/SUM(H$6:H$7,H$14:H$15))</f>
        <v>0.1500588386773142</v>
      </c>
      <c r="I57">
        <f>(INDEX('AEO 2022 42'!88:88,MATCH(I$28,'AEO 2022 42'!$13:$13,0))/100)*(SUM(I$14:I$15)/SUM(I$6:I$7,I$14:I$15))</f>
        <v>0.15964292214083758</v>
      </c>
      <c r="J57">
        <f>(INDEX('AEO 2022 42'!88:88,MATCH(J$28,'AEO 2022 42'!$13:$13,0))/100)*(SUM(J$14:J$15)/SUM(J$6:J$7,J$14:J$15))</f>
        <v>0.16732729739589422</v>
      </c>
      <c r="K57">
        <f>(INDEX('AEO 2022 42'!88:88,MATCH(K$28,'AEO 2022 42'!$13:$13,0))/100)*(SUM(K$14:K$15)/SUM(K$6:K$7,K$14:K$15))</f>
        <v>0.17387234347473357</v>
      </c>
      <c r="L57">
        <f>(INDEX('AEO 2022 42'!88:88,MATCH(L$28,'AEO 2022 42'!$13:$13,0))/100)*(SUM(L$14:L$15)/SUM(L$6:L$7,L$14:L$15))</f>
        <v>0.1795908792649013</v>
      </c>
      <c r="M57">
        <f>(INDEX('AEO 2022 42'!88:88,MATCH(M$28,'AEO 2022 42'!$13:$13,0))/100)*(SUM(M$14:M$15)/SUM(M$6:M$7,M$14:M$15))</f>
        <v>0.1846170128527142</v>
      </c>
      <c r="N57">
        <f>(INDEX('AEO 2022 42'!88:88,MATCH(N$28,'AEO 2022 42'!$13:$13,0))/100)*(SUM(N$14:N$15)/SUM(N$6:N$7,N$14:N$15))</f>
        <v>0.18886319683321162</v>
      </c>
      <c r="O57">
        <f>(INDEX('AEO 2022 42'!88:88,MATCH(O$28,'AEO 2022 42'!$13:$13,0))/100)*(SUM(O$14:O$15)/SUM(O$6:O$7,O$14:O$15))</f>
        <v>0.19261858619316211</v>
      </c>
      <c r="P57">
        <f>(INDEX('AEO 2022 42'!88:88,MATCH(P$28,'AEO 2022 42'!$13:$13,0))/100)*(SUM(P$14:P$15)/SUM(P$6:P$7,P$14:P$15))</f>
        <v>0.19599341659149994</v>
      </c>
      <c r="Q57">
        <f>(INDEX('AEO 2022 42'!88:88,MATCH(Q$28,'AEO 2022 42'!$13:$13,0))/100)*(SUM(Q$14:Q$15)/SUM(Q$6:Q$7,Q$14:Q$15))</f>
        <v>0.19895721367287808</v>
      </c>
      <c r="R57">
        <f>(INDEX('AEO 2022 42'!88:88,MATCH(R$28,'AEO 2022 42'!$13:$13,0))/100)*(SUM(R$14:R$15)/SUM(R$6:R$7,R$14:R$15))</f>
        <v>0.2014817899770022</v>
      </c>
      <c r="S57">
        <f>(INDEX('AEO 2022 42'!88:88,MATCH(S$28,'AEO 2022 42'!$13:$13,0))/100)*(SUM(S$14:S$15)/SUM(S$6:S$7,S$14:S$15))</f>
        <v>0.20363604936116239</v>
      </c>
      <c r="T57">
        <f>(INDEX('AEO 2022 42'!88:88,MATCH(T$28,'AEO 2022 42'!$13:$13,0))/100)*(SUM(T$14:T$15)/SUM(T$6:T$7,T$14:T$15))</f>
        <v>0.20545807688806933</v>
      </c>
      <c r="U57">
        <f>(INDEX('AEO 2022 42'!88:88,MATCH(U$28,'AEO 2022 42'!$13:$13,0))/100)*(SUM(U$14:U$15)/SUM(U$6:U$7,U$14:U$15))</f>
        <v>0.20678015423520563</v>
      </c>
      <c r="V57">
        <f>(INDEX('AEO 2022 42'!88:88,MATCH(V$28,'AEO 2022 42'!$13:$13,0))/100)*(SUM(V$14:V$15)/SUM(V$6:V$7,V$14:V$15))</f>
        <v>0.20801265639818042</v>
      </c>
      <c r="W57">
        <f>(INDEX('AEO 2022 42'!88:88,MATCH(W$28,'AEO 2022 42'!$13:$13,0))/100)*(SUM(W$14:W$15)/SUM(W$6:W$7,W$14:W$15))</f>
        <v>0.20896172179907888</v>
      </c>
      <c r="X57">
        <f>(INDEX('AEO 2022 42'!88:88,MATCH(X$28,'AEO 2022 42'!$13:$13,0))/100)*(SUM(X$14:X$15)/SUM(X$6:X$7,X$14:X$15))</f>
        <v>0.20962003685932498</v>
      </c>
      <c r="Y57">
        <f>(INDEX('AEO 2022 42'!88:88,MATCH(Y$28,'AEO 2022 42'!$13:$13,0))/100)*(SUM(Y$14:Y$15)/SUM(Y$6:Y$7,Y$14:Y$15))</f>
        <v>0.21027357996586926</v>
      </c>
      <c r="Z57">
        <f>(INDEX('AEO 2022 42'!88:88,MATCH(Z$28,'AEO 2022 42'!$13:$13,0))/100)*(SUM(Z$14:Z$15)/SUM(Z$6:Z$7,Z$14:Z$15))</f>
        <v>0.21070393828944148</v>
      </c>
      <c r="AA57">
        <f>(INDEX('AEO 2022 42'!88:88,MATCH(AA$28,'AEO 2022 42'!$13:$13,0))/100)*(SUM(AA$14:AA$15)/SUM(AA$6:AA$7,AA$14:AA$15))</f>
        <v>0.21098594487562403</v>
      </c>
      <c r="AB57">
        <f>(INDEX('AEO 2022 42'!88:88,MATCH(AB$28,'AEO 2022 42'!$13:$13,0))/100)*(SUM(AB$14:AB$15)/SUM(AB$6:AB$7,AB$14:AB$15))</f>
        <v>0.21133878555235019</v>
      </c>
      <c r="AC57">
        <f>(INDEX('AEO 2022 42'!88:88,MATCH(AC$28,'AEO 2022 42'!$13:$13,0))/100)*(SUM(AC$14:AC$15)/SUM(AC$6:AC$7,AC$14:AC$15))</f>
        <v>0.21161515380448556</v>
      </c>
      <c r="AD57">
        <f>(INDEX('AEO 2022 42'!88:88,MATCH(AD$28,'AEO 2022 42'!$13:$13,0))/100)*(SUM(AD$14:AD$15)/SUM(AD$6:AD$7,AD$14:AD$15))</f>
        <v>0.21182669984864144</v>
      </c>
      <c r="AE57">
        <f>(INDEX('AEO 2022 42'!88:88,MATCH(AE$28,'AEO 2022 42'!$13:$13,0))/100)*(SUM(AE$14:AE$15)/SUM(AE$6:AE$7,AE$14:AE$15))</f>
        <v>0.21212651718214079</v>
      </c>
      <c r="AF57">
        <f>(INDEX('AEO 2022 42'!88:88,MATCH(AF$28,'AEO 2022 42'!$13:$13,0))/100)*(SUM(AF$14:AF$15)/SUM(AF$6:AF$7,AF$14:AF$15))</f>
        <v>0.2124418416299807</v>
      </c>
    </row>
    <row r="58" spans="1:32" x14ac:dyDescent="0.35">
      <c r="A58" t="str">
        <f t="shared" si="7"/>
        <v>Small Van</v>
      </c>
      <c r="B58">
        <f>(INDEX('AEO 2021 42'!83:83,MATCH(B$28,'AEO 2021 42'!$14:$14,0))/100)*(SUM(B$14:B$15)/SUM(B$6:B$7,B$14:B$15))</f>
        <v>2.4421239574680541E-3</v>
      </c>
      <c r="C58">
        <f>(INDEX('AEO 2022 42'!89:89,MATCH(C$28,'AEO 2022 42'!$13:$13,0))/100)*(SUM(C$14:C$15)/SUM(C$6:C$7,C$14:C$15))</f>
        <v>8.9325627806000236E-4</v>
      </c>
      <c r="D58">
        <f>(INDEX('AEO 2022 42'!89:89,MATCH(D$28,'AEO 2022 42'!$13:$13,0))/100)*(SUM(D$14:D$15)/SUM(D$6:D$7,D$14:D$15))</f>
        <v>3.6562368502531329E-3</v>
      </c>
      <c r="E58">
        <f>(INDEX('AEO 2022 42'!89:89,MATCH(E$28,'AEO 2022 42'!$13:$13,0))/100)*(SUM(E$14:E$15)/SUM(E$6:E$7,E$14:E$15))</f>
        <v>5.3557536370582469E-3</v>
      </c>
      <c r="F58">
        <f>(INDEX('AEO 2022 42'!89:89,MATCH(F$28,'AEO 2022 42'!$13:$13,0))/100)*(SUM(F$14:F$15)/SUM(F$6:F$7,F$14:F$15))</f>
        <v>6.6289317680300894E-3</v>
      </c>
      <c r="G58">
        <f>(INDEX('AEO 2022 42'!89:89,MATCH(G$28,'AEO 2022 42'!$13:$13,0))/100)*(SUM(G$14:G$15)/SUM(G$6:G$7,G$14:G$15))</f>
        <v>7.444208034598246E-3</v>
      </c>
      <c r="H58">
        <f>(INDEX('AEO 2022 42'!89:89,MATCH(H$28,'AEO 2022 42'!$13:$13,0))/100)*(SUM(H$14:H$15)/SUM(H$6:H$7,H$14:H$15))</f>
        <v>8.2043204166570519E-3</v>
      </c>
      <c r="I58">
        <f>(INDEX('AEO 2022 42'!89:89,MATCH(I$28,'AEO 2022 42'!$13:$13,0))/100)*(SUM(I$14:I$15)/SUM(I$6:I$7,I$14:I$15))</f>
        <v>8.7131725568184368E-3</v>
      </c>
      <c r="J58">
        <f>(INDEX('AEO 2022 42'!89:89,MATCH(J$28,'AEO 2022 42'!$13:$13,0))/100)*(SUM(J$14:J$15)/SUM(J$6:J$7,J$14:J$15))</f>
        <v>9.1033386633256799E-3</v>
      </c>
      <c r="K58">
        <f>(INDEX('AEO 2022 42'!89:89,MATCH(K$28,'AEO 2022 42'!$13:$13,0))/100)*(SUM(K$14:K$15)/SUM(K$6:K$7,K$14:K$15))</f>
        <v>9.4500849116534898E-3</v>
      </c>
      <c r="L58">
        <f>(INDEX('AEO 2022 42'!89:89,MATCH(L$28,'AEO 2022 42'!$13:$13,0))/100)*(SUM(L$14:L$15)/SUM(L$6:L$7,L$14:L$15))</f>
        <v>9.8099691469190065E-3</v>
      </c>
      <c r="M58">
        <f>(INDEX('AEO 2022 42'!89:89,MATCH(M$28,'AEO 2022 42'!$13:$13,0))/100)*(SUM(M$14:M$15)/SUM(M$6:M$7,M$14:M$15))</f>
        <v>1.0079023202352816E-2</v>
      </c>
      <c r="N58">
        <f>(INDEX('AEO 2022 42'!89:89,MATCH(N$28,'AEO 2022 42'!$13:$13,0))/100)*(SUM(N$14:N$15)/SUM(N$6:N$7,N$14:N$15))</f>
        <v>1.0235735592420664E-2</v>
      </c>
      <c r="O58">
        <f>(INDEX('AEO 2022 42'!89:89,MATCH(O$28,'AEO 2022 42'!$13:$13,0))/100)*(SUM(O$14:O$15)/SUM(O$6:O$7,O$14:O$15))</f>
        <v>1.0390978010828821E-2</v>
      </c>
      <c r="P58">
        <f>(INDEX('AEO 2022 42'!89:89,MATCH(P$28,'AEO 2022 42'!$13:$13,0))/100)*(SUM(P$14:P$15)/SUM(P$6:P$7,P$14:P$15))</f>
        <v>1.0613125639131067E-2</v>
      </c>
      <c r="Q58">
        <f>(INDEX('AEO 2022 42'!89:89,MATCH(Q$28,'AEO 2022 42'!$13:$13,0))/100)*(SUM(Q$14:Q$15)/SUM(Q$6:Q$7,Q$14:Q$15))</f>
        <v>1.0739872051934139E-2</v>
      </c>
      <c r="R58">
        <f>(INDEX('AEO 2022 42'!89:89,MATCH(R$28,'AEO 2022 42'!$13:$13,0))/100)*(SUM(R$14:R$15)/SUM(R$6:R$7,R$14:R$15))</f>
        <v>1.0883682562634035E-2</v>
      </c>
      <c r="S58">
        <f>(INDEX('AEO 2022 42'!89:89,MATCH(S$28,'AEO 2022 42'!$13:$13,0))/100)*(SUM(S$14:S$15)/SUM(S$6:S$7,S$14:S$15))</f>
        <v>1.0986924851442138E-2</v>
      </c>
      <c r="T58">
        <f>(INDEX('AEO 2022 42'!89:89,MATCH(T$28,'AEO 2022 42'!$13:$13,0))/100)*(SUM(T$14:T$15)/SUM(T$6:T$7,T$14:T$15))</f>
        <v>1.1088426192445012E-2</v>
      </c>
      <c r="U58">
        <f>(INDEX('AEO 2022 42'!89:89,MATCH(U$28,'AEO 2022 42'!$13:$13,0))/100)*(SUM(U$14:U$15)/SUM(U$6:U$7,U$14:U$15))</f>
        <v>1.1098023234210783E-2</v>
      </c>
      <c r="V58">
        <f>(INDEX('AEO 2022 42'!89:89,MATCH(V$28,'AEO 2022 42'!$13:$13,0))/100)*(SUM(V$14:V$15)/SUM(V$6:V$7,V$14:V$15))</f>
        <v>1.1190986871105764E-2</v>
      </c>
      <c r="W58">
        <f>(INDEX('AEO 2022 42'!89:89,MATCH(W$28,'AEO 2022 42'!$13:$13,0))/100)*(SUM(W$14:W$15)/SUM(W$6:W$7,W$14:W$15))</f>
        <v>1.1215658608013416E-2</v>
      </c>
      <c r="X58">
        <f>(INDEX('AEO 2022 42'!89:89,MATCH(X$28,'AEO 2022 42'!$13:$13,0))/100)*(SUM(X$14:X$15)/SUM(X$6:X$7,X$14:X$15))</f>
        <v>1.1223665190594661E-2</v>
      </c>
      <c r="Y58">
        <f>(INDEX('AEO 2022 42'!89:89,MATCH(Y$28,'AEO 2022 42'!$13:$13,0))/100)*(SUM(Y$14:Y$15)/SUM(Y$6:Y$7,Y$14:Y$15))</f>
        <v>1.1285086683120471E-2</v>
      </c>
      <c r="Z58">
        <f>(INDEX('AEO 2022 42'!89:89,MATCH(Z$28,'AEO 2022 42'!$13:$13,0))/100)*(SUM(Z$14:Z$15)/SUM(Z$6:Z$7,Z$14:Z$15))</f>
        <v>1.1300745930843816E-2</v>
      </c>
      <c r="AA58">
        <f>(INDEX('AEO 2022 42'!89:89,MATCH(AA$28,'AEO 2022 42'!$13:$13,0))/100)*(SUM(AA$14:AA$15)/SUM(AA$6:AA$7,AA$14:AA$15))</f>
        <v>1.1281943798575996E-2</v>
      </c>
      <c r="AB58">
        <f>(INDEX('AEO 2022 42'!89:89,MATCH(AB$28,'AEO 2022 42'!$13:$13,0))/100)*(SUM(AB$14:AB$15)/SUM(AB$6:AB$7,AB$14:AB$15))</f>
        <v>1.1315095541650286E-2</v>
      </c>
      <c r="AC58">
        <f>(INDEX('AEO 2022 42'!89:89,MATCH(AC$28,'AEO 2022 42'!$13:$13,0))/100)*(SUM(AC$14:AC$15)/SUM(AC$6:AC$7,AC$14:AC$15))</f>
        <v>1.1289461819494901E-2</v>
      </c>
      <c r="AD58">
        <f>(INDEX('AEO 2022 42'!89:89,MATCH(AD$28,'AEO 2022 42'!$13:$13,0))/100)*(SUM(AD$14:AD$15)/SUM(AD$6:AD$7,AD$14:AD$15))</f>
        <v>1.1279481452035677E-2</v>
      </c>
      <c r="AE58">
        <f>(INDEX('AEO 2022 42'!89:89,MATCH(AE$28,'AEO 2022 42'!$13:$13,0))/100)*(SUM(AE$14:AE$15)/SUM(AE$6:AE$7,AE$14:AE$15))</f>
        <v>1.1299615407502375E-2</v>
      </c>
      <c r="AF58">
        <f>(INDEX('AEO 2022 42'!89:89,MATCH(AF$28,'AEO 2022 42'!$13:$13,0))/100)*(SUM(AF$14:AF$15)/SUM(AF$6:AF$7,AF$14:AF$15))</f>
        <v>1.1315324905850929E-2</v>
      </c>
    </row>
    <row r="59" spans="1:32" x14ac:dyDescent="0.35">
      <c r="A59" t="str">
        <f t="shared" si="7"/>
        <v>Large Van</v>
      </c>
      <c r="B59">
        <f>(INDEX('AEO 2021 42'!84:84,MATCH(B$28,'AEO 2021 42'!$14:$14,0))/100)*(SUM(B$14:B$15)/SUM(B$6:B$7,B$14:B$15))</f>
        <v>3.4338549428734747E-3</v>
      </c>
      <c r="C59">
        <f>(INDEX('AEO 2022 42'!90:90,MATCH(C$28,'AEO 2022 42'!$13:$13,0))/100)*(SUM(C$14:C$15)/SUM(C$6:C$7,C$14:C$15))</f>
        <v>4.3772172013549033E-3</v>
      </c>
      <c r="D59">
        <f>(INDEX('AEO 2022 42'!90:90,MATCH(D$28,'AEO 2022 42'!$13:$13,0))/100)*(SUM(D$14:D$15)/SUM(D$6:D$7,D$14:D$15))</f>
        <v>1.8106761238575502E-2</v>
      </c>
      <c r="E59">
        <f>(INDEX('AEO 2022 42'!90:90,MATCH(E$28,'AEO 2022 42'!$13:$13,0))/100)*(SUM(E$14:E$15)/SUM(E$6:E$7,E$14:E$15))</f>
        <v>2.7305570914567447E-2</v>
      </c>
      <c r="F59">
        <f>(INDEX('AEO 2022 42'!90:90,MATCH(F$28,'AEO 2022 42'!$13:$13,0))/100)*(SUM(F$14:F$15)/SUM(F$6:F$7,F$14:F$15))</f>
        <v>3.3171794228345292E-2</v>
      </c>
      <c r="G59">
        <f>(INDEX('AEO 2022 42'!90:90,MATCH(G$28,'AEO 2022 42'!$13:$13,0))/100)*(SUM(G$14:G$15)/SUM(G$6:G$7,G$14:G$15))</f>
        <v>3.7135697622043232E-2</v>
      </c>
      <c r="H59">
        <f>(INDEX('AEO 2022 42'!90:90,MATCH(H$28,'AEO 2022 42'!$13:$13,0))/100)*(SUM(H$14:H$15)/SUM(H$6:H$7,H$14:H$15))</f>
        <v>3.9976018402315613E-2</v>
      </c>
      <c r="I59">
        <f>(INDEX('AEO 2022 42'!90:90,MATCH(I$28,'AEO 2022 42'!$13:$13,0))/100)*(SUM(I$14:I$15)/SUM(I$6:I$7,I$14:I$15))</f>
        <v>4.2122247855305286E-2</v>
      </c>
      <c r="J59">
        <f>(INDEX('AEO 2022 42'!90:90,MATCH(J$28,'AEO 2022 42'!$13:$13,0))/100)*(SUM(J$14:J$15)/SUM(J$6:J$7,J$14:J$15))</f>
        <v>4.3808074427926898E-2</v>
      </c>
      <c r="K59">
        <f>(INDEX('AEO 2022 42'!90:90,MATCH(K$28,'AEO 2022 42'!$13:$13,0))/100)*(SUM(K$14:K$15)/SUM(K$6:K$7,K$14:K$15))</f>
        <v>4.5195225273289785E-2</v>
      </c>
      <c r="L59">
        <f>(INDEX('AEO 2022 42'!90:90,MATCH(L$28,'AEO 2022 42'!$13:$13,0))/100)*(SUM(L$14:L$15)/SUM(L$6:L$7,L$14:L$15))</f>
        <v>4.6380946648756409E-2</v>
      </c>
      <c r="M59">
        <f>(INDEX('AEO 2022 42'!90:90,MATCH(M$28,'AEO 2022 42'!$13:$13,0))/100)*(SUM(M$14:M$15)/SUM(M$6:M$7,M$14:M$15))</f>
        <v>4.7403219572670803E-2</v>
      </c>
      <c r="N59">
        <f>(INDEX('AEO 2022 42'!90:90,MATCH(N$28,'AEO 2022 42'!$13:$13,0))/100)*(SUM(N$14:N$15)/SUM(N$6:N$7,N$14:N$15))</f>
        <v>4.8239344237415327E-2</v>
      </c>
      <c r="O59">
        <f>(INDEX('AEO 2022 42'!90:90,MATCH(O$28,'AEO 2022 42'!$13:$13,0))/100)*(SUM(O$14:O$15)/SUM(O$6:O$7,O$14:O$15))</f>
        <v>4.902084090209699E-2</v>
      </c>
      <c r="P59">
        <f>(INDEX('AEO 2022 42'!90:90,MATCH(P$28,'AEO 2022 42'!$13:$13,0))/100)*(SUM(P$14:P$15)/SUM(P$6:P$7,P$14:P$15))</f>
        <v>4.9792704366767845E-2</v>
      </c>
      <c r="Q59">
        <f>(INDEX('AEO 2022 42'!90:90,MATCH(Q$28,'AEO 2022 42'!$13:$13,0))/100)*(SUM(Q$14:Q$15)/SUM(Q$6:Q$7,Q$14:Q$15))</f>
        <v>5.0351684122859161E-2</v>
      </c>
      <c r="R59">
        <f>(INDEX('AEO 2022 42'!90:90,MATCH(R$28,'AEO 2022 42'!$13:$13,0))/100)*(SUM(R$14:R$15)/SUM(R$6:R$7,R$14:R$15))</f>
        <v>5.075517670800158E-2</v>
      </c>
      <c r="S59">
        <f>(INDEX('AEO 2022 42'!90:90,MATCH(S$28,'AEO 2022 42'!$13:$13,0))/100)*(SUM(S$14:S$15)/SUM(S$6:S$7,S$14:S$15))</f>
        <v>5.1076549707849125E-2</v>
      </c>
      <c r="T59">
        <f>(INDEX('AEO 2022 42'!90:90,MATCH(T$28,'AEO 2022 42'!$13:$13,0))/100)*(SUM(T$14:T$15)/SUM(T$6:T$7,T$14:T$15))</f>
        <v>5.1367136507332843E-2</v>
      </c>
      <c r="U59">
        <f>(INDEX('AEO 2022 42'!90:90,MATCH(U$28,'AEO 2022 42'!$13:$13,0))/100)*(SUM(U$14:U$15)/SUM(U$6:U$7,U$14:U$15))</f>
        <v>5.1545627611280904E-2</v>
      </c>
      <c r="V59">
        <f>(INDEX('AEO 2022 42'!90:90,MATCH(V$28,'AEO 2022 42'!$13:$13,0))/100)*(SUM(V$14:V$15)/SUM(V$6:V$7,V$14:V$15))</f>
        <v>5.1688763074367525E-2</v>
      </c>
      <c r="W59">
        <f>(INDEX('AEO 2022 42'!90:90,MATCH(W$28,'AEO 2022 42'!$13:$13,0))/100)*(SUM(W$14:W$15)/SUM(W$6:W$7,W$14:W$15))</f>
        <v>5.1769847323049394E-2</v>
      </c>
      <c r="X59">
        <f>(INDEX('AEO 2022 42'!90:90,MATCH(X$28,'AEO 2022 42'!$13:$13,0))/100)*(SUM(X$14:X$15)/SUM(X$6:X$7,X$14:X$15))</f>
        <v>5.1806571958749714E-2</v>
      </c>
      <c r="Y59">
        <f>(INDEX('AEO 2022 42'!90:90,MATCH(Y$28,'AEO 2022 42'!$13:$13,0))/100)*(SUM(Y$14:Y$15)/SUM(Y$6:Y$7,Y$14:Y$15))</f>
        <v>5.1821496839396471E-2</v>
      </c>
      <c r="Z59">
        <f>(INDEX('AEO 2022 42'!90:90,MATCH(Z$28,'AEO 2022 42'!$13:$13,0))/100)*(SUM(Z$14:Z$15)/SUM(Z$6:Z$7,Z$14:Z$15))</f>
        <v>5.1807641808029395E-2</v>
      </c>
      <c r="AA59">
        <f>(INDEX('AEO 2022 42'!90:90,MATCH(AA$28,'AEO 2022 42'!$13:$13,0))/100)*(SUM(AA$14:AA$15)/SUM(AA$6:AA$7,AA$14:AA$15))</f>
        <v>5.1773546804914992E-2</v>
      </c>
      <c r="AB59">
        <f>(INDEX('AEO 2022 42'!90:90,MATCH(AB$28,'AEO 2022 42'!$13:$13,0))/100)*(SUM(AB$14:AB$15)/SUM(AB$6:AB$7,AB$14:AB$15))</f>
        <v>5.174287950620441E-2</v>
      </c>
      <c r="AC59">
        <f>(INDEX('AEO 2022 42'!90:90,MATCH(AC$28,'AEO 2022 42'!$13:$13,0))/100)*(SUM(AC$14:AC$15)/SUM(AC$6:AC$7,AC$14:AC$15))</f>
        <v>5.1696153277954564E-2</v>
      </c>
      <c r="AD59">
        <f>(INDEX('AEO 2022 42'!90:90,MATCH(AD$28,'AEO 2022 42'!$13:$13,0))/100)*(SUM(AD$14:AD$15)/SUM(AD$6:AD$7,AD$14:AD$15))</f>
        <v>5.1668814100235119E-2</v>
      </c>
      <c r="AE59">
        <f>(INDEX('AEO 2022 42'!90:90,MATCH(AE$28,'AEO 2022 42'!$13:$13,0))/100)*(SUM(AE$14:AE$15)/SUM(AE$6:AE$7,AE$14:AE$15))</f>
        <v>5.1644055089931182E-2</v>
      </c>
      <c r="AF59">
        <f>(INDEX('AEO 2022 42'!90:90,MATCH(AF$28,'AEO 2022 42'!$13:$13,0))/100)*(SUM(AF$14:AF$15)/SUM(AF$6:AF$7,AF$14:AF$15))</f>
        <v>5.164065472147434E-2</v>
      </c>
    </row>
    <row r="60" spans="1:32" x14ac:dyDescent="0.35">
      <c r="A60" t="str">
        <f t="shared" si="7"/>
        <v>Small Utility</v>
      </c>
      <c r="B60">
        <f>(INDEX('AEO 2021 42'!85:85,MATCH(B$28,'AEO 2021 42'!$14:$14,0))/100)*(SUM(B$14:B$15)/SUM(B$6:B$7,B$14:B$15))</f>
        <v>4.1490435971621243E-3</v>
      </c>
      <c r="C60">
        <f>(INDEX('AEO 2022 42'!91:91,MATCH(C$28,'AEO 2022 42'!$13:$13,0))/100)*(SUM(C$14:C$15)/SUM(C$6:C$7,C$14:C$15))</f>
        <v>1.7940512761048374E-3</v>
      </c>
      <c r="D60">
        <f>(INDEX('AEO 2022 42'!91:91,MATCH(D$28,'AEO 2022 42'!$13:$13,0))/100)*(SUM(D$14:D$15)/SUM(D$6:D$7,D$14:D$15))</f>
        <v>7.2757875131159791E-3</v>
      </c>
      <c r="E60">
        <f>(INDEX('AEO 2022 42'!91:91,MATCH(E$28,'AEO 2022 42'!$13:$13,0))/100)*(SUM(E$14:E$15)/SUM(E$6:E$7,E$14:E$15))</f>
        <v>1.1278622043426655E-2</v>
      </c>
      <c r="F60">
        <f>(INDEX('AEO 2022 42'!91:91,MATCH(F$28,'AEO 2022 42'!$13:$13,0))/100)*(SUM(F$14:F$15)/SUM(F$6:F$7,F$14:F$15))</f>
        <v>1.3569222070405899E-2</v>
      </c>
      <c r="G60">
        <f>(INDEX('AEO 2022 42'!91:91,MATCH(G$28,'AEO 2022 42'!$13:$13,0))/100)*(SUM(G$14:G$15)/SUM(G$6:G$7,G$14:G$15))</f>
        <v>1.5112918034923149E-2</v>
      </c>
      <c r="H60">
        <f>(INDEX('AEO 2022 42'!91:91,MATCH(H$28,'AEO 2022 42'!$13:$13,0))/100)*(SUM(H$14:H$15)/SUM(H$6:H$7,H$14:H$15))</f>
        <v>1.6144125204341039E-2</v>
      </c>
      <c r="I60">
        <f>(INDEX('AEO 2022 42'!91:91,MATCH(I$28,'AEO 2022 42'!$13:$13,0))/100)*(SUM(I$14:I$15)/SUM(I$6:I$7,I$14:I$15))</f>
        <v>1.6934064324546808E-2</v>
      </c>
      <c r="J60">
        <f>(INDEX('AEO 2022 42'!91:91,MATCH(J$28,'AEO 2022 42'!$13:$13,0))/100)*(SUM(J$14:J$15)/SUM(J$6:J$7,J$14:J$15))</f>
        <v>1.7569863445867664E-2</v>
      </c>
      <c r="K60">
        <f>(INDEX('AEO 2022 42'!91:91,MATCH(K$28,'AEO 2022 42'!$13:$13,0))/100)*(SUM(K$14:K$15)/SUM(K$6:K$7,K$14:K$15))</f>
        <v>1.8080023650739088E-2</v>
      </c>
      <c r="L60">
        <f>(INDEX('AEO 2022 42'!91:91,MATCH(L$28,'AEO 2022 42'!$13:$13,0))/100)*(SUM(L$14:L$15)/SUM(L$6:L$7,L$14:L$15))</f>
        <v>1.8475921937328801E-2</v>
      </c>
      <c r="M60">
        <f>(INDEX('AEO 2022 42'!91:91,MATCH(M$28,'AEO 2022 42'!$13:$13,0))/100)*(SUM(M$14:M$15)/SUM(M$6:M$7,M$14:M$15))</f>
        <v>1.8825791783096978E-2</v>
      </c>
      <c r="N60">
        <f>(INDEX('AEO 2022 42'!91:91,MATCH(N$28,'AEO 2022 42'!$13:$13,0))/100)*(SUM(N$14:N$15)/SUM(N$6:N$7,N$14:N$15))</f>
        <v>1.9149590394055116E-2</v>
      </c>
      <c r="O60">
        <f>(INDEX('AEO 2022 42'!91:91,MATCH(O$28,'AEO 2022 42'!$13:$13,0))/100)*(SUM(O$14:O$15)/SUM(O$6:O$7,O$14:O$15))</f>
        <v>1.9409113402425987E-2</v>
      </c>
      <c r="P60">
        <f>(INDEX('AEO 2022 42'!91:91,MATCH(P$28,'AEO 2022 42'!$13:$13,0))/100)*(SUM(P$14:P$15)/SUM(P$6:P$7,P$14:P$15))</f>
        <v>1.9602290267526114E-2</v>
      </c>
      <c r="Q60">
        <f>(INDEX('AEO 2022 42'!91:91,MATCH(Q$28,'AEO 2022 42'!$13:$13,0))/100)*(SUM(Q$14:Q$15)/SUM(Q$6:Q$7,Q$14:Q$15))</f>
        <v>1.977954860906728E-2</v>
      </c>
      <c r="R60">
        <f>(INDEX('AEO 2022 42'!91:91,MATCH(R$28,'AEO 2022 42'!$13:$13,0))/100)*(SUM(R$14:R$15)/SUM(R$6:R$7,R$14:R$15))</f>
        <v>1.9917794023309253E-2</v>
      </c>
      <c r="S60">
        <f>(INDEX('AEO 2022 42'!91:91,MATCH(S$28,'AEO 2022 42'!$13:$13,0))/100)*(SUM(S$14:S$15)/SUM(S$6:S$7,S$14:S$15))</f>
        <v>2.0023463354071958E-2</v>
      </c>
      <c r="T60">
        <f>(INDEX('AEO 2022 42'!91:91,MATCH(T$28,'AEO 2022 42'!$13:$13,0))/100)*(SUM(T$14:T$15)/SUM(T$6:T$7,T$14:T$15))</f>
        <v>2.0084392165818477E-2</v>
      </c>
      <c r="U60">
        <f>(INDEX('AEO 2022 42'!91:91,MATCH(U$28,'AEO 2022 42'!$13:$13,0))/100)*(SUM(U$14:U$15)/SUM(U$6:U$7,U$14:U$15))</f>
        <v>2.0156740066574436E-2</v>
      </c>
      <c r="V60">
        <f>(INDEX('AEO 2022 42'!91:91,MATCH(V$28,'AEO 2022 42'!$13:$13,0))/100)*(SUM(V$14:V$15)/SUM(V$6:V$7,V$14:V$15))</f>
        <v>2.0159371890064608E-2</v>
      </c>
      <c r="W60">
        <f>(INDEX('AEO 2022 42'!91:91,MATCH(W$28,'AEO 2022 42'!$13:$13,0))/100)*(SUM(W$14:W$15)/SUM(W$6:W$7,W$14:W$15))</f>
        <v>2.0165089695635494E-2</v>
      </c>
      <c r="X60">
        <f>(INDEX('AEO 2022 42'!91:91,MATCH(X$28,'AEO 2022 42'!$13:$13,0))/100)*(SUM(X$14:X$15)/SUM(X$6:X$7,X$14:X$15))</f>
        <v>2.0165156943390741E-2</v>
      </c>
      <c r="Y60">
        <f>(INDEX('AEO 2022 42'!91:91,MATCH(Y$28,'AEO 2022 42'!$13:$13,0))/100)*(SUM(Y$14:Y$15)/SUM(Y$6:Y$7,Y$14:Y$15))</f>
        <v>2.0119953534661821E-2</v>
      </c>
      <c r="Z60">
        <f>(INDEX('AEO 2022 42'!91:91,MATCH(Z$28,'AEO 2022 42'!$13:$13,0))/100)*(SUM(Z$14:Z$15)/SUM(Z$6:Z$7,Z$14:Z$15))</f>
        <v>2.0086498416686447E-2</v>
      </c>
      <c r="AA60">
        <f>(INDEX('AEO 2022 42'!91:91,MATCH(AA$28,'AEO 2022 42'!$13:$13,0))/100)*(SUM(AA$14:AA$15)/SUM(AA$6:AA$7,AA$14:AA$15))</f>
        <v>2.0066760076031809E-2</v>
      </c>
      <c r="AB60">
        <f>(INDEX('AEO 2022 42'!91:91,MATCH(AB$28,'AEO 2022 42'!$13:$13,0))/100)*(SUM(AB$14:AB$15)/SUM(AB$6:AB$7,AB$14:AB$15))</f>
        <v>2.0017197724595422E-2</v>
      </c>
      <c r="AC60">
        <f>(INDEX('AEO 2022 42'!91:91,MATCH(AC$28,'AEO 2022 42'!$13:$13,0))/100)*(SUM(AC$14:AC$15)/SUM(AC$6:AC$7,AC$14:AC$15))</f>
        <v>1.9992758900841734E-2</v>
      </c>
      <c r="AD60">
        <f>(INDEX('AEO 2022 42'!91:91,MATCH(AD$28,'AEO 2022 42'!$13:$13,0))/100)*(SUM(AD$14:AD$15)/SUM(AD$6:AD$7,AD$14:AD$15))</f>
        <v>1.996778063555012E-2</v>
      </c>
      <c r="AE60">
        <f>(INDEX('AEO 2022 42'!91:91,MATCH(AE$28,'AEO 2022 42'!$13:$13,0))/100)*(SUM(AE$14:AE$15)/SUM(AE$6:AE$7,AE$14:AE$15))</f>
        <v>1.9935134538736615E-2</v>
      </c>
      <c r="AF60">
        <f>(INDEX('AEO 2022 42'!91:91,MATCH(AF$28,'AEO 2022 42'!$13:$13,0))/100)*(SUM(AF$14:AF$15)/SUM(AF$6:AF$7,AF$14:AF$15))</f>
        <v>1.9905944426044608E-2</v>
      </c>
    </row>
    <row r="61" spans="1:32" x14ac:dyDescent="0.35">
      <c r="A61" t="str">
        <f t="shared" si="7"/>
        <v>Large Utility</v>
      </c>
      <c r="B61">
        <f>(INDEX('AEO 2021 42'!86:86,MATCH(B$28,'AEO 2021 42'!$14:$14,0))/100)*(SUM(B$14:B$15)/SUM(B$6:B$7,B$14:B$15))</f>
        <v>4.0097002976440281E-3</v>
      </c>
      <c r="C61">
        <f>(INDEX('AEO 2022 42'!92:92,MATCH(C$28,'AEO 2022 42'!$13:$13,0))/100)*(SUM(C$14:C$15)/SUM(C$6:C$7,C$14:C$15))</f>
        <v>3.2204236293785966E-3</v>
      </c>
      <c r="D61">
        <f>(INDEX('AEO 2022 42'!92:92,MATCH(D$28,'AEO 2022 42'!$13:$13,0))/100)*(SUM(D$14:D$15)/SUM(D$6:D$7,D$14:D$15))</f>
        <v>1.3056679006959601E-2</v>
      </c>
      <c r="E61">
        <f>(INDEX('AEO 2022 42'!92:92,MATCH(E$28,'AEO 2022 42'!$13:$13,0))/100)*(SUM(E$14:E$15)/SUM(E$6:E$7,E$14:E$15))</f>
        <v>1.9990139945384063E-2</v>
      </c>
      <c r="F61">
        <f>(INDEX('AEO 2022 42'!92:92,MATCH(F$28,'AEO 2022 42'!$13:$13,0))/100)*(SUM(F$14:F$15)/SUM(F$6:F$7,F$14:F$15))</f>
        <v>2.4324992025229066E-2</v>
      </c>
      <c r="G61">
        <f>(INDEX('AEO 2022 42'!92:92,MATCH(G$28,'AEO 2022 42'!$13:$13,0))/100)*(SUM(G$14:G$15)/SUM(G$6:G$7,G$14:G$15))</f>
        <v>2.7216356835128751E-2</v>
      </c>
      <c r="H61">
        <f>(INDEX('AEO 2022 42'!92:92,MATCH(H$28,'AEO 2022 42'!$13:$13,0))/100)*(SUM(H$14:H$15)/SUM(H$6:H$7,H$14:H$15))</f>
        <v>2.9302561535989521E-2</v>
      </c>
      <c r="I61">
        <f>(INDEX('AEO 2022 42'!92:92,MATCH(I$28,'AEO 2022 42'!$13:$13,0))/100)*(SUM(I$14:I$15)/SUM(I$6:I$7,I$14:I$15))</f>
        <v>3.0872355825807732E-2</v>
      </c>
      <c r="J61">
        <f>(INDEX('AEO 2022 42'!92:92,MATCH(J$28,'AEO 2022 42'!$13:$13,0))/100)*(SUM(J$14:J$15)/SUM(J$6:J$7,J$14:J$15))</f>
        <v>3.2130567817050232E-2</v>
      </c>
      <c r="K61">
        <f>(INDEX('AEO 2022 42'!92:92,MATCH(K$28,'AEO 2022 42'!$13:$13,0))/100)*(SUM(K$14:K$15)/SUM(K$6:K$7,K$14:K$15))</f>
        <v>3.3165944294259196E-2</v>
      </c>
      <c r="L61">
        <f>(INDEX('AEO 2022 42'!92:92,MATCH(L$28,'AEO 2022 42'!$13:$13,0))/100)*(SUM(L$14:L$15)/SUM(L$6:L$7,L$14:L$15))</f>
        <v>3.4059079320236295E-2</v>
      </c>
      <c r="M61">
        <f>(INDEX('AEO 2022 42'!92:92,MATCH(M$28,'AEO 2022 42'!$13:$13,0))/100)*(SUM(M$14:M$15)/SUM(M$6:M$7,M$14:M$15))</f>
        <v>3.4812079951939918E-2</v>
      </c>
      <c r="N61">
        <f>(INDEX('AEO 2022 42'!92:92,MATCH(N$28,'AEO 2022 42'!$13:$13,0))/100)*(SUM(N$14:N$15)/SUM(N$6:N$7,N$14:N$15))</f>
        <v>3.5433089612245249E-2</v>
      </c>
      <c r="O61">
        <f>(INDEX('AEO 2022 42'!92:92,MATCH(O$28,'AEO 2022 42'!$13:$13,0))/100)*(SUM(O$14:O$15)/SUM(O$6:O$7,O$14:O$15))</f>
        <v>3.597320818656119E-2</v>
      </c>
      <c r="P61">
        <f>(INDEX('AEO 2022 42'!92:92,MATCH(P$28,'AEO 2022 42'!$13:$13,0))/100)*(SUM(P$14:P$15)/SUM(P$6:P$7,P$14:P$15))</f>
        <v>3.6420781115365709E-2</v>
      </c>
      <c r="Q61">
        <f>(INDEX('AEO 2022 42'!92:92,MATCH(Q$28,'AEO 2022 42'!$13:$13,0))/100)*(SUM(Q$14:Q$15)/SUM(Q$6:Q$7,Q$14:Q$15))</f>
        <v>3.6805784434379485E-2</v>
      </c>
      <c r="R61">
        <f>(INDEX('AEO 2022 42'!92:92,MATCH(R$28,'AEO 2022 42'!$13:$13,0))/100)*(SUM(R$14:R$15)/SUM(R$6:R$7,R$14:R$15))</f>
        <v>3.71439282570281E-2</v>
      </c>
      <c r="S61">
        <f>(INDEX('AEO 2022 42'!92:92,MATCH(S$28,'AEO 2022 42'!$13:$13,0))/100)*(SUM(S$14:S$15)/SUM(S$6:S$7,S$14:S$15))</f>
        <v>3.7408156746543991E-2</v>
      </c>
      <c r="T61">
        <f>(INDEX('AEO 2022 42'!92:92,MATCH(T$28,'AEO 2022 42'!$13:$13,0))/100)*(SUM(T$14:T$15)/SUM(T$6:T$7,T$14:T$15))</f>
        <v>3.7611364809835207E-2</v>
      </c>
      <c r="U61">
        <f>(INDEX('AEO 2022 42'!92:92,MATCH(U$28,'AEO 2022 42'!$13:$13,0))/100)*(SUM(U$14:U$15)/SUM(U$6:U$7,U$14:U$15))</f>
        <v>3.774508324795612E-2</v>
      </c>
      <c r="V61">
        <f>(INDEX('AEO 2022 42'!92:92,MATCH(V$28,'AEO 2022 42'!$13:$13,0))/100)*(SUM(V$14:V$15)/SUM(V$6:V$7,V$14:V$15))</f>
        <v>3.7855539959139657E-2</v>
      </c>
      <c r="W61">
        <f>(INDEX('AEO 2022 42'!92:92,MATCH(W$28,'AEO 2022 42'!$13:$13,0))/100)*(SUM(W$14:W$15)/SUM(W$6:W$7,W$14:W$15))</f>
        <v>3.7912285031170855E-2</v>
      </c>
      <c r="X61">
        <f>(INDEX('AEO 2022 42'!92:92,MATCH(X$28,'AEO 2022 42'!$13:$13,0))/100)*(SUM(X$14:X$15)/SUM(X$6:X$7,X$14:X$15))</f>
        <v>3.7944844822821941E-2</v>
      </c>
      <c r="Y61">
        <f>(INDEX('AEO 2022 42'!92:92,MATCH(Y$28,'AEO 2022 42'!$13:$13,0))/100)*(SUM(Y$14:Y$15)/SUM(Y$6:Y$7,Y$14:Y$15))</f>
        <v>3.7958004309873908E-2</v>
      </c>
      <c r="Z61">
        <f>(INDEX('AEO 2022 42'!92:92,MATCH(Z$28,'AEO 2022 42'!$13:$13,0))/100)*(SUM(Z$14:Z$15)/SUM(Z$6:Z$7,Z$14:Z$15))</f>
        <v>3.7948658004685422E-2</v>
      </c>
      <c r="AA61">
        <f>(INDEX('AEO 2022 42'!92:92,MATCH(AA$28,'AEO 2022 42'!$13:$13,0))/100)*(SUM(AA$14:AA$15)/SUM(AA$6:AA$7,AA$14:AA$15))</f>
        <v>3.7928299923338057E-2</v>
      </c>
      <c r="AB61">
        <f>(INDEX('AEO 2022 42'!92:92,MATCH(AB$28,'AEO 2022 42'!$13:$13,0))/100)*(SUM(AB$14:AB$15)/SUM(AB$6:AB$7,AB$14:AB$15))</f>
        <v>3.7909240275945853E-2</v>
      </c>
      <c r="AC61">
        <f>(INDEX('AEO 2022 42'!92:92,MATCH(AC$28,'AEO 2022 42'!$13:$13,0))/100)*(SUM(AC$14:AC$15)/SUM(AC$6:AC$7,AC$14:AC$15))</f>
        <v>3.7871190268394798E-2</v>
      </c>
      <c r="AD61">
        <f>(INDEX('AEO 2022 42'!92:92,MATCH(AD$28,'AEO 2022 42'!$13:$13,0))/100)*(SUM(AD$14:AD$15)/SUM(AD$6:AD$7,AD$14:AD$15))</f>
        <v>3.7854430609642838E-2</v>
      </c>
      <c r="AE61">
        <f>(INDEX('AEO 2022 42'!92:92,MATCH(AE$28,'AEO 2022 42'!$13:$13,0))/100)*(SUM(AE$14:AE$15)/SUM(AE$6:AE$7,AE$14:AE$15))</f>
        <v>3.784792173895906E-2</v>
      </c>
      <c r="AF61">
        <f>(INDEX('AEO 2022 42'!92:92,MATCH(AF$28,'AEO 2022 42'!$13:$13,0))/100)*(SUM(AF$14:AF$15)/SUM(AF$6:AF$7,AF$14:AF$15))</f>
        <v>3.7835221128147203E-2</v>
      </c>
    </row>
    <row r="62" spans="1:32" x14ac:dyDescent="0.35">
      <c r="A62" t="str">
        <f t="shared" si="7"/>
        <v>Small Crossover Utility</v>
      </c>
      <c r="B62">
        <f>(INDEX('AEO 2021 42'!87:87,MATCH(B$28,'AEO 2021 42'!$14:$14,0))/100)*(SUM(B$14:B$15)/SUM(B$6:B$7,B$14:B$15))</f>
        <v>1.9248960812072183E-2</v>
      </c>
      <c r="C62">
        <f>(INDEX('AEO 2022 42'!93:93,MATCH(C$28,'AEO 2022 42'!$13:$13,0))/100)*(SUM(C$14:C$15)/SUM(C$6:C$7,C$14:C$15))</f>
        <v>1.0637950454393875E-2</v>
      </c>
      <c r="D62">
        <f>(INDEX('AEO 2022 42'!93:93,MATCH(D$28,'AEO 2022 42'!$13:$13,0))/100)*(SUM(D$14:D$15)/SUM(D$6:D$7,D$14:D$15))</f>
        <v>4.4403921512539947E-2</v>
      </c>
      <c r="E62">
        <f>(INDEX('AEO 2022 42'!93:93,MATCH(E$28,'AEO 2022 42'!$13:$13,0))/100)*(SUM(E$14:E$15)/SUM(E$6:E$7,E$14:E$15))</f>
        <v>6.9539413655342747E-2</v>
      </c>
      <c r="F62">
        <f>(INDEX('AEO 2022 42'!93:93,MATCH(F$28,'AEO 2022 42'!$13:$13,0))/100)*(SUM(F$14:F$15)/SUM(F$6:F$7,F$14:F$15))</f>
        <v>8.5168230739164852E-2</v>
      </c>
      <c r="G62">
        <f>(INDEX('AEO 2022 42'!93:93,MATCH(G$28,'AEO 2022 42'!$13:$13,0))/100)*(SUM(G$14:G$15)/SUM(G$6:G$7,G$14:G$15))</f>
        <v>9.6072336448124088E-2</v>
      </c>
      <c r="H62">
        <f>(INDEX('AEO 2022 42'!93:93,MATCH(H$28,'AEO 2022 42'!$13:$13,0))/100)*(SUM(H$14:H$15)/SUM(H$6:H$7,H$14:H$15))</f>
        <v>0.10396603857927329</v>
      </c>
      <c r="I62">
        <f>(INDEX('AEO 2022 42'!93:93,MATCH(I$28,'AEO 2022 42'!$13:$13,0))/100)*(SUM(I$14:I$15)/SUM(I$6:I$7,I$14:I$15))</f>
        <v>0.11016030150749709</v>
      </c>
      <c r="J62">
        <f>(INDEX('AEO 2022 42'!93:93,MATCH(J$28,'AEO 2022 42'!$13:$13,0))/100)*(SUM(J$14:J$15)/SUM(J$6:J$7,J$14:J$15))</f>
        <v>0.11524986301946442</v>
      </c>
      <c r="K62">
        <f>(INDEX('AEO 2022 42'!93:93,MATCH(K$28,'AEO 2022 42'!$13:$13,0))/100)*(SUM(K$14:K$15)/SUM(K$6:K$7,K$14:K$15))</f>
        <v>0.1195089775015469</v>
      </c>
      <c r="L62">
        <f>(INDEX('AEO 2022 42'!93:93,MATCH(L$28,'AEO 2022 42'!$13:$13,0))/100)*(SUM(L$14:L$15)/SUM(L$6:L$7,L$14:L$15))</f>
        <v>0.12307098254476007</v>
      </c>
      <c r="M62">
        <f>(INDEX('AEO 2022 42'!93:93,MATCH(M$28,'AEO 2022 42'!$13:$13,0))/100)*(SUM(M$14:M$15)/SUM(M$6:M$7,M$14:M$15))</f>
        <v>0.1261694441836706</v>
      </c>
      <c r="N62">
        <f>(INDEX('AEO 2022 42'!93:93,MATCH(N$28,'AEO 2022 42'!$13:$13,0))/100)*(SUM(N$14:N$15)/SUM(N$6:N$7,N$14:N$15))</f>
        <v>0.12903037193761782</v>
      </c>
      <c r="O62">
        <f>(INDEX('AEO 2022 42'!93:93,MATCH(O$28,'AEO 2022 42'!$13:$13,0))/100)*(SUM(O$14:O$15)/SUM(O$6:O$7,O$14:O$15))</f>
        <v>0.13144130101418436</v>
      </c>
      <c r="P62">
        <f>(INDEX('AEO 2022 42'!93:93,MATCH(P$28,'AEO 2022 42'!$13:$13,0))/100)*(SUM(P$14:P$15)/SUM(P$6:P$7,P$14:P$15))</f>
        <v>0.13350078531877135</v>
      </c>
      <c r="Q62">
        <f>(INDEX('AEO 2022 42'!93:93,MATCH(Q$28,'AEO 2022 42'!$13:$13,0))/100)*(SUM(Q$14:Q$15)/SUM(Q$6:Q$7,Q$14:Q$15))</f>
        <v>0.13534231953710374</v>
      </c>
      <c r="R62">
        <f>(INDEX('AEO 2022 42'!93:93,MATCH(R$28,'AEO 2022 42'!$13:$13,0))/100)*(SUM(R$14:R$15)/SUM(R$6:R$7,R$14:R$15))</f>
        <v>0.13687867471657636</v>
      </c>
      <c r="S62">
        <f>(INDEX('AEO 2022 42'!93:93,MATCH(S$28,'AEO 2022 42'!$13:$13,0))/100)*(SUM(S$14:S$15)/SUM(S$6:S$7,S$14:S$15))</f>
        <v>0.13817341181706047</v>
      </c>
      <c r="T62">
        <f>(INDEX('AEO 2022 42'!93:93,MATCH(T$28,'AEO 2022 42'!$13:$13,0))/100)*(SUM(T$14:T$15)/SUM(T$6:T$7,T$14:T$15))</f>
        <v>0.13917424085744354</v>
      </c>
      <c r="U62">
        <f>(INDEX('AEO 2022 42'!93:93,MATCH(U$28,'AEO 2022 42'!$13:$13,0))/100)*(SUM(U$14:U$15)/SUM(U$6:U$7,U$14:U$15))</f>
        <v>0.14013384214650559</v>
      </c>
      <c r="V62">
        <f>(INDEX('AEO 2022 42'!93:93,MATCH(V$28,'AEO 2022 42'!$13:$13,0))/100)*(SUM(V$14:V$15)/SUM(V$6:V$7,V$14:V$15))</f>
        <v>0.1407117480514416</v>
      </c>
      <c r="W62">
        <f>(INDEX('AEO 2022 42'!93:93,MATCH(W$28,'AEO 2022 42'!$13:$13,0))/100)*(SUM(W$14:W$15)/SUM(W$6:W$7,W$14:W$15))</f>
        <v>0.14123319222893169</v>
      </c>
      <c r="X62">
        <f>(INDEX('AEO 2022 42'!93:93,MATCH(X$28,'AEO 2022 42'!$13:$13,0))/100)*(SUM(X$14:X$15)/SUM(X$6:X$7,X$14:X$15))</f>
        <v>0.14166529536235839</v>
      </c>
      <c r="Y62">
        <f>(INDEX('AEO 2022 42'!93:93,MATCH(Y$28,'AEO 2022 42'!$13:$13,0))/100)*(SUM(Y$14:Y$15)/SUM(Y$6:Y$7,Y$14:Y$15))</f>
        <v>0.1418437179576964</v>
      </c>
      <c r="Z62">
        <f>(INDEX('AEO 2022 42'!93:93,MATCH(Z$28,'AEO 2022 42'!$13:$13,0))/100)*(SUM(Z$14:Z$15)/SUM(Z$6:Z$7,Z$14:Z$15))</f>
        <v>0.14203931326974162</v>
      </c>
      <c r="AA62">
        <f>(INDEX('AEO 2022 42'!93:93,MATCH(AA$28,'AEO 2022 42'!$13:$13,0))/100)*(SUM(AA$14:AA$15)/SUM(AA$6:AA$7,AA$14:AA$15))</f>
        <v>0.14226654429480259</v>
      </c>
      <c r="AB62">
        <f>(INDEX('AEO 2022 42'!93:93,MATCH(AB$28,'AEO 2022 42'!$13:$13,0))/100)*(SUM(AB$14:AB$15)/SUM(AB$6:AB$7,AB$14:AB$15))</f>
        <v>0.14234022284658124</v>
      </c>
      <c r="AC62">
        <f>(INDEX('AEO 2022 42'!93:93,MATCH(AC$28,'AEO 2022 42'!$13:$13,0))/100)*(SUM(AC$14:AC$15)/SUM(AC$6:AC$7,AC$14:AC$15))</f>
        <v>0.14250152302121988</v>
      </c>
      <c r="AD62">
        <f>(INDEX('AEO 2022 42'!93:93,MATCH(AD$28,'AEO 2022 42'!$13:$13,0))/100)*(SUM(AD$14:AD$15)/SUM(AD$6:AD$7,AD$14:AD$15))</f>
        <v>0.14267670601780516</v>
      </c>
      <c r="AE62">
        <f>(INDEX('AEO 2022 42'!93:93,MATCH(AE$28,'AEO 2022 42'!$13:$13,0))/100)*(SUM(AE$14:AE$15)/SUM(AE$6:AE$7,AE$14:AE$15))</f>
        <v>0.14280264250282354</v>
      </c>
      <c r="AF62">
        <f>(INDEX('AEO 2022 42'!93:93,MATCH(AF$28,'AEO 2022 42'!$13:$13,0))/100)*(SUM(AF$14:AF$15)/SUM(AF$6:AF$7,AF$14:AF$15))</f>
        <v>0.14294429932680289</v>
      </c>
    </row>
    <row r="63" spans="1:32" x14ac:dyDescent="0.35">
      <c r="A63" t="str">
        <f t="shared" si="7"/>
        <v>Large Crossover Utility</v>
      </c>
      <c r="B63">
        <f>(INDEX('AEO 2021 42'!88:88,MATCH(B$28,'AEO 2021 42'!$14:$14,0))/100)*(SUM(B$14:B$15)/SUM(B$6:B$7,B$14:B$15))</f>
        <v>3.031755365689353E-2</v>
      </c>
      <c r="C63">
        <f>(INDEX('AEO 2022 42'!94:94,MATCH(C$28,'AEO 2022 42'!$13:$13,0))/100)*(SUM(C$14:C$15)/SUM(C$6:C$7,C$14:C$15))</f>
        <v>2.5638738011385664E-2</v>
      </c>
      <c r="D63">
        <f>(INDEX('AEO 2022 42'!94:94,MATCH(D$28,'AEO 2022 42'!$13:$13,0))/100)*(SUM(D$14:D$15)/SUM(D$6:D$7,D$14:D$15))</f>
        <v>0.10609893832463073</v>
      </c>
      <c r="E63">
        <f>(INDEX('AEO 2022 42'!94:94,MATCH(E$28,'AEO 2022 42'!$13:$13,0))/100)*(SUM(E$14:E$15)/SUM(E$6:E$7,E$14:E$15))</f>
        <v>0.16340976410374083</v>
      </c>
      <c r="F63">
        <f>(INDEX('AEO 2022 42'!94:94,MATCH(F$28,'AEO 2022 42'!$13:$13,0))/100)*(SUM(F$14:F$15)/SUM(F$6:F$7,F$14:F$15))</f>
        <v>0.20018887812072689</v>
      </c>
      <c r="G63">
        <f>(INDEX('AEO 2022 42'!94:94,MATCH(G$28,'AEO 2022 42'!$13:$13,0))/100)*(SUM(G$14:G$15)/SUM(G$6:G$7,G$14:G$15))</f>
        <v>0.22533102712197245</v>
      </c>
      <c r="H63">
        <f>(INDEX('AEO 2022 42'!94:94,MATCH(H$28,'AEO 2022 42'!$13:$13,0))/100)*(SUM(H$14:H$15)/SUM(H$6:H$7,H$14:H$15))</f>
        <v>0.24405183420806625</v>
      </c>
      <c r="I63">
        <f>(INDEX('AEO 2022 42'!94:94,MATCH(I$28,'AEO 2022 42'!$13:$13,0))/100)*(SUM(I$14:I$15)/SUM(I$6:I$7,I$14:I$15))</f>
        <v>0.25846447102403836</v>
      </c>
      <c r="J63">
        <f>(INDEX('AEO 2022 42'!94:94,MATCH(J$28,'AEO 2022 42'!$13:$13,0))/100)*(SUM(J$14:J$15)/SUM(J$6:J$7,J$14:J$15))</f>
        <v>0.27013469265581763</v>
      </c>
      <c r="K63">
        <f>(INDEX('AEO 2022 42'!94:94,MATCH(K$28,'AEO 2022 42'!$13:$13,0))/100)*(SUM(K$14:K$15)/SUM(K$6:K$7,K$14:K$15))</f>
        <v>0.279888462047439</v>
      </c>
      <c r="L63">
        <f>(INDEX('AEO 2022 42'!94:94,MATCH(L$28,'AEO 2022 42'!$13:$13,0))/100)*(SUM(L$14:L$15)/SUM(L$6:L$7,L$14:L$15))</f>
        <v>0.28834014804045066</v>
      </c>
      <c r="M63">
        <f>(INDEX('AEO 2022 42'!94:94,MATCH(M$28,'AEO 2022 42'!$13:$13,0))/100)*(SUM(M$14:M$15)/SUM(M$6:M$7,M$14:M$15))</f>
        <v>0.29540326661922384</v>
      </c>
      <c r="N63">
        <f>(INDEX('AEO 2022 42'!94:94,MATCH(N$28,'AEO 2022 42'!$13:$13,0))/100)*(SUM(N$14:N$15)/SUM(N$6:N$7,N$14:N$15))</f>
        <v>0.30149149833383732</v>
      </c>
      <c r="O63">
        <f>(INDEX('AEO 2022 42'!94:94,MATCH(O$28,'AEO 2022 42'!$13:$13,0))/100)*(SUM(O$14:O$15)/SUM(O$6:O$7,O$14:O$15))</f>
        <v>0.30686659064179439</v>
      </c>
      <c r="P63">
        <f>(INDEX('AEO 2022 42'!94:94,MATCH(P$28,'AEO 2022 42'!$13:$13,0))/100)*(SUM(P$14:P$15)/SUM(P$6:P$7,P$14:P$15))</f>
        <v>0.31146184892424206</v>
      </c>
      <c r="Q63">
        <f>(INDEX('AEO 2022 42'!94:94,MATCH(Q$28,'AEO 2022 42'!$13:$13,0))/100)*(SUM(Q$14:Q$15)/SUM(Q$6:Q$7,Q$14:Q$15))</f>
        <v>0.31543154581004812</v>
      </c>
      <c r="R63">
        <f>(INDEX('AEO 2022 42'!94:94,MATCH(R$28,'AEO 2022 42'!$13:$13,0))/100)*(SUM(R$14:R$15)/SUM(R$6:R$7,R$14:R$15))</f>
        <v>0.318956945945012</v>
      </c>
      <c r="S63">
        <f>(INDEX('AEO 2022 42'!94:94,MATCH(S$28,'AEO 2022 42'!$13:$13,0))/100)*(SUM(S$14:S$15)/SUM(S$6:S$7,S$14:S$15))</f>
        <v>0.32182170160907947</v>
      </c>
      <c r="T63">
        <f>(INDEX('AEO 2022 42'!94:94,MATCH(T$28,'AEO 2022 42'!$13:$13,0))/100)*(SUM(T$14:T$15)/SUM(T$6:T$7,T$14:T$15))</f>
        <v>0.32411723264464726</v>
      </c>
      <c r="U63">
        <f>(INDEX('AEO 2022 42'!94:94,MATCH(U$28,'AEO 2022 42'!$13:$13,0))/100)*(SUM(U$14:U$15)/SUM(U$6:U$7,U$14:U$15))</f>
        <v>0.3258280257578961</v>
      </c>
      <c r="V63">
        <f>(INDEX('AEO 2022 42'!94:94,MATCH(V$28,'AEO 2022 42'!$13:$13,0))/100)*(SUM(V$14:V$15)/SUM(V$6:V$7,V$14:V$15))</f>
        <v>0.32727058271404835</v>
      </c>
      <c r="W63">
        <f>(INDEX('AEO 2022 42'!94:94,MATCH(W$28,'AEO 2022 42'!$13:$13,0))/100)*(SUM(W$14:W$15)/SUM(W$6:W$7,W$14:W$15))</f>
        <v>0.32827739946727841</v>
      </c>
      <c r="X63">
        <f>(INDEX('AEO 2022 42'!94:94,MATCH(X$28,'AEO 2022 42'!$13:$13,0))/100)*(SUM(X$14:X$15)/SUM(X$6:X$7,X$14:X$15))</f>
        <v>0.32898564310363332</v>
      </c>
      <c r="Y63">
        <f>(INDEX('AEO 2022 42'!94:94,MATCH(Y$28,'AEO 2022 42'!$13:$13,0))/100)*(SUM(Y$14:Y$15)/SUM(Y$6:Y$7,Y$14:Y$15))</f>
        <v>0.3295152530800371</v>
      </c>
      <c r="Z63">
        <f>(INDEX('AEO 2022 42'!94:94,MATCH(Z$28,'AEO 2022 42'!$13:$13,0))/100)*(SUM(Z$14:Z$15)/SUM(Z$6:Z$7,Z$14:Z$15))</f>
        <v>0.32982691723720736</v>
      </c>
      <c r="AA63">
        <f>(INDEX('AEO 2022 42'!94:94,MATCH(AA$28,'AEO 2022 42'!$13:$13,0))/100)*(SUM(AA$14:AA$15)/SUM(AA$6:AA$7,AA$14:AA$15))</f>
        <v>0.33000371582116622</v>
      </c>
      <c r="AB63">
        <f>(INDEX('AEO 2022 42'!94:94,MATCH(AB$28,'AEO 2022 42'!$13:$13,0))/100)*(SUM(AB$14:AB$15)/SUM(AB$6:AB$7,AB$14:AB$15))</f>
        <v>0.33017130009322604</v>
      </c>
      <c r="AC63">
        <f>(INDEX('AEO 2022 42'!94:94,MATCH(AC$28,'AEO 2022 42'!$13:$13,0))/100)*(SUM(AC$14:AC$15)/SUM(AC$6:AC$7,AC$14:AC$15))</f>
        <v>0.33021163209898152</v>
      </c>
      <c r="AD63">
        <f>(INDEX('AEO 2022 42'!94:94,MATCH(AD$28,'AEO 2022 42'!$13:$13,0))/100)*(SUM(AD$14:AD$15)/SUM(AD$6:AD$7,AD$14:AD$15))</f>
        <v>0.33034755312039493</v>
      </c>
      <c r="AE63">
        <f>(INDEX('AEO 2022 42'!94:94,MATCH(AE$28,'AEO 2022 42'!$13:$13,0))/100)*(SUM(AE$14:AE$15)/SUM(AE$6:AE$7,AE$14:AE$15))</f>
        <v>0.33054357882596913</v>
      </c>
      <c r="AF63">
        <f>(INDEX('AEO 2022 42'!94:94,MATCH(AF$28,'AEO 2022 42'!$13:$13,0))/100)*(SUM(AF$14:AF$15)/SUM(AF$6:AF$7,AF$14:AF$15))</f>
        <v>0.33073682885331823</v>
      </c>
    </row>
    <row r="65" spans="1:32" s="2" customFormat="1" x14ac:dyDescent="0.35">
      <c r="A65" s="2" t="s">
        <v>204</v>
      </c>
    </row>
    <row r="67" spans="1:32" x14ac:dyDescent="0.3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35">
      <c r="A68" t="s">
        <v>24</v>
      </c>
    </row>
    <row r="69" spans="1:32" x14ac:dyDescent="0.35">
      <c r="A69" t="str">
        <f>'AEO 2021 52'!A169</f>
        <v>Mini-compact Cars</v>
      </c>
      <c r="B69">
        <f>INDEX('AEO 2021 52'!169:169,MATCH(B$67,'AEO 2021 52'!$14:$14,0))</f>
        <v>87.721962000000005</v>
      </c>
      <c r="C69">
        <f>INDEX('AEO 2022 52'!176:176,MATCH(C$67,'AEO 2022 52'!$13:$13,0))</f>
        <v>91.621207999999996</v>
      </c>
      <c r="D69">
        <f>INDEX('AEO 2022 52'!176:176,MATCH(D$67,'AEO 2022 52'!$13:$13,0))</f>
        <v>91.071365</v>
      </c>
      <c r="E69">
        <f>INDEX('AEO 2022 52'!176:176,MATCH(E$67,'AEO 2022 52'!$13:$13,0))</f>
        <v>90.610641000000001</v>
      </c>
      <c r="F69">
        <f>INDEX('AEO 2022 52'!176:176,MATCH(F$67,'AEO 2022 52'!$13:$13,0))</f>
        <v>90.238380000000006</v>
      </c>
      <c r="G69">
        <f>INDEX('AEO 2022 52'!176:176,MATCH(G$67,'AEO 2022 52'!$13:$13,0))</f>
        <v>90.078033000000005</v>
      </c>
      <c r="H69">
        <f>INDEX('AEO 2022 52'!176:176,MATCH(H$67,'AEO 2022 52'!$13:$13,0))</f>
        <v>89.900779999999997</v>
      </c>
      <c r="I69">
        <f>INDEX('AEO 2022 52'!176:176,MATCH(I$67,'AEO 2022 52'!$13:$13,0))</f>
        <v>89.781188999999998</v>
      </c>
      <c r="J69">
        <f>INDEX('AEO 2022 52'!176:176,MATCH(J$67,'AEO 2022 52'!$13:$13,0))</f>
        <v>89.688957000000002</v>
      </c>
      <c r="K69">
        <f>INDEX('AEO 2022 52'!176:176,MATCH(K$67,'AEO 2022 52'!$13:$13,0))</f>
        <v>89.607048000000006</v>
      </c>
      <c r="L69">
        <f>INDEX('AEO 2022 52'!176:176,MATCH(L$67,'AEO 2022 52'!$13:$13,0))</f>
        <v>89.546013000000002</v>
      </c>
      <c r="M69">
        <f>INDEX('AEO 2022 52'!176:176,MATCH(M$67,'AEO 2022 52'!$13:$13,0))</f>
        <v>89.501266000000001</v>
      </c>
      <c r="N69">
        <f>INDEX('AEO 2022 52'!176:176,MATCH(N$67,'AEO 2022 52'!$13:$13,0))</f>
        <v>89.454575000000006</v>
      </c>
      <c r="O69">
        <f>INDEX('AEO 2022 52'!176:176,MATCH(O$67,'AEO 2022 52'!$13:$13,0))</f>
        <v>89.412636000000006</v>
      </c>
      <c r="P69">
        <f>INDEX('AEO 2022 52'!176:176,MATCH(P$67,'AEO 2022 52'!$13:$13,0))</f>
        <v>89.354438999999999</v>
      </c>
      <c r="Q69">
        <f>INDEX('AEO 2022 52'!176:176,MATCH(Q$67,'AEO 2022 52'!$13:$13,0))</f>
        <v>89.296524000000005</v>
      </c>
      <c r="R69">
        <f>INDEX('AEO 2022 52'!176:176,MATCH(R$67,'AEO 2022 52'!$13:$13,0))</f>
        <v>89.246696</v>
      </c>
      <c r="S69">
        <f>INDEX('AEO 2022 52'!176:176,MATCH(S$67,'AEO 2022 52'!$13:$13,0))</f>
        <v>89.201842999999997</v>
      </c>
      <c r="T69">
        <f>INDEX('AEO 2022 52'!176:176,MATCH(T$67,'AEO 2022 52'!$13:$13,0))</f>
        <v>89.160613999999995</v>
      </c>
      <c r="U69">
        <f>INDEX('AEO 2022 52'!176:176,MATCH(U$67,'AEO 2022 52'!$13:$13,0))</f>
        <v>89.122803000000005</v>
      </c>
      <c r="V69">
        <f>INDEX('AEO 2022 52'!176:176,MATCH(V$67,'AEO 2022 52'!$13:$13,0))</f>
        <v>89.089928</v>
      </c>
      <c r="W69">
        <f>INDEX('AEO 2022 52'!176:176,MATCH(W$67,'AEO 2022 52'!$13:$13,0))</f>
        <v>89.059441000000007</v>
      </c>
      <c r="X69">
        <f>INDEX('AEO 2022 52'!176:176,MATCH(X$67,'AEO 2022 52'!$13:$13,0))</f>
        <v>89.032211000000004</v>
      </c>
      <c r="Y69">
        <f>INDEX('AEO 2022 52'!176:176,MATCH(Y$67,'AEO 2022 52'!$13:$13,0))</f>
        <v>89.007484000000005</v>
      </c>
      <c r="Z69">
        <f>INDEX('AEO 2022 52'!176:176,MATCH(Z$67,'AEO 2022 52'!$13:$13,0))</f>
        <v>88.986198000000002</v>
      </c>
      <c r="AA69">
        <f>INDEX('AEO 2022 52'!176:176,MATCH(AA$67,'AEO 2022 52'!$13:$13,0))</f>
        <v>88.966988000000001</v>
      </c>
      <c r="AB69">
        <f>INDEX('AEO 2022 52'!176:176,MATCH(AB$67,'AEO 2022 52'!$13:$13,0))</f>
        <v>88.949646000000001</v>
      </c>
      <c r="AC69">
        <f>INDEX('AEO 2022 52'!176:176,MATCH(AC$67,'AEO 2022 52'!$13:$13,0))</f>
        <v>88.933707999999996</v>
      </c>
      <c r="AD69">
        <f>INDEX('AEO 2022 52'!176:176,MATCH(AD$67,'AEO 2022 52'!$13:$13,0))</f>
        <v>88.919769000000002</v>
      </c>
      <c r="AE69">
        <f>INDEX('AEO 2022 52'!176:176,MATCH(AE$67,'AEO 2022 52'!$13:$13,0))</f>
        <v>88.907195999999999</v>
      </c>
      <c r="AF69">
        <f>INDEX('AEO 2022 52'!176:176,MATCH(AF$67,'AEO 2022 52'!$13:$13,0))</f>
        <v>88.875099000000006</v>
      </c>
    </row>
    <row r="70" spans="1:32" x14ac:dyDescent="0.35">
      <c r="A70" t="str">
        <f>'AEO 2021 52'!A170</f>
        <v>Subcompact Cars</v>
      </c>
      <c r="B70">
        <f>INDEX('AEO 2021 52'!170:170,MATCH(B$67,'AEO 2021 52'!$14:$14,0))</f>
        <v>51.835906999999999</v>
      </c>
      <c r="C70">
        <f>INDEX('AEO 2022 52'!177:177,MATCH(C$67,'AEO 2022 52'!$13:$13,0))</f>
        <v>45.295009999999998</v>
      </c>
      <c r="D70">
        <f>INDEX('AEO 2022 52'!177:177,MATCH(D$67,'AEO 2022 52'!$13:$13,0))</f>
        <v>44.698864</v>
      </c>
      <c r="E70">
        <f>INDEX('AEO 2022 52'!177:177,MATCH(E$67,'AEO 2022 52'!$13:$13,0))</f>
        <v>44.205776</v>
      </c>
      <c r="F70">
        <f>INDEX('AEO 2022 52'!177:177,MATCH(F$67,'AEO 2022 52'!$13:$13,0))</f>
        <v>43.804755999999998</v>
      </c>
      <c r="G70">
        <f>INDEX('AEO 2022 52'!177:177,MATCH(G$67,'AEO 2022 52'!$13:$13,0))</f>
        <v>43.624268000000001</v>
      </c>
      <c r="H70">
        <f>INDEX('AEO 2022 52'!177:177,MATCH(H$67,'AEO 2022 52'!$13:$13,0))</f>
        <v>43.426220000000001</v>
      </c>
      <c r="I70">
        <f>INDEX('AEO 2022 52'!177:177,MATCH(I$67,'AEO 2022 52'!$13:$13,0))</f>
        <v>43.298225000000002</v>
      </c>
      <c r="J70">
        <f>INDEX('AEO 2022 52'!177:177,MATCH(J$67,'AEO 2022 52'!$13:$13,0))</f>
        <v>43.192295000000001</v>
      </c>
      <c r="K70">
        <f>INDEX('AEO 2022 52'!177:177,MATCH(K$67,'AEO 2022 52'!$13:$13,0))</f>
        <v>43.100517000000004</v>
      </c>
      <c r="L70">
        <f>INDEX('AEO 2022 52'!177:177,MATCH(L$67,'AEO 2022 52'!$13:$13,0))</f>
        <v>43.030296</v>
      </c>
      <c r="M70">
        <f>INDEX('AEO 2022 52'!177:177,MATCH(M$67,'AEO 2022 52'!$13:$13,0))</f>
        <v>42.976444000000001</v>
      </c>
      <c r="N70">
        <f>INDEX('AEO 2022 52'!177:177,MATCH(N$67,'AEO 2022 52'!$13:$13,0))</f>
        <v>42.921635000000002</v>
      </c>
      <c r="O70">
        <f>INDEX('AEO 2022 52'!177:177,MATCH(O$67,'AEO 2022 52'!$13:$13,0))</f>
        <v>42.872611999999997</v>
      </c>
      <c r="P70">
        <f>INDEX('AEO 2022 52'!177:177,MATCH(P$67,'AEO 2022 52'!$13:$13,0))</f>
        <v>42.807437999999998</v>
      </c>
      <c r="Q70">
        <f>INDEX('AEO 2022 52'!177:177,MATCH(Q$67,'AEO 2022 52'!$13:$13,0))</f>
        <v>42.743614000000001</v>
      </c>
      <c r="R70">
        <f>INDEX('AEO 2022 52'!177:177,MATCH(R$67,'AEO 2022 52'!$13:$13,0))</f>
        <v>42.689216999999999</v>
      </c>
      <c r="S70">
        <f>INDEX('AEO 2022 52'!177:177,MATCH(S$67,'AEO 2022 52'!$13:$13,0))</f>
        <v>42.638759999999998</v>
      </c>
      <c r="T70">
        <f>INDEX('AEO 2022 52'!177:177,MATCH(T$67,'AEO 2022 52'!$13:$13,0))</f>
        <v>42.592567000000003</v>
      </c>
      <c r="U70">
        <f>INDEX('AEO 2022 52'!177:177,MATCH(U$67,'AEO 2022 52'!$13:$13,0))</f>
        <v>42.550212999999999</v>
      </c>
      <c r="V70">
        <f>INDEX('AEO 2022 52'!177:177,MATCH(V$67,'AEO 2022 52'!$13:$13,0))</f>
        <v>42.513210000000001</v>
      </c>
      <c r="W70">
        <f>INDEX('AEO 2022 52'!177:177,MATCH(W$67,'AEO 2022 52'!$13:$13,0))</f>
        <v>42.478518999999999</v>
      </c>
      <c r="X70">
        <f>INDEX('AEO 2022 52'!177:177,MATCH(X$67,'AEO 2022 52'!$13:$13,0))</f>
        <v>42.447006000000002</v>
      </c>
      <c r="Y70">
        <f>INDEX('AEO 2022 52'!177:177,MATCH(Y$67,'AEO 2022 52'!$13:$13,0))</f>
        <v>42.417968999999999</v>
      </c>
      <c r="Z70">
        <f>INDEX('AEO 2022 52'!177:177,MATCH(Z$67,'AEO 2022 52'!$13:$13,0))</f>
        <v>42.392730999999998</v>
      </c>
      <c r="AA70">
        <f>INDEX('AEO 2022 52'!177:177,MATCH(AA$67,'AEO 2022 52'!$13:$13,0))</f>
        <v>42.370120999999997</v>
      </c>
      <c r="AB70">
        <f>INDEX('AEO 2022 52'!177:177,MATCH(AB$67,'AEO 2022 52'!$13:$13,0))</f>
        <v>42.349567</v>
      </c>
      <c r="AC70">
        <f>INDEX('AEO 2022 52'!177:177,MATCH(AC$67,'AEO 2022 52'!$13:$13,0))</f>
        <v>42.330447999999997</v>
      </c>
      <c r="AD70">
        <f>INDEX('AEO 2022 52'!177:177,MATCH(AD$67,'AEO 2022 52'!$13:$13,0))</f>
        <v>42.313567999999997</v>
      </c>
      <c r="AE70">
        <f>INDEX('AEO 2022 52'!177:177,MATCH(AE$67,'AEO 2022 52'!$13:$13,0))</f>
        <v>42.298492000000003</v>
      </c>
      <c r="AF70">
        <f>INDEX('AEO 2022 52'!177:177,MATCH(AF$67,'AEO 2022 52'!$13:$13,0))</f>
        <v>42.264018999999998</v>
      </c>
    </row>
    <row r="71" spans="1:32" x14ac:dyDescent="0.35">
      <c r="A71" t="str">
        <f>'AEO 2021 52'!A171</f>
        <v>Compact Cars</v>
      </c>
      <c r="B71">
        <f>INDEX('AEO 2021 52'!171:171,MATCH(B$67,'AEO 2021 52'!$14:$14,0))</f>
        <v>40.415759999999999</v>
      </c>
      <c r="C71">
        <f>INDEX('AEO 2022 52'!178:178,MATCH(C$67,'AEO 2022 52'!$13:$13,0))</f>
        <v>37.920017000000001</v>
      </c>
      <c r="D71">
        <f>INDEX('AEO 2022 52'!178:178,MATCH(D$67,'AEO 2022 52'!$13:$13,0))</f>
        <v>37.278843000000002</v>
      </c>
      <c r="E71">
        <f>INDEX('AEO 2022 52'!178:178,MATCH(E$67,'AEO 2022 52'!$13:$13,0))</f>
        <v>36.760235000000002</v>
      </c>
      <c r="F71">
        <f>INDEX('AEO 2022 52'!178:178,MATCH(F$67,'AEO 2022 52'!$13:$13,0))</f>
        <v>36.372025000000001</v>
      </c>
      <c r="G71">
        <f>INDEX('AEO 2022 52'!178:178,MATCH(G$67,'AEO 2022 52'!$13:$13,0))</f>
        <v>36.185909000000002</v>
      </c>
      <c r="H71">
        <f>INDEX('AEO 2022 52'!178:178,MATCH(H$67,'AEO 2022 52'!$13:$13,0))</f>
        <v>35.998947000000001</v>
      </c>
      <c r="I71">
        <f>INDEX('AEO 2022 52'!178:178,MATCH(I$67,'AEO 2022 52'!$13:$13,0))</f>
        <v>35.848258999999999</v>
      </c>
      <c r="J71">
        <f>INDEX('AEO 2022 52'!178:178,MATCH(J$67,'AEO 2022 52'!$13:$13,0))</f>
        <v>35.734665</v>
      </c>
      <c r="K71">
        <f>INDEX('AEO 2022 52'!178:178,MATCH(K$67,'AEO 2022 52'!$13:$13,0))</f>
        <v>35.634872000000001</v>
      </c>
      <c r="L71">
        <f>INDEX('AEO 2022 52'!178:178,MATCH(L$67,'AEO 2022 52'!$13:$13,0))</f>
        <v>35.557971999999999</v>
      </c>
      <c r="M71">
        <f>INDEX('AEO 2022 52'!178:178,MATCH(M$67,'AEO 2022 52'!$13:$13,0))</f>
        <v>35.499141999999999</v>
      </c>
      <c r="N71">
        <f>INDEX('AEO 2022 52'!178:178,MATCH(N$67,'AEO 2022 52'!$13:$13,0))</f>
        <v>35.439442</v>
      </c>
      <c r="O71">
        <f>INDEX('AEO 2022 52'!178:178,MATCH(O$67,'AEO 2022 52'!$13:$13,0))</f>
        <v>35.385863999999998</v>
      </c>
      <c r="P71">
        <f>INDEX('AEO 2022 52'!178:178,MATCH(P$67,'AEO 2022 52'!$13:$13,0))</f>
        <v>35.316783999999998</v>
      </c>
      <c r="Q71">
        <f>INDEX('AEO 2022 52'!178:178,MATCH(Q$67,'AEO 2022 52'!$13:$13,0))</f>
        <v>35.249530999999998</v>
      </c>
      <c r="R71">
        <f>INDEX('AEO 2022 52'!178:178,MATCH(R$67,'AEO 2022 52'!$13:$13,0))</f>
        <v>35.192112000000002</v>
      </c>
      <c r="S71">
        <f>INDEX('AEO 2022 52'!178:178,MATCH(S$67,'AEO 2022 52'!$13:$13,0))</f>
        <v>35.139439000000003</v>
      </c>
      <c r="T71">
        <f>INDEX('AEO 2022 52'!178:178,MATCH(T$67,'AEO 2022 52'!$13:$13,0))</f>
        <v>35.090587999999997</v>
      </c>
      <c r="U71">
        <f>INDEX('AEO 2022 52'!178:178,MATCH(U$67,'AEO 2022 52'!$13:$13,0))</f>
        <v>35.045368000000003</v>
      </c>
      <c r="V71">
        <f>INDEX('AEO 2022 52'!178:178,MATCH(V$67,'AEO 2022 52'!$13:$13,0))</f>
        <v>35.005951000000003</v>
      </c>
      <c r="W71">
        <f>INDEX('AEO 2022 52'!178:178,MATCH(W$67,'AEO 2022 52'!$13:$13,0))</f>
        <v>34.969321999999998</v>
      </c>
      <c r="X71">
        <f>INDEX('AEO 2022 52'!178:178,MATCH(X$67,'AEO 2022 52'!$13:$13,0))</f>
        <v>34.935566000000001</v>
      </c>
      <c r="Y71">
        <f>INDEX('AEO 2022 52'!178:178,MATCH(Y$67,'AEO 2022 52'!$13:$13,0))</f>
        <v>34.904784999999997</v>
      </c>
      <c r="Z71">
        <f>INDEX('AEO 2022 52'!178:178,MATCH(Z$67,'AEO 2022 52'!$13:$13,0))</f>
        <v>34.877487000000002</v>
      </c>
      <c r="AA71">
        <f>INDEX('AEO 2022 52'!178:178,MATCH(AA$67,'AEO 2022 52'!$13:$13,0))</f>
        <v>34.852386000000003</v>
      </c>
      <c r="AB71">
        <f>INDEX('AEO 2022 52'!178:178,MATCH(AB$67,'AEO 2022 52'!$13:$13,0))</f>
        <v>34.829265999999997</v>
      </c>
      <c r="AC71">
        <f>INDEX('AEO 2022 52'!178:178,MATCH(AC$67,'AEO 2022 52'!$13:$13,0))</f>
        <v>34.807994999999998</v>
      </c>
      <c r="AD71">
        <f>INDEX('AEO 2022 52'!178:178,MATCH(AD$67,'AEO 2022 52'!$13:$13,0))</f>
        <v>34.788772999999999</v>
      </c>
      <c r="AE71">
        <f>INDEX('AEO 2022 52'!178:178,MATCH(AE$67,'AEO 2022 52'!$13:$13,0))</f>
        <v>34.771664000000001</v>
      </c>
      <c r="AF71">
        <f>INDEX('AEO 2022 52'!178:178,MATCH(AF$67,'AEO 2022 52'!$13:$13,0))</f>
        <v>34.735160999999998</v>
      </c>
    </row>
    <row r="72" spans="1:32" x14ac:dyDescent="0.35">
      <c r="A72" t="str">
        <f>'AEO 2021 52'!A172</f>
        <v>Midsize Cars</v>
      </c>
      <c r="B72">
        <f>INDEX('AEO 2021 52'!172:172,MATCH(B$67,'AEO 2021 52'!$14:$14,0))</f>
        <v>40.282597000000003</v>
      </c>
      <c r="C72">
        <f>INDEX('AEO 2022 52'!179:179,MATCH(C$67,'AEO 2022 52'!$13:$13,0))</f>
        <v>39.384681999999998</v>
      </c>
      <c r="D72">
        <f>INDEX('AEO 2022 52'!179:179,MATCH(D$67,'AEO 2022 52'!$13:$13,0))</f>
        <v>38.520263999999997</v>
      </c>
      <c r="E72">
        <f>INDEX('AEO 2022 52'!179:179,MATCH(E$67,'AEO 2022 52'!$13:$13,0))</f>
        <v>37.770676000000002</v>
      </c>
      <c r="F72">
        <f>INDEX('AEO 2022 52'!179:179,MATCH(F$67,'AEO 2022 52'!$13:$13,0))</f>
        <v>37.139893000000001</v>
      </c>
      <c r="G72">
        <f>INDEX('AEO 2022 52'!179:179,MATCH(G$67,'AEO 2022 52'!$13:$13,0))</f>
        <v>36.860923999999997</v>
      </c>
      <c r="H72">
        <f>INDEX('AEO 2022 52'!179:179,MATCH(H$67,'AEO 2022 52'!$13:$13,0))</f>
        <v>36.657074000000001</v>
      </c>
      <c r="I72">
        <f>INDEX('AEO 2022 52'!179:179,MATCH(I$67,'AEO 2022 52'!$13:$13,0))</f>
        <v>36.489544000000002</v>
      </c>
      <c r="J72">
        <f>INDEX('AEO 2022 52'!179:179,MATCH(J$67,'AEO 2022 52'!$13:$13,0))</f>
        <v>36.370460999999999</v>
      </c>
      <c r="K72">
        <f>INDEX('AEO 2022 52'!179:179,MATCH(K$67,'AEO 2022 52'!$13:$13,0))</f>
        <v>36.250186999999997</v>
      </c>
      <c r="L72">
        <f>INDEX('AEO 2022 52'!179:179,MATCH(L$67,'AEO 2022 52'!$13:$13,0))</f>
        <v>36.166325000000001</v>
      </c>
      <c r="M72">
        <f>INDEX('AEO 2022 52'!179:179,MATCH(M$67,'AEO 2022 52'!$13:$13,0))</f>
        <v>36.114516999999999</v>
      </c>
      <c r="N72">
        <f>INDEX('AEO 2022 52'!179:179,MATCH(N$67,'AEO 2022 52'!$13:$13,0))</f>
        <v>36.047020000000003</v>
      </c>
      <c r="O72">
        <f>INDEX('AEO 2022 52'!179:179,MATCH(O$67,'AEO 2022 52'!$13:$13,0))</f>
        <v>35.983471000000002</v>
      </c>
      <c r="P72">
        <f>INDEX('AEO 2022 52'!179:179,MATCH(P$67,'AEO 2022 52'!$13:$13,0))</f>
        <v>35.904063999999998</v>
      </c>
      <c r="Q72">
        <f>INDEX('AEO 2022 52'!179:179,MATCH(Q$67,'AEO 2022 52'!$13:$13,0))</f>
        <v>35.826613999999999</v>
      </c>
      <c r="R72">
        <f>INDEX('AEO 2022 52'!179:179,MATCH(R$67,'AEO 2022 52'!$13:$13,0))</f>
        <v>35.766601999999999</v>
      </c>
      <c r="S72">
        <f>INDEX('AEO 2022 52'!179:179,MATCH(S$67,'AEO 2022 52'!$13:$13,0))</f>
        <v>35.71114</v>
      </c>
      <c r="T72">
        <f>INDEX('AEO 2022 52'!179:179,MATCH(T$67,'AEO 2022 52'!$13:$13,0))</f>
        <v>35.659416</v>
      </c>
      <c r="U72">
        <f>INDEX('AEO 2022 52'!179:179,MATCH(U$67,'AEO 2022 52'!$13:$13,0))</f>
        <v>35.611069000000001</v>
      </c>
      <c r="V72">
        <f>INDEX('AEO 2022 52'!179:179,MATCH(V$67,'AEO 2022 52'!$13:$13,0))</f>
        <v>35.571629000000001</v>
      </c>
      <c r="W72">
        <f>INDEX('AEO 2022 52'!179:179,MATCH(W$67,'AEO 2022 52'!$13:$13,0))</f>
        <v>35.534824</v>
      </c>
      <c r="X72">
        <f>INDEX('AEO 2022 52'!179:179,MATCH(X$67,'AEO 2022 52'!$13:$13,0))</f>
        <v>35.500874000000003</v>
      </c>
      <c r="Y72">
        <f>INDEX('AEO 2022 52'!179:179,MATCH(Y$67,'AEO 2022 52'!$13:$13,0))</f>
        <v>35.469734000000003</v>
      </c>
      <c r="Z72">
        <f>INDEX('AEO 2022 52'!179:179,MATCH(Z$67,'AEO 2022 52'!$13:$13,0))</f>
        <v>35.444149000000003</v>
      </c>
      <c r="AA72">
        <f>INDEX('AEO 2022 52'!179:179,MATCH(AA$67,'AEO 2022 52'!$13:$13,0))</f>
        <v>35.420653999999999</v>
      </c>
      <c r="AB72">
        <f>INDEX('AEO 2022 52'!179:179,MATCH(AB$67,'AEO 2022 52'!$13:$13,0))</f>
        <v>35.399090000000001</v>
      </c>
      <c r="AC72">
        <f>INDEX('AEO 2022 52'!179:179,MATCH(AC$67,'AEO 2022 52'!$13:$13,0))</f>
        <v>35.379218999999999</v>
      </c>
      <c r="AD72">
        <f>INDEX('AEO 2022 52'!179:179,MATCH(AD$67,'AEO 2022 52'!$13:$13,0))</f>
        <v>35.361289999999997</v>
      </c>
      <c r="AE72">
        <f>INDEX('AEO 2022 52'!179:179,MATCH(AE$67,'AEO 2022 52'!$13:$13,0))</f>
        <v>35.345298999999997</v>
      </c>
      <c r="AF72">
        <f>INDEX('AEO 2022 52'!179:179,MATCH(AF$67,'AEO 2022 52'!$13:$13,0))</f>
        <v>35.309792000000002</v>
      </c>
    </row>
    <row r="73" spans="1:32" x14ac:dyDescent="0.3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35">
      <c r="A74" t="str">
        <f>'AEO 2021 52'!A174</f>
        <v>Two Seater Cars</v>
      </c>
      <c r="B74">
        <f>INDEX('AEO 2021 52'!174:174,MATCH(B$67,'AEO 2021 52'!$14:$14,0))</f>
        <v>117.438866</v>
      </c>
      <c r="C74">
        <f>INDEX('AEO 2022 52'!181:181,MATCH(C$67,'AEO 2022 52'!$13:$13,0))</f>
        <v>108.249313</v>
      </c>
      <c r="D74">
        <f>INDEX('AEO 2022 52'!181:181,MATCH(D$67,'AEO 2022 52'!$13:$13,0))</f>
        <v>107.18446400000001</v>
      </c>
      <c r="E74">
        <f>INDEX('AEO 2022 52'!181:181,MATCH(E$67,'AEO 2022 52'!$13:$13,0))</f>
        <v>106.21676600000001</v>
      </c>
      <c r="F74">
        <f>INDEX('AEO 2022 52'!181:181,MATCH(F$67,'AEO 2022 52'!$13:$13,0))</f>
        <v>105.375725</v>
      </c>
      <c r="G74">
        <f>INDEX('AEO 2022 52'!181:181,MATCH(G$67,'AEO 2022 52'!$13:$13,0))</f>
        <v>105.091072</v>
      </c>
      <c r="H74">
        <f>INDEX('AEO 2022 52'!181:181,MATCH(H$67,'AEO 2022 52'!$13:$13,0))</f>
        <v>104.8545</v>
      </c>
      <c r="I74">
        <f>INDEX('AEO 2022 52'!181:181,MATCH(I$67,'AEO 2022 52'!$13:$13,0))</f>
        <v>104.650246</v>
      </c>
      <c r="J74">
        <f>INDEX('AEO 2022 52'!181:181,MATCH(J$67,'AEO 2022 52'!$13:$13,0))</f>
        <v>104.512238</v>
      </c>
      <c r="K74">
        <f>INDEX('AEO 2022 52'!181:181,MATCH(K$67,'AEO 2022 52'!$13:$13,0))</f>
        <v>104.34927399999999</v>
      </c>
      <c r="L74">
        <f>INDEX('AEO 2022 52'!181:181,MATCH(L$67,'AEO 2022 52'!$13:$13,0))</f>
        <v>104.244637</v>
      </c>
      <c r="M74">
        <f>INDEX('AEO 2022 52'!181:181,MATCH(M$67,'AEO 2022 52'!$13:$13,0))</f>
        <v>104.193611</v>
      </c>
      <c r="N74">
        <f>INDEX('AEO 2022 52'!181:181,MATCH(N$67,'AEO 2022 52'!$13:$13,0))</f>
        <v>104.10431699999999</v>
      </c>
      <c r="O74">
        <f>INDEX('AEO 2022 52'!181:181,MATCH(O$67,'AEO 2022 52'!$13:$13,0))</f>
        <v>104.016678</v>
      </c>
      <c r="P74">
        <f>INDEX('AEO 2022 52'!181:181,MATCH(P$67,'AEO 2022 52'!$13:$13,0))</f>
        <v>103.912727</v>
      </c>
      <c r="Q74">
        <f>INDEX('AEO 2022 52'!181:181,MATCH(Q$67,'AEO 2022 52'!$13:$13,0))</f>
        <v>103.811111</v>
      </c>
      <c r="R74">
        <f>INDEX('AEO 2022 52'!181:181,MATCH(R$67,'AEO 2022 52'!$13:$13,0))</f>
        <v>103.738579</v>
      </c>
      <c r="S74">
        <f>INDEX('AEO 2022 52'!181:181,MATCH(S$67,'AEO 2022 52'!$13:$13,0))</f>
        <v>103.67157</v>
      </c>
      <c r="T74">
        <f>INDEX('AEO 2022 52'!181:181,MATCH(T$67,'AEO 2022 52'!$13:$13,0))</f>
        <v>103.60889400000001</v>
      </c>
      <c r="U74">
        <f>INDEX('AEO 2022 52'!181:181,MATCH(U$67,'AEO 2022 52'!$13:$13,0))</f>
        <v>103.54978199999999</v>
      </c>
      <c r="V74">
        <f>INDEX('AEO 2022 52'!181:181,MATCH(V$67,'AEO 2022 52'!$13:$13,0))</f>
        <v>103.504829</v>
      </c>
      <c r="W74">
        <f>INDEX('AEO 2022 52'!181:181,MATCH(W$67,'AEO 2022 52'!$13:$13,0))</f>
        <v>103.46257799999999</v>
      </c>
      <c r="X74">
        <f>INDEX('AEO 2022 52'!181:181,MATCH(X$67,'AEO 2022 52'!$13:$13,0))</f>
        <v>103.42358400000001</v>
      </c>
      <c r="Y74">
        <f>INDEX('AEO 2022 52'!181:181,MATCH(Y$67,'AEO 2022 52'!$13:$13,0))</f>
        <v>103.387253</v>
      </c>
      <c r="Z74">
        <f>INDEX('AEO 2022 52'!181:181,MATCH(Z$67,'AEO 2022 52'!$13:$13,0))</f>
        <v>103.359894</v>
      </c>
      <c r="AA74">
        <f>INDEX('AEO 2022 52'!181:181,MATCH(AA$67,'AEO 2022 52'!$13:$13,0))</f>
        <v>103.334808</v>
      </c>
      <c r="AB74">
        <f>INDEX('AEO 2022 52'!181:181,MATCH(AB$67,'AEO 2022 52'!$13:$13,0))</f>
        <v>103.31167600000001</v>
      </c>
      <c r="AC74">
        <f>INDEX('AEO 2022 52'!181:181,MATCH(AC$67,'AEO 2022 52'!$13:$13,0))</f>
        <v>103.289948</v>
      </c>
      <c r="AD74">
        <f>INDEX('AEO 2022 52'!181:181,MATCH(AD$67,'AEO 2022 52'!$13:$13,0))</f>
        <v>103.270363</v>
      </c>
      <c r="AE74">
        <f>INDEX('AEO 2022 52'!181:181,MATCH(AE$67,'AEO 2022 52'!$13:$13,0))</f>
        <v>103.25260900000001</v>
      </c>
      <c r="AF74">
        <f>INDEX('AEO 2022 52'!181:181,MATCH(AF$67,'AEO 2022 52'!$13:$13,0))</f>
        <v>103.215363</v>
      </c>
    </row>
    <row r="75" spans="1:32" x14ac:dyDescent="0.35">
      <c r="A75" t="str">
        <f>'AEO 2021 52'!A175</f>
        <v>Small Crossover Cars</v>
      </c>
      <c r="B75">
        <f>INDEX('AEO 2021 52'!175:175,MATCH(B$67,'AEO 2021 52'!$14:$14,0))</f>
        <v>40.310043</v>
      </c>
      <c r="C75">
        <f>INDEX('AEO 2022 52'!182:182,MATCH(C$67,'AEO 2022 52'!$13:$13,0))</f>
        <v>39.876010999999998</v>
      </c>
      <c r="D75">
        <f>INDEX('AEO 2022 52'!182:182,MATCH(D$67,'AEO 2022 52'!$13:$13,0))</f>
        <v>38.940536000000002</v>
      </c>
      <c r="E75">
        <f>INDEX('AEO 2022 52'!182:182,MATCH(E$67,'AEO 2022 52'!$13:$13,0))</f>
        <v>38.129069999999999</v>
      </c>
      <c r="F75">
        <f>INDEX('AEO 2022 52'!182:182,MATCH(F$67,'AEO 2022 52'!$13:$13,0))</f>
        <v>37.461948</v>
      </c>
      <c r="G75">
        <f>INDEX('AEO 2022 52'!182:182,MATCH(G$67,'AEO 2022 52'!$13:$13,0))</f>
        <v>37.151375000000002</v>
      </c>
      <c r="H75">
        <f>INDEX('AEO 2022 52'!182:182,MATCH(H$67,'AEO 2022 52'!$13:$13,0))</f>
        <v>36.899811</v>
      </c>
      <c r="I75">
        <f>INDEX('AEO 2022 52'!182:182,MATCH(I$67,'AEO 2022 52'!$13:$13,0))</f>
        <v>36.702057000000003</v>
      </c>
      <c r="J75">
        <f>INDEX('AEO 2022 52'!182:182,MATCH(J$67,'AEO 2022 52'!$13:$13,0))</f>
        <v>36.564017999999997</v>
      </c>
      <c r="K75">
        <f>INDEX('AEO 2022 52'!182:182,MATCH(K$67,'AEO 2022 52'!$13:$13,0))</f>
        <v>36.417290000000001</v>
      </c>
      <c r="L75">
        <f>INDEX('AEO 2022 52'!182:182,MATCH(L$67,'AEO 2022 52'!$13:$13,0))</f>
        <v>36.316456000000002</v>
      </c>
      <c r="M75">
        <f>INDEX('AEO 2022 52'!182:182,MATCH(M$67,'AEO 2022 52'!$13:$13,0))</f>
        <v>36.256675999999999</v>
      </c>
      <c r="N75">
        <f>INDEX('AEO 2022 52'!182:182,MATCH(N$67,'AEO 2022 52'!$13:$13,0))</f>
        <v>36.173507999999998</v>
      </c>
      <c r="O75">
        <f>INDEX('AEO 2022 52'!182:182,MATCH(O$67,'AEO 2022 52'!$13:$13,0))</f>
        <v>36.093955999999999</v>
      </c>
      <c r="P75">
        <f>INDEX('AEO 2022 52'!182:182,MATCH(P$67,'AEO 2022 52'!$13:$13,0))</f>
        <v>35.999630000000003</v>
      </c>
      <c r="Q75">
        <f>INDEX('AEO 2022 52'!182:182,MATCH(Q$67,'AEO 2022 52'!$13:$13,0))</f>
        <v>35.907791000000003</v>
      </c>
      <c r="R75">
        <f>INDEX('AEO 2022 52'!182:182,MATCH(R$67,'AEO 2022 52'!$13:$13,0))</f>
        <v>35.837795</v>
      </c>
      <c r="S75">
        <f>INDEX('AEO 2022 52'!182:182,MATCH(S$67,'AEO 2022 52'!$13:$13,0))</f>
        <v>35.772736000000002</v>
      </c>
      <c r="T75">
        <f>INDEX('AEO 2022 52'!182:182,MATCH(T$67,'AEO 2022 52'!$13:$13,0))</f>
        <v>35.711773000000001</v>
      </c>
      <c r="U75">
        <f>INDEX('AEO 2022 52'!182:182,MATCH(U$67,'AEO 2022 52'!$13:$13,0))</f>
        <v>35.654632999999997</v>
      </c>
      <c r="V75">
        <f>INDEX('AEO 2022 52'!182:182,MATCH(V$67,'AEO 2022 52'!$13:$13,0))</f>
        <v>35.610095999999999</v>
      </c>
      <c r="W75">
        <f>INDEX('AEO 2022 52'!182:182,MATCH(W$67,'AEO 2022 52'!$13:$13,0))</f>
        <v>35.568615000000001</v>
      </c>
      <c r="X75">
        <f>INDEX('AEO 2022 52'!182:182,MATCH(X$67,'AEO 2022 52'!$13:$13,0))</f>
        <v>35.529358000000002</v>
      </c>
      <c r="Y75">
        <f>INDEX('AEO 2022 52'!182:182,MATCH(Y$67,'AEO 2022 52'!$13:$13,0))</f>
        <v>35.493823999999996</v>
      </c>
      <c r="Z75">
        <f>INDEX('AEO 2022 52'!182:182,MATCH(Z$67,'AEO 2022 52'!$13:$13,0))</f>
        <v>35.464652999999998</v>
      </c>
      <c r="AA75">
        <f>INDEX('AEO 2022 52'!182:182,MATCH(AA$67,'AEO 2022 52'!$13:$13,0))</f>
        <v>35.437381999999999</v>
      </c>
      <c r="AB75">
        <f>INDEX('AEO 2022 52'!182:182,MATCH(AB$67,'AEO 2022 52'!$13:$13,0))</f>
        <v>35.412094000000003</v>
      </c>
      <c r="AC75">
        <f>INDEX('AEO 2022 52'!182:182,MATCH(AC$67,'AEO 2022 52'!$13:$13,0))</f>
        <v>35.389366000000003</v>
      </c>
      <c r="AD75">
        <f>INDEX('AEO 2022 52'!182:182,MATCH(AD$67,'AEO 2022 52'!$13:$13,0))</f>
        <v>35.367977000000003</v>
      </c>
      <c r="AE75">
        <f>INDEX('AEO 2022 52'!182:182,MATCH(AE$67,'AEO 2022 52'!$13:$13,0))</f>
        <v>35.349113000000003</v>
      </c>
      <c r="AF75">
        <f>INDEX('AEO 2022 52'!182:182,MATCH(AF$67,'AEO 2022 52'!$13:$13,0))</f>
        <v>35.310699</v>
      </c>
    </row>
    <row r="76" spans="1:32" x14ac:dyDescent="0.35">
      <c r="A76" t="str">
        <f>'AEO 2021 52'!A176</f>
        <v>Large Crossover Cars</v>
      </c>
      <c r="B76">
        <f>INDEX('AEO 2021 52'!176:176,MATCH(B$67,'AEO 2021 52'!$14:$14,0))</f>
        <v>50.783000999999999</v>
      </c>
      <c r="C76">
        <f>INDEX('AEO 2022 52'!183:183,MATCH(C$67,'AEO 2022 52'!$13:$13,0))</f>
        <v>53.910107000000004</v>
      </c>
      <c r="D76">
        <f>INDEX('AEO 2022 52'!183:183,MATCH(D$67,'AEO 2022 52'!$13:$13,0))</f>
        <v>52.713687999999998</v>
      </c>
      <c r="E76">
        <f>INDEX('AEO 2022 52'!183:183,MATCH(E$67,'AEO 2022 52'!$13:$13,0))</f>
        <v>51.672142000000001</v>
      </c>
      <c r="F76">
        <f>INDEX('AEO 2022 52'!183:183,MATCH(F$67,'AEO 2022 52'!$13:$13,0))</f>
        <v>50.779277999999998</v>
      </c>
      <c r="G76">
        <f>INDEX('AEO 2022 52'!183:183,MATCH(G$67,'AEO 2022 52'!$13:$13,0))</f>
        <v>50.379807</v>
      </c>
      <c r="H76">
        <f>INDEX('AEO 2022 52'!183:183,MATCH(H$67,'AEO 2022 52'!$13:$13,0))</f>
        <v>50.052891000000002</v>
      </c>
      <c r="I76">
        <f>INDEX('AEO 2022 52'!183:183,MATCH(I$67,'AEO 2022 52'!$13:$13,0))</f>
        <v>49.790798000000002</v>
      </c>
      <c r="J76">
        <f>INDEX('AEO 2022 52'!183:183,MATCH(J$67,'AEO 2022 52'!$13:$13,0))</f>
        <v>49.602646</v>
      </c>
      <c r="K76">
        <f>INDEX('AEO 2022 52'!183:183,MATCH(K$67,'AEO 2022 52'!$13:$13,0))</f>
        <v>49.406863999999999</v>
      </c>
      <c r="L76">
        <f>INDEX('AEO 2022 52'!183:183,MATCH(L$67,'AEO 2022 52'!$13:$13,0))</f>
        <v>49.266936999999999</v>
      </c>
      <c r="M76">
        <f>INDEX('AEO 2022 52'!183:183,MATCH(M$67,'AEO 2022 52'!$13:$13,0))</f>
        <v>49.176532999999999</v>
      </c>
      <c r="N76">
        <f>INDEX('AEO 2022 52'!183:183,MATCH(N$67,'AEO 2022 52'!$13:$13,0))</f>
        <v>49.059395000000002</v>
      </c>
      <c r="O76">
        <f>INDEX('AEO 2022 52'!183:183,MATCH(O$67,'AEO 2022 52'!$13:$13,0))</f>
        <v>48.947688999999997</v>
      </c>
      <c r="P76">
        <f>INDEX('AEO 2022 52'!183:183,MATCH(P$67,'AEO 2022 52'!$13:$13,0))</f>
        <v>48.823028999999998</v>
      </c>
      <c r="Q76">
        <f>INDEX('AEO 2022 52'!183:183,MATCH(Q$67,'AEO 2022 52'!$13:$13,0))</f>
        <v>48.702812000000002</v>
      </c>
      <c r="R76">
        <f>INDEX('AEO 2022 52'!183:183,MATCH(R$67,'AEO 2022 52'!$13:$13,0))</f>
        <v>48.609596000000003</v>
      </c>
      <c r="S76">
        <f>INDEX('AEO 2022 52'!183:183,MATCH(S$67,'AEO 2022 52'!$13:$13,0))</f>
        <v>48.522731999999998</v>
      </c>
      <c r="T76">
        <f>INDEX('AEO 2022 52'!183:183,MATCH(T$67,'AEO 2022 52'!$13:$13,0))</f>
        <v>48.440365</v>
      </c>
      <c r="U76">
        <f>INDEX('AEO 2022 52'!183:183,MATCH(U$67,'AEO 2022 52'!$13:$13,0))</f>
        <v>48.362453000000002</v>
      </c>
      <c r="V76">
        <f>INDEX('AEO 2022 52'!183:183,MATCH(V$67,'AEO 2022 52'!$13:$13,0))</f>
        <v>48.298003999999999</v>
      </c>
      <c r="W76">
        <f>INDEX('AEO 2022 52'!183:183,MATCH(W$67,'AEO 2022 52'!$13:$13,0))</f>
        <v>48.237155999999999</v>
      </c>
      <c r="X76">
        <f>INDEX('AEO 2022 52'!183:183,MATCH(X$67,'AEO 2022 52'!$13:$13,0))</f>
        <v>48.180816999999998</v>
      </c>
      <c r="Y76">
        <f>INDEX('AEO 2022 52'!183:183,MATCH(Y$67,'AEO 2022 52'!$13:$13,0))</f>
        <v>48.130867000000002</v>
      </c>
      <c r="Z76">
        <f>INDEX('AEO 2022 52'!183:183,MATCH(Z$67,'AEO 2022 52'!$13:$13,0))</f>
        <v>48.088512000000001</v>
      </c>
      <c r="AA76">
        <f>INDEX('AEO 2022 52'!183:183,MATCH(AA$67,'AEO 2022 52'!$13:$13,0))</f>
        <v>48.048369999999998</v>
      </c>
      <c r="AB76">
        <f>INDEX('AEO 2022 52'!183:183,MATCH(AB$67,'AEO 2022 52'!$13:$13,0))</f>
        <v>48.010651000000003</v>
      </c>
      <c r="AC76">
        <f>INDEX('AEO 2022 52'!183:183,MATCH(AC$67,'AEO 2022 52'!$13:$13,0))</f>
        <v>47.976612000000003</v>
      </c>
      <c r="AD76">
        <f>INDEX('AEO 2022 52'!183:183,MATCH(AD$67,'AEO 2022 52'!$13:$13,0))</f>
        <v>47.943649000000001</v>
      </c>
      <c r="AE76">
        <f>INDEX('AEO 2022 52'!183:183,MATCH(AE$67,'AEO 2022 52'!$13:$13,0))</f>
        <v>47.914203999999998</v>
      </c>
      <c r="AF76">
        <f>INDEX('AEO 2022 52'!183:183,MATCH(AF$67,'AEO 2022 52'!$13:$13,0))</f>
        <v>47.865532000000002</v>
      </c>
    </row>
    <row r="77" spans="1:32" x14ac:dyDescent="0.3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3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3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3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3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3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3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3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35">
      <c r="A86" t="s">
        <v>23</v>
      </c>
    </row>
    <row r="87" spans="1:32" x14ac:dyDescent="0.3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35">
      <c r="A88" t="str">
        <f>'AEO 2021 52'!A187</f>
        <v>Subcompact Cars</v>
      </c>
      <c r="B88">
        <f>INDEX('AEO 2021 52'!187:187,MATCH(B$67,'AEO 2021 52'!$14:$14,0))</f>
        <v>58.685035999999997</v>
      </c>
      <c r="C88">
        <f>INDEX('AEO 2022 52'!195:195,MATCH(C$67,'AEO 2022 52'!$13:$13,0))</f>
        <v>49.621906000000003</v>
      </c>
      <c r="D88">
        <f>INDEX('AEO 2022 52'!195:195,MATCH(D$67,'AEO 2022 52'!$13:$13,0))</f>
        <v>48.686672000000002</v>
      </c>
      <c r="E88">
        <f>INDEX('AEO 2022 52'!195:195,MATCH(E$67,'AEO 2022 52'!$13:$13,0))</f>
        <v>47.921554999999998</v>
      </c>
      <c r="F88">
        <f>INDEX('AEO 2022 52'!195:195,MATCH(F$67,'AEO 2022 52'!$13:$13,0))</f>
        <v>47.303775999999999</v>
      </c>
      <c r="G88">
        <f>INDEX('AEO 2022 52'!195:195,MATCH(G$67,'AEO 2022 52'!$13:$13,0))</f>
        <v>46.947361000000001</v>
      </c>
      <c r="H88">
        <f>INDEX('AEO 2022 52'!195:195,MATCH(H$67,'AEO 2022 52'!$13:$13,0))</f>
        <v>46.586883999999998</v>
      </c>
      <c r="I88">
        <f>INDEX('AEO 2022 52'!195:195,MATCH(I$67,'AEO 2022 52'!$13:$13,0))</f>
        <v>46.356976000000003</v>
      </c>
      <c r="J88">
        <f>INDEX('AEO 2022 52'!195:195,MATCH(J$67,'AEO 2022 52'!$13:$13,0))</f>
        <v>46.161949</v>
      </c>
      <c r="K88">
        <f>INDEX('AEO 2022 52'!195:195,MATCH(K$67,'AEO 2022 52'!$13:$13,0))</f>
        <v>45.994700999999999</v>
      </c>
      <c r="L88">
        <f>INDEX('AEO 2022 52'!195:195,MATCH(L$67,'AEO 2022 52'!$13:$13,0))</f>
        <v>45.857647</v>
      </c>
      <c r="M88">
        <f>INDEX('AEO 2022 52'!195:195,MATCH(M$67,'AEO 2022 52'!$13:$13,0))</f>
        <v>45.742610999999997</v>
      </c>
      <c r="N88">
        <f>INDEX('AEO 2022 52'!195:195,MATCH(N$67,'AEO 2022 52'!$13:$13,0))</f>
        <v>45.631385999999999</v>
      </c>
      <c r="O88">
        <f>INDEX('AEO 2022 52'!195:195,MATCH(O$67,'AEO 2022 52'!$13:$13,0))</f>
        <v>45.530082999999998</v>
      </c>
      <c r="P88">
        <f>INDEX('AEO 2022 52'!195:195,MATCH(P$67,'AEO 2022 52'!$13:$13,0))</f>
        <v>45.415730000000003</v>
      </c>
      <c r="Q88">
        <f>INDEX('AEO 2022 52'!195:195,MATCH(Q$67,'AEO 2022 52'!$13:$13,0))</f>
        <v>45.305950000000003</v>
      </c>
      <c r="R88">
        <f>INDEX('AEO 2022 52'!195:195,MATCH(R$67,'AEO 2022 52'!$13:$13,0))</f>
        <v>45.208613999999997</v>
      </c>
      <c r="S88">
        <f>INDEX('AEO 2022 52'!195:195,MATCH(S$67,'AEO 2022 52'!$13:$13,0))</f>
        <v>45.117671999999999</v>
      </c>
      <c r="T88">
        <f>INDEX('AEO 2022 52'!195:195,MATCH(T$67,'AEO 2022 52'!$13:$13,0))</f>
        <v>45.033394000000001</v>
      </c>
      <c r="U88">
        <f>INDEX('AEO 2022 52'!195:195,MATCH(U$67,'AEO 2022 52'!$13:$13,0))</f>
        <v>44.955086000000001</v>
      </c>
      <c r="V88">
        <f>INDEX('AEO 2022 52'!195:195,MATCH(V$67,'AEO 2022 52'!$13:$13,0))</f>
        <v>44.884121</v>
      </c>
      <c r="W88">
        <f>INDEX('AEO 2022 52'!195:195,MATCH(W$67,'AEO 2022 52'!$13:$13,0))</f>
        <v>44.816977999999999</v>
      </c>
      <c r="X88">
        <f>INDEX('AEO 2022 52'!195:195,MATCH(X$67,'AEO 2022 52'!$13:$13,0))</f>
        <v>44.754807</v>
      </c>
      <c r="Y88">
        <f>INDEX('AEO 2022 52'!195:195,MATCH(Y$67,'AEO 2022 52'!$13:$13,0))</f>
        <v>44.696700999999997</v>
      </c>
      <c r="Z88">
        <f>INDEX('AEO 2022 52'!195:195,MATCH(Z$67,'AEO 2022 52'!$13:$13,0))</f>
        <v>44.643859999999997</v>
      </c>
      <c r="AA88">
        <f>INDEX('AEO 2022 52'!195:195,MATCH(AA$67,'AEO 2022 52'!$13:$13,0))</f>
        <v>44.595055000000002</v>
      </c>
      <c r="AB88">
        <f>INDEX('AEO 2022 52'!195:195,MATCH(AB$67,'AEO 2022 52'!$13:$13,0))</f>
        <v>44.549537999999998</v>
      </c>
      <c r="AC88">
        <f>INDEX('AEO 2022 52'!195:195,MATCH(AC$67,'AEO 2022 52'!$13:$13,0))</f>
        <v>44.506413000000002</v>
      </c>
      <c r="AD88">
        <f>INDEX('AEO 2022 52'!195:195,MATCH(AD$67,'AEO 2022 52'!$13:$13,0))</f>
        <v>44.466811999999997</v>
      </c>
      <c r="AE88">
        <f>INDEX('AEO 2022 52'!195:195,MATCH(AE$67,'AEO 2022 52'!$13:$13,0))</f>
        <v>44.430168000000002</v>
      </c>
      <c r="AF88">
        <f>INDEX('AEO 2022 52'!195:195,MATCH(AF$67,'AEO 2022 52'!$13:$13,0))</f>
        <v>44.375118000000001</v>
      </c>
    </row>
    <row r="89" spans="1:32" x14ac:dyDescent="0.35">
      <c r="A89" t="str">
        <f>'AEO 2021 52'!A188</f>
        <v>Compact Cars</v>
      </c>
      <c r="B89">
        <f>INDEX('AEO 2021 52'!188:188,MATCH(B$67,'AEO 2021 52'!$14:$14,0))</f>
        <v>46.553417000000003</v>
      </c>
      <c r="C89">
        <f>INDEX('AEO 2022 52'!196:196,MATCH(C$67,'AEO 2022 52'!$13:$13,0))</f>
        <v>42.340415999999998</v>
      </c>
      <c r="D89">
        <f>INDEX('AEO 2022 52'!196:196,MATCH(D$67,'AEO 2022 52'!$13:$13,0))</f>
        <v>41.345340999999998</v>
      </c>
      <c r="E89">
        <f>INDEX('AEO 2022 52'!196:196,MATCH(E$67,'AEO 2022 52'!$13:$13,0))</f>
        <v>40.546706999999998</v>
      </c>
      <c r="F89">
        <f>INDEX('AEO 2022 52'!196:196,MATCH(F$67,'AEO 2022 52'!$13:$13,0))</f>
        <v>39.950668</v>
      </c>
      <c r="G89">
        <f>INDEX('AEO 2022 52'!196:196,MATCH(G$67,'AEO 2022 52'!$13:$13,0))</f>
        <v>39.598292999999998</v>
      </c>
      <c r="H89">
        <f>INDEX('AEO 2022 52'!196:196,MATCH(H$67,'AEO 2022 52'!$13:$13,0))</f>
        <v>39.262653</v>
      </c>
      <c r="I89">
        <f>INDEX('AEO 2022 52'!196:196,MATCH(I$67,'AEO 2022 52'!$13:$13,0))</f>
        <v>39.002380000000002</v>
      </c>
      <c r="J89">
        <f>INDEX('AEO 2022 52'!196:196,MATCH(J$67,'AEO 2022 52'!$13:$13,0))</f>
        <v>38.796925000000002</v>
      </c>
      <c r="K89">
        <f>INDEX('AEO 2022 52'!196:196,MATCH(K$67,'AEO 2022 52'!$13:$13,0))</f>
        <v>38.618847000000002</v>
      </c>
      <c r="L89">
        <f>INDEX('AEO 2022 52'!196:196,MATCH(L$67,'AEO 2022 52'!$13:$13,0))</f>
        <v>38.472701999999998</v>
      </c>
      <c r="M89">
        <f>INDEX('AEO 2022 52'!196:196,MATCH(M$67,'AEO 2022 52'!$13:$13,0))</f>
        <v>38.350853000000001</v>
      </c>
      <c r="N89">
        <f>INDEX('AEO 2022 52'!196:196,MATCH(N$67,'AEO 2022 52'!$13:$13,0))</f>
        <v>38.232925000000002</v>
      </c>
      <c r="O89">
        <f>INDEX('AEO 2022 52'!196:196,MATCH(O$67,'AEO 2022 52'!$13:$13,0))</f>
        <v>38.125351000000002</v>
      </c>
      <c r="P89">
        <f>INDEX('AEO 2022 52'!196:196,MATCH(P$67,'AEO 2022 52'!$13:$13,0))</f>
        <v>38.005600000000001</v>
      </c>
      <c r="Q89">
        <f>INDEX('AEO 2022 52'!196:196,MATCH(Q$67,'AEO 2022 52'!$13:$13,0))</f>
        <v>37.891044999999998</v>
      </c>
      <c r="R89">
        <f>INDEX('AEO 2022 52'!196:196,MATCH(R$67,'AEO 2022 52'!$13:$13,0))</f>
        <v>37.789478000000003</v>
      </c>
      <c r="S89">
        <f>INDEX('AEO 2022 52'!196:196,MATCH(S$67,'AEO 2022 52'!$13:$13,0))</f>
        <v>37.696151999999998</v>
      </c>
      <c r="T89">
        <f>INDEX('AEO 2022 52'!196:196,MATCH(T$67,'AEO 2022 52'!$13:$13,0))</f>
        <v>37.609020000000001</v>
      </c>
      <c r="U89">
        <f>INDEX('AEO 2022 52'!196:196,MATCH(U$67,'AEO 2022 52'!$13:$13,0))</f>
        <v>37.527209999999997</v>
      </c>
      <c r="V89">
        <f>INDEX('AEO 2022 52'!196:196,MATCH(V$67,'AEO 2022 52'!$13:$13,0))</f>
        <v>37.452846999999998</v>
      </c>
      <c r="W89">
        <f>INDEX('AEO 2022 52'!196:196,MATCH(W$67,'AEO 2022 52'!$13:$13,0))</f>
        <v>37.382964999999999</v>
      </c>
      <c r="X89">
        <f>INDEX('AEO 2022 52'!196:196,MATCH(X$67,'AEO 2022 52'!$13:$13,0))</f>
        <v>37.317711000000003</v>
      </c>
      <c r="Y89">
        <f>INDEX('AEO 2022 52'!196:196,MATCH(Y$67,'AEO 2022 52'!$13:$13,0))</f>
        <v>37.257213999999998</v>
      </c>
      <c r="Z89">
        <f>INDEX('AEO 2022 52'!196:196,MATCH(Z$67,'AEO 2022 52'!$13:$13,0))</f>
        <v>37.201583999999997</v>
      </c>
      <c r="AA89">
        <f>INDEX('AEO 2022 52'!196:196,MATCH(AA$67,'AEO 2022 52'!$13:$13,0))</f>
        <v>37.149428999999998</v>
      </c>
      <c r="AB89">
        <f>INDEX('AEO 2022 52'!196:196,MATCH(AB$67,'AEO 2022 52'!$13:$13,0))</f>
        <v>37.100501999999999</v>
      </c>
      <c r="AC89">
        <f>INDEX('AEO 2022 52'!196:196,MATCH(AC$67,'AEO 2022 52'!$13:$13,0))</f>
        <v>37.054496999999998</v>
      </c>
      <c r="AD89">
        <f>INDEX('AEO 2022 52'!196:196,MATCH(AD$67,'AEO 2022 52'!$13:$13,0))</f>
        <v>37.011791000000002</v>
      </c>
      <c r="AE89">
        <f>INDEX('AEO 2022 52'!196:196,MATCH(AE$67,'AEO 2022 52'!$13:$13,0))</f>
        <v>36.972431</v>
      </c>
      <c r="AF89">
        <f>INDEX('AEO 2022 52'!196:196,MATCH(AF$67,'AEO 2022 52'!$13:$13,0))</f>
        <v>36.914692000000002</v>
      </c>
    </row>
    <row r="90" spans="1:32" x14ac:dyDescent="0.35">
      <c r="A90" t="str">
        <f>'AEO 2021 52'!A189</f>
        <v>Midsize Cars</v>
      </c>
      <c r="B90">
        <f>INDEX('AEO 2021 52'!189:189,MATCH(B$67,'AEO 2021 52'!$14:$14,0))</f>
        <v>46.540622999999997</v>
      </c>
      <c r="C90">
        <f>INDEX('AEO 2022 52'!197:197,MATCH(C$67,'AEO 2022 52'!$13:$13,0))</f>
        <v>43.654555999999999</v>
      </c>
      <c r="D90">
        <f>INDEX('AEO 2022 52'!197:197,MATCH(D$67,'AEO 2022 52'!$13:$13,0))</f>
        <v>42.447249999999997</v>
      </c>
      <c r="E90">
        <f>INDEX('AEO 2022 52'!197:197,MATCH(E$67,'AEO 2022 52'!$13:$13,0))</f>
        <v>41.425735000000003</v>
      </c>
      <c r="F90">
        <f>INDEX('AEO 2022 52'!197:197,MATCH(F$67,'AEO 2022 52'!$13:$13,0))</f>
        <v>40.589458</v>
      </c>
      <c r="G90">
        <f>INDEX('AEO 2022 52'!197:197,MATCH(G$67,'AEO 2022 52'!$13:$13,0))</f>
        <v>40.137314000000003</v>
      </c>
      <c r="H90">
        <f>INDEX('AEO 2022 52'!197:197,MATCH(H$67,'AEO 2022 52'!$13:$13,0))</f>
        <v>39.797707000000003</v>
      </c>
      <c r="I90">
        <f>INDEX('AEO 2022 52'!197:197,MATCH(I$67,'AEO 2022 52'!$13:$13,0))</f>
        <v>39.524647000000002</v>
      </c>
      <c r="J90">
        <f>INDEX('AEO 2022 52'!197:197,MATCH(J$67,'AEO 2022 52'!$13:$13,0))</f>
        <v>39.316634999999998</v>
      </c>
      <c r="K90">
        <f>INDEX('AEO 2022 52'!197:197,MATCH(K$67,'AEO 2022 52'!$13:$13,0))</f>
        <v>39.120922</v>
      </c>
      <c r="L90">
        <f>INDEX('AEO 2022 52'!197:197,MATCH(L$67,'AEO 2022 52'!$13:$13,0))</f>
        <v>38.970303000000001</v>
      </c>
      <c r="M90">
        <f>INDEX('AEO 2022 52'!197:197,MATCH(M$67,'AEO 2022 52'!$13:$13,0))</f>
        <v>38.857666000000002</v>
      </c>
      <c r="N90">
        <f>INDEX('AEO 2022 52'!197:197,MATCH(N$67,'AEO 2022 52'!$13:$13,0))</f>
        <v>38.734127000000001</v>
      </c>
      <c r="O90">
        <f>INDEX('AEO 2022 52'!197:197,MATCH(O$67,'AEO 2022 52'!$13:$13,0))</f>
        <v>38.618541999999998</v>
      </c>
      <c r="P90">
        <f>INDEX('AEO 2022 52'!197:197,MATCH(P$67,'AEO 2022 52'!$13:$13,0))</f>
        <v>38.490169999999999</v>
      </c>
      <c r="Q90">
        <f>INDEX('AEO 2022 52'!197:197,MATCH(Q$67,'AEO 2022 52'!$13:$13,0))</f>
        <v>38.367027</v>
      </c>
      <c r="R90">
        <f>INDEX('AEO 2022 52'!197:197,MATCH(R$67,'AEO 2022 52'!$13:$13,0))</f>
        <v>38.26437</v>
      </c>
      <c r="S90">
        <f>INDEX('AEO 2022 52'!197:197,MATCH(S$67,'AEO 2022 52'!$13:$13,0))</f>
        <v>38.168883999999998</v>
      </c>
      <c r="T90">
        <f>INDEX('AEO 2022 52'!197:197,MATCH(T$67,'AEO 2022 52'!$13:$13,0))</f>
        <v>38.079532999999998</v>
      </c>
      <c r="U90">
        <f>INDEX('AEO 2022 52'!197:197,MATCH(U$67,'AEO 2022 52'!$13:$13,0))</f>
        <v>37.995547999999999</v>
      </c>
      <c r="V90">
        <f>INDEX('AEO 2022 52'!197:197,MATCH(V$67,'AEO 2022 52'!$13:$13,0))</f>
        <v>37.922454999999999</v>
      </c>
      <c r="W90">
        <f>INDEX('AEO 2022 52'!197:197,MATCH(W$67,'AEO 2022 52'!$13:$13,0))</f>
        <v>37.853603</v>
      </c>
      <c r="X90">
        <f>INDEX('AEO 2022 52'!197:197,MATCH(X$67,'AEO 2022 52'!$13:$13,0))</f>
        <v>37.789313999999997</v>
      </c>
      <c r="Y90">
        <f>INDEX('AEO 2022 52'!197:197,MATCH(Y$67,'AEO 2022 52'!$13:$13,0))</f>
        <v>37.729542000000002</v>
      </c>
      <c r="Z90">
        <f>INDEX('AEO 2022 52'!197:197,MATCH(Z$67,'AEO 2022 52'!$13:$13,0))</f>
        <v>37.676662</v>
      </c>
      <c r="AA90">
        <f>INDEX('AEO 2022 52'!197:197,MATCH(AA$67,'AEO 2022 52'!$13:$13,0))</f>
        <v>37.627113000000001</v>
      </c>
      <c r="AB90">
        <f>INDEX('AEO 2022 52'!197:197,MATCH(AB$67,'AEO 2022 52'!$13:$13,0))</f>
        <v>37.580708000000001</v>
      </c>
      <c r="AC90">
        <f>INDEX('AEO 2022 52'!197:197,MATCH(AC$67,'AEO 2022 52'!$13:$13,0))</f>
        <v>37.537028999999997</v>
      </c>
      <c r="AD90">
        <f>INDEX('AEO 2022 52'!197:197,MATCH(AD$67,'AEO 2022 52'!$13:$13,0))</f>
        <v>37.496482999999998</v>
      </c>
      <c r="AE90">
        <f>INDEX('AEO 2022 52'!197:197,MATCH(AE$67,'AEO 2022 52'!$13:$13,0))</f>
        <v>37.459068000000002</v>
      </c>
      <c r="AF90">
        <f>INDEX('AEO 2022 52'!197:197,MATCH(AF$67,'AEO 2022 52'!$13:$13,0))</f>
        <v>37.403106999999999</v>
      </c>
    </row>
    <row r="91" spans="1:32" x14ac:dyDescent="0.35">
      <c r="A91" t="str">
        <f>'AEO 2021 52'!A190</f>
        <v>Large Cars</v>
      </c>
      <c r="B91">
        <f>INDEX('AEO 2021 52'!190:190,MATCH(B$67,'AEO 2021 52'!$14:$14,0))</f>
        <v>57.054974000000001</v>
      </c>
      <c r="C91">
        <f>INDEX('AEO 2022 52'!198:198,MATCH(C$67,'AEO 2022 52'!$13:$13,0))</f>
        <v>52.991824999999999</v>
      </c>
      <c r="D91">
        <f>INDEX('AEO 2022 52'!198:198,MATCH(D$67,'AEO 2022 52'!$13:$13,0))</f>
        <v>51.436169</v>
      </c>
      <c r="E91">
        <f>INDEX('AEO 2022 52'!198:198,MATCH(E$67,'AEO 2022 52'!$13:$13,0))</f>
        <v>50.094524</v>
      </c>
      <c r="F91">
        <f>INDEX('AEO 2022 52'!198:198,MATCH(F$67,'AEO 2022 52'!$13:$13,0))</f>
        <v>48.941882999999997</v>
      </c>
      <c r="G91">
        <f>INDEX('AEO 2022 52'!198:198,MATCH(G$67,'AEO 2022 52'!$13:$13,0))</f>
        <v>48.364891</v>
      </c>
      <c r="H91">
        <f>INDEX('AEO 2022 52'!198:198,MATCH(H$67,'AEO 2022 52'!$13:$13,0))</f>
        <v>47.931609999999999</v>
      </c>
      <c r="I91">
        <f>INDEX('AEO 2022 52'!198:198,MATCH(I$67,'AEO 2022 52'!$13:$13,0))</f>
        <v>47.575969999999998</v>
      </c>
      <c r="J91">
        <f>INDEX('AEO 2022 52'!198:198,MATCH(J$67,'AEO 2022 52'!$13:$13,0))</f>
        <v>47.308810999999999</v>
      </c>
      <c r="K91">
        <f>INDEX('AEO 2022 52'!198:198,MATCH(K$67,'AEO 2022 52'!$13:$13,0))</f>
        <v>47.038970999999997</v>
      </c>
      <c r="L91">
        <f>INDEX('AEO 2022 52'!198:198,MATCH(L$67,'AEO 2022 52'!$13:$13,0))</f>
        <v>46.839328999999999</v>
      </c>
      <c r="M91">
        <f>INDEX('AEO 2022 52'!198:198,MATCH(M$67,'AEO 2022 52'!$13:$13,0))</f>
        <v>46.702061</v>
      </c>
      <c r="N91">
        <f>INDEX('AEO 2022 52'!198:198,MATCH(N$67,'AEO 2022 52'!$13:$13,0))</f>
        <v>46.533645999999997</v>
      </c>
      <c r="O91">
        <f>INDEX('AEO 2022 52'!198:198,MATCH(O$67,'AEO 2022 52'!$13:$13,0))</f>
        <v>46.372264999999999</v>
      </c>
      <c r="P91">
        <f>INDEX('AEO 2022 52'!198:198,MATCH(P$67,'AEO 2022 52'!$13:$13,0))</f>
        <v>46.200439000000003</v>
      </c>
      <c r="Q91">
        <f>INDEX('AEO 2022 52'!198:198,MATCH(Q$67,'AEO 2022 52'!$13:$13,0))</f>
        <v>46.036118000000002</v>
      </c>
      <c r="R91">
        <f>INDEX('AEO 2022 52'!198:198,MATCH(R$67,'AEO 2022 52'!$13:$13,0))</f>
        <v>45.905147999999997</v>
      </c>
      <c r="S91">
        <f>INDEX('AEO 2022 52'!198:198,MATCH(S$67,'AEO 2022 52'!$13:$13,0))</f>
        <v>45.781750000000002</v>
      </c>
      <c r="T91">
        <f>INDEX('AEO 2022 52'!198:198,MATCH(T$67,'AEO 2022 52'!$13:$13,0))</f>
        <v>45.665866999999999</v>
      </c>
      <c r="U91">
        <f>INDEX('AEO 2022 52'!198:198,MATCH(U$67,'AEO 2022 52'!$13:$13,0))</f>
        <v>45.556561000000002</v>
      </c>
      <c r="V91">
        <f>INDEX('AEO 2022 52'!198:198,MATCH(V$67,'AEO 2022 52'!$13:$13,0))</f>
        <v>45.464207000000002</v>
      </c>
      <c r="W91">
        <f>INDEX('AEO 2022 52'!198:198,MATCH(W$67,'AEO 2022 52'!$13:$13,0))</f>
        <v>45.376857999999999</v>
      </c>
      <c r="X91">
        <f>INDEX('AEO 2022 52'!198:198,MATCH(X$67,'AEO 2022 52'!$13:$13,0))</f>
        <v>45.295096999999998</v>
      </c>
      <c r="Y91">
        <f>INDEX('AEO 2022 52'!198:198,MATCH(Y$67,'AEO 2022 52'!$13:$13,0))</f>
        <v>45.218384</v>
      </c>
      <c r="Z91">
        <f>INDEX('AEO 2022 52'!198:198,MATCH(Z$67,'AEO 2022 52'!$13:$13,0))</f>
        <v>45.152369999999998</v>
      </c>
      <c r="AA91">
        <f>INDEX('AEO 2022 52'!198:198,MATCH(AA$67,'AEO 2022 52'!$13:$13,0))</f>
        <v>45.090384999999998</v>
      </c>
      <c r="AB91">
        <f>INDEX('AEO 2022 52'!198:198,MATCH(AB$67,'AEO 2022 52'!$13:$13,0))</f>
        <v>45.03199</v>
      </c>
      <c r="AC91">
        <f>INDEX('AEO 2022 52'!198:198,MATCH(AC$67,'AEO 2022 52'!$13:$13,0))</f>
        <v>44.976086000000002</v>
      </c>
      <c r="AD91">
        <f>INDEX('AEO 2022 52'!198:198,MATCH(AD$67,'AEO 2022 52'!$13:$13,0))</f>
        <v>44.924377</v>
      </c>
      <c r="AE91">
        <f>INDEX('AEO 2022 52'!198:198,MATCH(AE$67,'AEO 2022 52'!$13:$13,0))</f>
        <v>44.875945999999999</v>
      </c>
      <c r="AF91">
        <f>INDEX('AEO 2022 52'!198:198,MATCH(AF$67,'AEO 2022 52'!$13:$13,0))</f>
        <v>44.810851999999997</v>
      </c>
    </row>
    <row r="92" spans="1:32" x14ac:dyDescent="0.35">
      <c r="A92" t="str">
        <f>'AEO 2021 52'!A191</f>
        <v>Two Seater Cars</v>
      </c>
      <c r="B92">
        <f>INDEX('AEO 2021 52'!191:191,MATCH(B$67,'AEO 2021 52'!$14:$14,0))</f>
        <v>123.63664199999999</v>
      </c>
      <c r="C92">
        <f>INDEX('AEO 2022 52'!199:199,MATCH(C$67,'AEO 2022 52'!$13:$13,0))</f>
        <v>112.49226400000001</v>
      </c>
      <c r="D92">
        <f>INDEX('AEO 2022 52'!199:199,MATCH(D$67,'AEO 2022 52'!$13:$13,0))</f>
        <v>111.08916499999999</v>
      </c>
      <c r="E92">
        <f>INDEX('AEO 2022 52'!199:199,MATCH(E$67,'AEO 2022 52'!$13:$13,0))</f>
        <v>109.848328</v>
      </c>
      <c r="F92">
        <f>INDEX('AEO 2022 52'!199:199,MATCH(F$67,'AEO 2022 52'!$13:$13,0))</f>
        <v>108.804649</v>
      </c>
      <c r="G92">
        <f>INDEX('AEO 2022 52'!199:199,MATCH(G$67,'AEO 2022 52'!$13:$13,0))</f>
        <v>108.34938</v>
      </c>
      <c r="H92">
        <f>INDEX('AEO 2022 52'!199:199,MATCH(H$67,'AEO 2022 52'!$13:$13,0))</f>
        <v>107.97315999999999</v>
      </c>
      <c r="I92">
        <f>INDEX('AEO 2022 52'!199:199,MATCH(I$67,'AEO 2022 52'!$13:$13,0))</f>
        <v>107.665764</v>
      </c>
      <c r="J92">
        <f>INDEX('AEO 2022 52'!199:199,MATCH(J$67,'AEO 2022 52'!$13:$13,0))</f>
        <v>107.439835</v>
      </c>
      <c r="K92">
        <f>INDEX('AEO 2022 52'!199:199,MATCH(K$67,'AEO 2022 52'!$13:$13,0))</f>
        <v>107.201859</v>
      </c>
      <c r="L92">
        <f>INDEX('AEO 2022 52'!199:199,MATCH(L$67,'AEO 2022 52'!$13:$13,0))</f>
        <v>107.031113</v>
      </c>
      <c r="M92">
        <f>INDEX('AEO 2022 52'!199:199,MATCH(M$67,'AEO 2022 52'!$13:$13,0))</f>
        <v>106.919754</v>
      </c>
      <c r="N92">
        <f>INDEX('AEO 2022 52'!199:199,MATCH(N$67,'AEO 2022 52'!$13:$13,0))</f>
        <v>106.774734</v>
      </c>
      <c r="O92">
        <f>INDEX('AEO 2022 52'!199:199,MATCH(O$67,'AEO 2022 52'!$13:$13,0))</f>
        <v>106.635345</v>
      </c>
      <c r="P92">
        <f>INDEX('AEO 2022 52'!199:199,MATCH(P$67,'AEO 2022 52'!$13:$13,0))</f>
        <v>106.482353</v>
      </c>
      <c r="Q92">
        <f>INDEX('AEO 2022 52'!199:199,MATCH(Q$67,'AEO 2022 52'!$13:$13,0))</f>
        <v>106.334946</v>
      </c>
      <c r="R92">
        <f>INDEX('AEO 2022 52'!199:199,MATCH(R$67,'AEO 2022 52'!$13:$13,0))</f>
        <v>106.219589</v>
      </c>
      <c r="S92">
        <f>INDEX('AEO 2022 52'!199:199,MATCH(S$67,'AEO 2022 52'!$13:$13,0))</f>
        <v>106.112656</v>
      </c>
      <c r="T92">
        <f>INDEX('AEO 2022 52'!199:199,MATCH(T$67,'AEO 2022 52'!$13:$13,0))</f>
        <v>106.012444</v>
      </c>
      <c r="U92">
        <f>INDEX('AEO 2022 52'!199:199,MATCH(U$67,'AEO 2022 52'!$13:$13,0))</f>
        <v>105.91776299999999</v>
      </c>
      <c r="V92">
        <f>INDEX('AEO 2022 52'!199:199,MATCH(V$67,'AEO 2022 52'!$13:$13,0))</f>
        <v>105.839142</v>
      </c>
      <c r="W92">
        <f>INDEX('AEO 2022 52'!199:199,MATCH(W$67,'AEO 2022 52'!$13:$13,0))</f>
        <v>105.764847</v>
      </c>
      <c r="X92">
        <f>INDEX('AEO 2022 52'!199:199,MATCH(X$67,'AEO 2022 52'!$13:$13,0))</f>
        <v>105.695618</v>
      </c>
      <c r="Y92">
        <f>INDEX('AEO 2022 52'!199:199,MATCH(Y$67,'AEO 2022 52'!$13:$13,0))</f>
        <v>105.630653</v>
      </c>
      <c r="Z92">
        <f>INDEX('AEO 2022 52'!199:199,MATCH(Z$67,'AEO 2022 52'!$13:$13,0))</f>
        <v>105.57614100000001</v>
      </c>
      <c r="AA92">
        <f>INDEX('AEO 2022 52'!199:199,MATCH(AA$67,'AEO 2022 52'!$13:$13,0))</f>
        <v>105.525177</v>
      </c>
      <c r="AB92">
        <f>INDEX('AEO 2022 52'!199:199,MATCH(AB$67,'AEO 2022 52'!$13:$13,0))</f>
        <v>105.477386</v>
      </c>
      <c r="AC92">
        <f>INDEX('AEO 2022 52'!199:199,MATCH(AC$67,'AEO 2022 52'!$13:$13,0))</f>
        <v>105.431892</v>
      </c>
      <c r="AD92">
        <f>INDEX('AEO 2022 52'!199:199,MATCH(AD$67,'AEO 2022 52'!$13:$13,0))</f>
        <v>105.389854</v>
      </c>
      <c r="AE92">
        <f>INDEX('AEO 2022 52'!199:199,MATCH(AE$67,'AEO 2022 52'!$13:$13,0))</f>
        <v>105.350784</v>
      </c>
      <c r="AF92">
        <f>INDEX('AEO 2022 52'!199:199,MATCH(AF$67,'AEO 2022 52'!$13:$13,0))</f>
        <v>105.293182</v>
      </c>
    </row>
    <row r="93" spans="1:32" x14ac:dyDescent="0.35">
      <c r="A93" t="str">
        <f>'AEO 2021 52'!A192</f>
        <v>Small Crossover Cars</v>
      </c>
      <c r="B93">
        <f>INDEX('AEO 2021 52'!192:192,MATCH(B$67,'AEO 2021 52'!$14:$14,0))</f>
        <v>46.846187999999998</v>
      </c>
      <c r="C93">
        <f>INDEX('AEO 2022 52'!200:200,MATCH(C$67,'AEO 2022 52'!$13:$13,0))</f>
        <v>44.338112000000002</v>
      </c>
      <c r="D93">
        <f>INDEX('AEO 2022 52'!200:200,MATCH(D$67,'AEO 2022 52'!$13:$13,0))</f>
        <v>43.046031999999997</v>
      </c>
      <c r="E93">
        <f>INDEX('AEO 2022 52'!200:200,MATCH(E$67,'AEO 2022 52'!$13:$13,0))</f>
        <v>41.951892999999998</v>
      </c>
      <c r="F93">
        <f>INDEX('AEO 2022 52'!200:200,MATCH(F$67,'AEO 2022 52'!$13:$13,0))</f>
        <v>41.070495999999999</v>
      </c>
      <c r="G93">
        <f>INDEX('AEO 2022 52'!200:200,MATCH(G$67,'AEO 2022 52'!$13:$13,0))</f>
        <v>40.580630999999997</v>
      </c>
      <c r="H93">
        <f>INDEX('AEO 2022 52'!200:200,MATCH(H$67,'AEO 2022 52'!$13:$13,0))</f>
        <v>40.178471000000002</v>
      </c>
      <c r="I93">
        <f>INDEX('AEO 2022 52'!200:200,MATCH(I$67,'AEO 2022 52'!$13:$13,0))</f>
        <v>39.870604999999998</v>
      </c>
      <c r="J93">
        <f>INDEX('AEO 2022 52'!200:200,MATCH(J$67,'AEO 2022 52'!$13:$13,0))</f>
        <v>39.640098999999999</v>
      </c>
      <c r="K93">
        <f>INDEX('AEO 2022 52'!200:200,MATCH(K$67,'AEO 2022 52'!$13:$13,0))</f>
        <v>39.414588999999999</v>
      </c>
      <c r="L93">
        <f>INDEX('AEO 2022 52'!200:200,MATCH(L$67,'AEO 2022 52'!$13:$13,0))</f>
        <v>39.244090999999997</v>
      </c>
      <c r="M93">
        <f>INDEX('AEO 2022 52'!200:200,MATCH(M$67,'AEO 2022 52'!$13:$13,0))</f>
        <v>39.120913999999999</v>
      </c>
      <c r="N93">
        <f>INDEX('AEO 2022 52'!200:200,MATCH(N$67,'AEO 2022 52'!$13:$13,0))</f>
        <v>38.979252000000002</v>
      </c>
      <c r="O93">
        <f>INDEX('AEO 2022 52'!200:200,MATCH(O$67,'AEO 2022 52'!$13:$13,0))</f>
        <v>38.845363999999996</v>
      </c>
      <c r="P93">
        <f>INDEX('AEO 2022 52'!200:200,MATCH(P$67,'AEO 2022 52'!$13:$13,0))</f>
        <v>38.700066</v>
      </c>
      <c r="Q93">
        <f>INDEX('AEO 2022 52'!200:200,MATCH(Q$67,'AEO 2022 52'!$13:$13,0))</f>
        <v>38.560616000000003</v>
      </c>
      <c r="R93">
        <f>INDEX('AEO 2022 52'!200:200,MATCH(R$67,'AEO 2022 52'!$13:$13,0))</f>
        <v>38.446109999999997</v>
      </c>
      <c r="S93">
        <f>INDEX('AEO 2022 52'!200:200,MATCH(S$67,'AEO 2022 52'!$13:$13,0))</f>
        <v>38.339252000000002</v>
      </c>
      <c r="T93">
        <f>INDEX('AEO 2022 52'!200:200,MATCH(T$67,'AEO 2022 52'!$13:$13,0))</f>
        <v>38.238869000000001</v>
      </c>
      <c r="U93">
        <f>INDEX('AEO 2022 52'!200:200,MATCH(U$67,'AEO 2022 52'!$13:$13,0))</f>
        <v>38.144450999999997</v>
      </c>
      <c r="V93">
        <f>INDEX('AEO 2022 52'!200:200,MATCH(V$67,'AEO 2022 52'!$13:$13,0))</f>
        <v>38.065178000000003</v>
      </c>
      <c r="W93">
        <f>INDEX('AEO 2022 52'!200:200,MATCH(W$67,'AEO 2022 52'!$13:$13,0))</f>
        <v>37.990710999999997</v>
      </c>
      <c r="X93">
        <f>INDEX('AEO 2022 52'!200:200,MATCH(X$67,'AEO 2022 52'!$13:$13,0))</f>
        <v>37.919998</v>
      </c>
      <c r="Y93">
        <f>INDEX('AEO 2022 52'!200:200,MATCH(Y$67,'AEO 2022 52'!$13:$13,0))</f>
        <v>37.854996</v>
      </c>
      <c r="Z93">
        <f>INDEX('AEO 2022 52'!200:200,MATCH(Z$67,'AEO 2022 52'!$13:$13,0))</f>
        <v>37.797595999999999</v>
      </c>
      <c r="AA93">
        <f>INDEX('AEO 2022 52'!200:200,MATCH(AA$67,'AEO 2022 52'!$13:$13,0))</f>
        <v>37.743304999999999</v>
      </c>
      <c r="AB93">
        <f>INDEX('AEO 2022 52'!200:200,MATCH(AB$67,'AEO 2022 52'!$13:$13,0))</f>
        <v>37.692196000000003</v>
      </c>
      <c r="AC93">
        <f>INDEX('AEO 2022 52'!200:200,MATCH(AC$67,'AEO 2022 52'!$13:$13,0))</f>
        <v>37.644970000000001</v>
      </c>
      <c r="AD93">
        <f>INDEX('AEO 2022 52'!200:200,MATCH(AD$67,'AEO 2022 52'!$13:$13,0))</f>
        <v>37.600090000000002</v>
      </c>
      <c r="AE93">
        <f>INDEX('AEO 2022 52'!200:200,MATCH(AE$67,'AEO 2022 52'!$13:$13,0))</f>
        <v>37.559097000000001</v>
      </c>
      <c r="AF93">
        <f>INDEX('AEO 2022 52'!200:200,MATCH(AF$67,'AEO 2022 52'!$13:$13,0))</f>
        <v>37.499527</v>
      </c>
    </row>
    <row r="94" spans="1:32" x14ac:dyDescent="0.35">
      <c r="A94" t="str">
        <f>'AEO 2021 52'!A193</f>
        <v>Large Crossover Cars</v>
      </c>
      <c r="B94">
        <f>INDEX('AEO 2021 52'!193:193,MATCH(B$67,'AEO 2021 52'!$14:$14,0))</f>
        <v>58.304768000000003</v>
      </c>
      <c r="C94">
        <f>INDEX('AEO 2022 52'!201:201,MATCH(C$67,'AEO 2022 52'!$13:$13,0))</f>
        <v>59.085079</v>
      </c>
      <c r="D94">
        <f>INDEX('AEO 2022 52'!201:201,MATCH(D$67,'AEO 2022 52'!$13:$13,0))</f>
        <v>57.470032000000003</v>
      </c>
      <c r="E94">
        <f>INDEX('AEO 2022 52'!201:201,MATCH(E$67,'AEO 2022 52'!$13:$13,0))</f>
        <v>56.094512999999999</v>
      </c>
      <c r="F94">
        <f>INDEX('AEO 2022 52'!201:201,MATCH(F$67,'AEO 2022 52'!$13:$13,0))</f>
        <v>54.941856000000001</v>
      </c>
      <c r="G94">
        <f>INDEX('AEO 2022 52'!201:201,MATCH(G$67,'AEO 2022 52'!$13:$13,0))</f>
        <v>54.339061999999998</v>
      </c>
      <c r="H94">
        <f>INDEX('AEO 2022 52'!201:201,MATCH(H$67,'AEO 2022 52'!$13:$13,0))</f>
        <v>53.838127</v>
      </c>
      <c r="I94">
        <f>INDEX('AEO 2022 52'!201:201,MATCH(I$67,'AEO 2022 52'!$13:$13,0))</f>
        <v>53.448512999999998</v>
      </c>
      <c r="J94">
        <f>INDEX('AEO 2022 52'!201:201,MATCH(J$67,'AEO 2022 52'!$13:$13,0))</f>
        <v>53.153297000000002</v>
      </c>
      <c r="K94">
        <f>INDEX('AEO 2022 52'!201:201,MATCH(K$67,'AEO 2022 52'!$13:$13,0))</f>
        <v>52.866351999999999</v>
      </c>
      <c r="L94">
        <f>INDEX('AEO 2022 52'!201:201,MATCH(L$67,'AEO 2022 52'!$13:$13,0))</f>
        <v>52.645778999999997</v>
      </c>
      <c r="M94">
        <f>INDEX('AEO 2022 52'!201:201,MATCH(M$67,'AEO 2022 52'!$13:$13,0))</f>
        <v>52.481895000000002</v>
      </c>
      <c r="N94">
        <f>INDEX('AEO 2022 52'!201:201,MATCH(N$67,'AEO 2022 52'!$13:$13,0))</f>
        <v>52.296954999999997</v>
      </c>
      <c r="O94">
        <f>INDEX('AEO 2022 52'!201:201,MATCH(O$67,'AEO 2022 52'!$13:$13,0))</f>
        <v>52.122416999999999</v>
      </c>
      <c r="P94">
        <f>INDEX('AEO 2022 52'!201:201,MATCH(P$67,'AEO 2022 52'!$13:$13,0))</f>
        <v>51.938850000000002</v>
      </c>
      <c r="Q94">
        <f>INDEX('AEO 2022 52'!201:201,MATCH(Q$67,'AEO 2022 52'!$13:$13,0))</f>
        <v>51.763924000000003</v>
      </c>
      <c r="R94">
        <f>INDEX('AEO 2022 52'!201:201,MATCH(R$67,'AEO 2022 52'!$13:$13,0))</f>
        <v>51.619414999999996</v>
      </c>
      <c r="S94">
        <f>INDEX('AEO 2022 52'!201:201,MATCH(S$67,'AEO 2022 52'!$13:$13,0))</f>
        <v>51.484375</v>
      </c>
      <c r="T94">
        <f>INDEX('AEO 2022 52'!201:201,MATCH(T$67,'AEO 2022 52'!$13:$13,0))</f>
        <v>51.356377000000002</v>
      </c>
      <c r="U94">
        <f>INDEX('AEO 2022 52'!201:201,MATCH(U$67,'AEO 2022 52'!$13:$13,0))</f>
        <v>51.235183999999997</v>
      </c>
      <c r="V94">
        <f>INDEX('AEO 2022 52'!201:201,MATCH(V$67,'AEO 2022 52'!$13:$13,0))</f>
        <v>51.129848000000003</v>
      </c>
      <c r="W94">
        <f>INDEX('AEO 2022 52'!201:201,MATCH(W$67,'AEO 2022 52'!$13:$13,0))</f>
        <v>51.030048000000001</v>
      </c>
      <c r="X94">
        <f>INDEX('AEO 2022 52'!201:201,MATCH(X$67,'AEO 2022 52'!$13:$13,0))</f>
        <v>50.937041999999998</v>
      </c>
      <c r="Y94">
        <f>INDEX('AEO 2022 52'!201:201,MATCH(Y$67,'AEO 2022 52'!$13:$13,0))</f>
        <v>50.853301999999999</v>
      </c>
      <c r="Z94">
        <f>INDEX('AEO 2022 52'!201:201,MATCH(Z$67,'AEO 2022 52'!$13:$13,0))</f>
        <v>50.778553000000002</v>
      </c>
      <c r="AA94">
        <f>INDEX('AEO 2022 52'!201:201,MATCH(AA$67,'AEO 2022 52'!$13:$13,0))</f>
        <v>50.707317000000003</v>
      </c>
      <c r="AB94">
        <f>INDEX('AEO 2022 52'!201:201,MATCH(AB$67,'AEO 2022 52'!$13:$13,0))</f>
        <v>50.639870000000002</v>
      </c>
      <c r="AC94">
        <f>INDEX('AEO 2022 52'!201:201,MATCH(AC$67,'AEO 2022 52'!$13:$13,0))</f>
        <v>50.577781999999999</v>
      </c>
      <c r="AD94">
        <f>INDEX('AEO 2022 52'!201:201,MATCH(AD$67,'AEO 2022 52'!$13:$13,0))</f>
        <v>50.517693000000001</v>
      </c>
      <c r="AE94">
        <f>INDEX('AEO 2022 52'!201:201,MATCH(AE$67,'AEO 2022 52'!$13:$13,0))</f>
        <v>50.462811000000002</v>
      </c>
      <c r="AF94">
        <f>INDEX('AEO 2022 52'!201:201,MATCH(AF$67,'AEO 2022 52'!$13:$13,0))</f>
        <v>50.389789999999998</v>
      </c>
    </row>
    <row r="95" spans="1:32" x14ac:dyDescent="0.35">
      <c r="A95" t="str">
        <f>'AEO 2021 52'!A194</f>
        <v>Small Pickup</v>
      </c>
      <c r="B95">
        <f>INDEX('AEO 2021 52'!194:194,MATCH(B$67,'AEO 2021 52'!$14:$14,0))</f>
        <v>53.237732000000001</v>
      </c>
      <c r="C95">
        <f>INDEX('AEO 2022 52'!202:202,MATCH(C$67,'AEO 2022 52'!$13:$13,0))</f>
        <v>46.788482999999999</v>
      </c>
      <c r="D95">
        <f>INDEX('AEO 2022 52'!202:202,MATCH(D$67,'AEO 2022 52'!$13:$13,0))</f>
        <v>45.539284000000002</v>
      </c>
      <c r="E95">
        <f>INDEX('AEO 2022 52'!202:202,MATCH(E$67,'AEO 2022 52'!$13:$13,0))</f>
        <v>44.602299000000002</v>
      </c>
      <c r="F95">
        <f>INDEX('AEO 2022 52'!202:202,MATCH(F$67,'AEO 2022 52'!$13:$13,0))</f>
        <v>43.898251000000002</v>
      </c>
      <c r="G95">
        <f>INDEX('AEO 2022 52'!202:202,MATCH(G$67,'AEO 2022 52'!$13:$13,0))</f>
        <v>43.380595999999997</v>
      </c>
      <c r="H95">
        <f>INDEX('AEO 2022 52'!202:202,MATCH(H$67,'AEO 2022 52'!$13:$13,0))</f>
        <v>42.99456</v>
      </c>
      <c r="I95">
        <f>INDEX('AEO 2022 52'!202:202,MATCH(I$67,'AEO 2022 52'!$13:$13,0))</f>
        <v>42.692646000000003</v>
      </c>
      <c r="J95">
        <f>INDEX('AEO 2022 52'!202:202,MATCH(J$67,'AEO 2022 52'!$13:$13,0))</f>
        <v>42.457424000000003</v>
      </c>
      <c r="K95">
        <f>INDEX('AEO 2022 52'!202:202,MATCH(K$67,'AEO 2022 52'!$13:$13,0))</f>
        <v>42.267558999999999</v>
      </c>
      <c r="L95">
        <f>INDEX('AEO 2022 52'!202:202,MATCH(L$67,'AEO 2022 52'!$13:$13,0))</f>
        <v>42.112442000000001</v>
      </c>
      <c r="M95">
        <f>INDEX('AEO 2022 52'!202:202,MATCH(M$67,'AEO 2022 52'!$13:$13,0))</f>
        <v>41.981178</v>
      </c>
      <c r="N95">
        <f>INDEX('AEO 2022 52'!202:202,MATCH(N$67,'AEO 2022 52'!$13:$13,0))</f>
        <v>41.863491000000003</v>
      </c>
      <c r="O95">
        <f>INDEX('AEO 2022 52'!202:202,MATCH(O$67,'AEO 2022 52'!$13:$13,0))</f>
        <v>41.766201000000002</v>
      </c>
      <c r="P95">
        <f>INDEX('AEO 2022 52'!202:202,MATCH(P$67,'AEO 2022 52'!$13:$13,0))</f>
        <v>41.603293999999998</v>
      </c>
      <c r="Q95">
        <f>INDEX('AEO 2022 52'!202:202,MATCH(Q$67,'AEO 2022 52'!$13:$13,0))</f>
        <v>41.439438000000003</v>
      </c>
      <c r="R95">
        <f>INDEX('AEO 2022 52'!202:202,MATCH(R$67,'AEO 2022 52'!$13:$13,0))</f>
        <v>41.289307000000001</v>
      </c>
      <c r="S95">
        <f>INDEX('AEO 2022 52'!202:202,MATCH(S$67,'AEO 2022 52'!$13:$13,0))</f>
        <v>41.147137000000001</v>
      </c>
      <c r="T95">
        <f>INDEX('AEO 2022 52'!202:202,MATCH(T$67,'AEO 2022 52'!$13:$13,0))</f>
        <v>41.013756000000001</v>
      </c>
      <c r="U95">
        <f>INDEX('AEO 2022 52'!202:202,MATCH(U$67,'AEO 2022 52'!$13:$13,0))</f>
        <v>40.888317000000001</v>
      </c>
      <c r="V95">
        <f>INDEX('AEO 2022 52'!202:202,MATCH(V$67,'AEO 2022 52'!$13:$13,0))</f>
        <v>40.770308999999997</v>
      </c>
      <c r="W95">
        <f>INDEX('AEO 2022 52'!202:202,MATCH(W$67,'AEO 2022 52'!$13:$13,0))</f>
        <v>40.658183999999999</v>
      </c>
      <c r="X95">
        <f>INDEX('AEO 2022 52'!202:202,MATCH(X$67,'AEO 2022 52'!$13:$13,0))</f>
        <v>40.552867999999997</v>
      </c>
      <c r="Y95">
        <f>INDEX('AEO 2022 52'!202:202,MATCH(Y$67,'AEO 2022 52'!$13:$13,0))</f>
        <v>40.453377000000003</v>
      </c>
      <c r="Z95">
        <f>INDEX('AEO 2022 52'!202:202,MATCH(Z$67,'AEO 2022 52'!$13:$13,0))</f>
        <v>40.359417000000001</v>
      </c>
      <c r="AA95">
        <f>INDEX('AEO 2022 52'!202:202,MATCH(AA$67,'AEO 2022 52'!$13:$13,0))</f>
        <v>40.270297999999997</v>
      </c>
      <c r="AB95">
        <f>INDEX('AEO 2022 52'!202:202,MATCH(AB$67,'AEO 2022 52'!$13:$13,0))</f>
        <v>40.185397999999999</v>
      </c>
      <c r="AC95">
        <f>INDEX('AEO 2022 52'!202:202,MATCH(AC$67,'AEO 2022 52'!$13:$13,0))</f>
        <v>40.103794000000001</v>
      </c>
      <c r="AD95">
        <f>INDEX('AEO 2022 52'!202:202,MATCH(AD$67,'AEO 2022 52'!$13:$13,0))</f>
        <v>40.027133999999997</v>
      </c>
      <c r="AE95">
        <f>INDEX('AEO 2022 52'!202:202,MATCH(AE$67,'AEO 2022 52'!$13:$13,0))</f>
        <v>39.954517000000003</v>
      </c>
      <c r="AF95">
        <f>INDEX('AEO 2022 52'!202:202,MATCH(AF$67,'AEO 2022 52'!$13:$13,0))</f>
        <v>39.87912</v>
      </c>
    </row>
    <row r="96" spans="1:32" x14ac:dyDescent="0.3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35">
      <c r="A97" t="str">
        <f>'AEO 2021 52'!A196</f>
        <v>Small Van</v>
      </c>
      <c r="B97">
        <f>INDEX('AEO 2021 52'!196:196,MATCH(B$67,'AEO 2021 52'!$14:$14,0))</f>
        <v>0</v>
      </c>
      <c r="C97">
        <f>INDEX('AEO 2022 52'!204:204,MATCH(C$67,'AEO 2022 52'!$13:$13,0))</f>
        <v>42.508845999999998</v>
      </c>
      <c r="D97">
        <f>INDEX('AEO 2022 52'!204:204,MATCH(D$67,'AEO 2022 52'!$13:$13,0))</f>
        <v>41.498221999999998</v>
      </c>
      <c r="E97">
        <f>INDEX('AEO 2022 52'!204:204,MATCH(E$67,'AEO 2022 52'!$13:$13,0))</f>
        <v>40.727424999999997</v>
      </c>
      <c r="F97">
        <f>INDEX('AEO 2022 52'!204:204,MATCH(F$67,'AEO 2022 52'!$13:$13,0))</f>
        <v>40.187244</v>
      </c>
      <c r="G97">
        <f>INDEX('AEO 2022 52'!204:204,MATCH(G$67,'AEO 2022 52'!$13:$13,0))</f>
        <v>39.913184999999999</v>
      </c>
      <c r="H97">
        <f>INDEX('AEO 2022 52'!204:204,MATCH(H$67,'AEO 2022 52'!$13:$13,0))</f>
        <v>39.729953999999999</v>
      </c>
      <c r="I97">
        <f>INDEX('AEO 2022 52'!204:204,MATCH(I$67,'AEO 2022 52'!$13:$13,0))</f>
        <v>39.582520000000002</v>
      </c>
      <c r="J97">
        <f>INDEX('AEO 2022 52'!204:204,MATCH(J$67,'AEO 2022 52'!$13:$13,0))</f>
        <v>39.467525000000002</v>
      </c>
      <c r="K97">
        <f>INDEX('AEO 2022 52'!204:204,MATCH(K$67,'AEO 2022 52'!$13:$13,0))</f>
        <v>39.386783999999999</v>
      </c>
      <c r="L97">
        <f>INDEX('AEO 2022 52'!204:204,MATCH(L$67,'AEO 2022 52'!$13:$13,0))</f>
        <v>39.321682000000003</v>
      </c>
      <c r="M97">
        <f>INDEX('AEO 2022 52'!204:204,MATCH(M$67,'AEO 2022 52'!$13:$13,0))</f>
        <v>39.264774000000003</v>
      </c>
      <c r="N97">
        <f>INDEX('AEO 2022 52'!204:204,MATCH(N$67,'AEO 2022 52'!$13:$13,0))</f>
        <v>39.209068000000002</v>
      </c>
      <c r="O97">
        <f>INDEX('AEO 2022 52'!204:204,MATCH(O$67,'AEO 2022 52'!$13:$13,0))</f>
        <v>39.160065000000003</v>
      </c>
      <c r="P97">
        <f>INDEX('AEO 2022 52'!204:204,MATCH(P$67,'AEO 2022 52'!$13:$13,0))</f>
        <v>39.045143000000003</v>
      </c>
      <c r="Q97">
        <f>INDEX('AEO 2022 52'!204:204,MATCH(Q$67,'AEO 2022 52'!$13:$13,0))</f>
        <v>38.925564000000001</v>
      </c>
      <c r="R97">
        <f>INDEX('AEO 2022 52'!204:204,MATCH(R$67,'AEO 2022 52'!$13:$13,0))</f>
        <v>38.816527999999998</v>
      </c>
      <c r="S97">
        <f>INDEX('AEO 2022 52'!204:204,MATCH(S$67,'AEO 2022 52'!$13:$13,0))</f>
        <v>38.713993000000002</v>
      </c>
      <c r="T97">
        <f>INDEX('AEO 2022 52'!204:204,MATCH(T$67,'AEO 2022 52'!$13:$13,0))</f>
        <v>38.617237000000003</v>
      </c>
      <c r="U97">
        <f>INDEX('AEO 2022 52'!204:204,MATCH(U$67,'AEO 2022 52'!$13:$13,0))</f>
        <v>38.525562000000001</v>
      </c>
      <c r="V97">
        <f>INDEX('AEO 2022 52'!204:204,MATCH(V$67,'AEO 2022 52'!$13:$13,0))</f>
        <v>38.440010000000001</v>
      </c>
      <c r="W97">
        <f>INDEX('AEO 2022 52'!204:204,MATCH(W$67,'AEO 2022 52'!$13:$13,0))</f>
        <v>38.358851999999999</v>
      </c>
      <c r="X97">
        <f>INDEX('AEO 2022 52'!204:204,MATCH(X$67,'AEO 2022 52'!$13:$13,0))</f>
        <v>38.282139000000001</v>
      </c>
      <c r="Y97">
        <f>INDEX('AEO 2022 52'!204:204,MATCH(Y$67,'AEO 2022 52'!$13:$13,0))</f>
        <v>38.210372999999997</v>
      </c>
      <c r="Z97">
        <f>INDEX('AEO 2022 52'!204:204,MATCH(Z$67,'AEO 2022 52'!$13:$13,0))</f>
        <v>38.142508999999997</v>
      </c>
      <c r="AA97">
        <f>INDEX('AEO 2022 52'!204:204,MATCH(AA$67,'AEO 2022 52'!$13:$13,0))</f>
        <v>38.077838999999997</v>
      </c>
      <c r="AB97">
        <f>INDEX('AEO 2022 52'!204:204,MATCH(AB$67,'AEO 2022 52'!$13:$13,0))</f>
        <v>38.016692999999997</v>
      </c>
      <c r="AC97">
        <f>INDEX('AEO 2022 52'!204:204,MATCH(AC$67,'AEO 2022 52'!$13:$13,0))</f>
        <v>37.959187</v>
      </c>
      <c r="AD97">
        <f>INDEX('AEO 2022 52'!204:204,MATCH(AD$67,'AEO 2022 52'!$13:$13,0))</f>
        <v>37.904133000000002</v>
      </c>
      <c r="AE97">
        <f>INDEX('AEO 2022 52'!204:204,MATCH(AE$67,'AEO 2022 52'!$13:$13,0))</f>
        <v>37.852969999999999</v>
      </c>
      <c r="AF97">
        <f>INDEX('AEO 2022 52'!204:204,MATCH(AF$67,'AEO 2022 52'!$13:$13,0))</f>
        <v>37.797913000000001</v>
      </c>
    </row>
    <row r="98" spans="1:32" x14ac:dyDescent="0.3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35">
      <c r="A99" t="str">
        <f>'AEO 2021 52'!A198</f>
        <v>Small Utility</v>
      </c>
      <c r="B99">
        <f>INDEX('AEO 2021 52'!198:198,MATCH(B$67,'AEO 2021 52'!$14:$14,0))</f>
        <v>56.923527</v>
      </c>
      <c r="C99">
        <f>INDEX('AEO 2022 52'!206:206,MATCH(C$67,'AEO 2022 52'!$13:$13,0))</f>
        <v>61.314320000000002</v>
      </c>
      <c r="D99">
        <f>INDEX('AEO 2022 52'!206:206,MATCH(D$67,'AEO 2022 52'!$13:$13,0))</f>
        <v>59.861091999999999</v>
      </c>
      <c r="E99">
        <f>INDEX('AEO 2022 52'!206:206,MATCH(E$67,'AEO 2022 52'!$13:$13,0))</f>
        <v>58.714374999999997</v>
      </c>
      <c r="F99">
        <f>INDEX('AEO 2022 52'!206:206,MATCH(F$67,'AEO 2022 52'!$13:$13,0))</f>
        <v>57.849379999999996</v>
      </c>
      <c r="G99">
        <f>INDEX('AEO 2022 52'!206:206,MATCH(G$67,'AEO 2022 52'!$13:$13,0))</f>
        <v>57.221474000000001</v>
      </c>
      <c r="H99">
        <f>INDEX('AEO 2022 52'!206:206,MATCH(H$67,'AEO 2022 52'!$13:$13,0))</f>
        <v>56.748341000000003</v>
      </c>
      <c r="I99">
        <f>INDEX('AEO 2022 52'!206:206,MATCH(I$67,'AEO 2022 52'!$13:$13,0))</f>
        <v>56.376099000000004</v>
      </c>
      <c r="J99">
        <f>INDEX('AEO 2022 52'!206:206,MATCH(J$67,'AEO 2022 52'!$13:$13,0))</f>
        <v>56.083683000000001</v>
      </c>
      <c r="K99">
        <f>INDEX('AEO 2022 52'!206:206,MATCH(K$67,'AEO 2022 52'!$13:$13,0))</f>
        <v>55.844138999999998</v>
      </c>
      <c r="L99">
        <f>INDEX('AEO 2022 52'!206:206,MATCH(L$67,'AEO 2022 52'!$13:$13,0))</f>
        <v>55.645026999999999</v>
      </c>
      <c r="M99">
        <f>INDEX('AEO 2022 52'!206:206,MATCH(M$67,'AEO 2022 52'!$13:$13,0))</f>
        <v>55.474330999999999</v>
      </c>
      <c r="N99">
        <f>INDEX('AEO 2022 52'!206:206,MATCH(N$67,'AEO 2022 52'!$13:$13,0))</f>
        <v>55.32103</v>
      </c>
      <c r="O99">
        <f>INDEX('AEO 2022 52'!206:206,MATCH(O$67,'AEO 2022 52'!$13:$13,0))</f>
        <v>55.185023999999999</v>
      </c>
      <c r="P99">
        <f>INDEX('AEO 2022 52'!206:206,MATCH(P$67,'AEO 2022 52'!$13:$13,0))</f>
        <v>54.995319000000002</v>
      </c>
      <c r="Q99">
        <f>INDEX('AEO 2022 52'!206:206,MATCH(Q$67,'AEO 2022 52'!$13:$13,0))</f>
        <v>54.804698999999999</v>
      </c>
      <c r="R99">
        <f>INDEX('AEO 2022 52'!206:206,MATCH(R$67,'AEO 2022 52'!$13:$13,0))</f>
        <v>54.629192000000003</v>
      </c>
      <c r="S99">
        <f>INDEX('AEO 2022 52'!206:206,MATCH(S$67,'AEO 2022 52'!$13:$13,0))</f>
        <v>54.464626000000003</v>
      </c>
      <c r="T99">
        <f>INDEX('AEO 2022 52'!206:206,MATCH(T$67,'AEO 2022 52'!$13:$13,0))</f>
        <v>54.308998000000003</v>
      </c>
      <c r="U99">
        <f>INDEX('AEO 2022 52'!206:206,MATCH(U$67,'AEO 2022 52'!$13:$13,0))</f>
        <v>54.161262999999998</v>
      </c>
      <c r="V99">
        <f>INDEX('AEO 2022 52'!206:206,MATCH(V$67,'AEO 2022 52'!$13:$13,0))</f>
        <v>54.022392000000004</v>
      </c>
      <c r="W99">
        <f>INDEX('AEO 2022 52'!206:206,MATCH(W$67,'AEO 2022 52'!$13:$13,0))</f>
        <v>53.890121000000001</v>
      </c>
      <c r="X99">
        <f>INDEX('AEO 2022 52'!206:206,MATCH(X$67,'AEO 2022 52'!$13:$13,0))</f>
        <v>53.765059999999998</v>
      </c>
      <c r="Y99">
        <f>INDEX('AEO 2022 52'!206:206,MATCH(Y$67,'AEO 2022 52'!$13:$13,0))</f>
        <v>53.647179000000001</v>
      </c>
      <c r="Z99">
        <f>INDEX('AEO 2022 52'!206:206,MATCH(Z$67,'AEO 2022 52'!$13:$13,0))</f>
        <v>53.535407999999997</v>
      </c>
      <c r="AA99">
        <f>INDEX('AEO 2022 52'!206:206,MATCH(AA$67,'AEO 2022 52'!$13:$13,0))</f>
        <v>53.428925</v>
      </c>
      <c r="AB99">
        <f>INDEX('AEO 2022 52'!206:206,MATCH(AB$67,'AEO 2022 52'!$13:$13,0))</f>
        <v>53.327572000000004</v>
      </c>
      <c r="AC99">
        <f>INDEX('AEO 2022 52'!206:206,MATCH(AC$67,'AEO 2022 52'!$13:$13,0))</f>
        <v>53.230559999999997</v>
      </c>
      <c r="AD99">
        <f>INDEX('AEO 2022 52'!206:206,MATCH(AD$67,'AEO 2022 52'!$13:$13,0))</f>
        <v>53.138824</v>
      </c>
      <c r="AE99">
        <f>INDEX('AEO 2022 52'!206:206,MATCH(AE$67,'AEO 2022 52'!$13:$13,0))</f>
        <v>53.052109000000002</v>
      </c>
      <c r="AF99">
        <f>INDEX('AEO 2022 52'!206:206,MATCH(AF$67,'AEO 2022 52'!$13:$13,0))</f>
        <v>52.963149999999999</v>
      </c>
    </row>
    <row r="100" spans="1:32" x14ac:dyDescent="0.35">
      <c r="A100" t="str">
        <f>'AEO 2021 52'!A199</f>
        <v>Large Utility</v>
      </c>
      <c r="B100">
        <f>INDEX('AEO 2021 52'!199:199,MATCH(B$67,'AEO 2021 52'!$14:$14,0))</f>
        <v>89.246941000000007</v>
      </c>
      <c r="C100">
        <f>INDEX('AEO 2022 52'!207:207,MATCH(C$67,'AEO 2022 52'!$13:$13,0))</f>
        <v>86.688704999999999</v>
      </c>
      <c r="D100">
        <f>INDEX('AEO 2022 52'!207:207,MATCH(D$67,'AEO 2022 52'!$13:$13,0))</f>
        <v>84.776664999999994</v>
      </c>
      <c r="E100">
        <f>INDEX('AEO 2022 52'!207:207,MATCH(E$67,'AEO 2022 52'!$13:$13,0))</f>
        <v>83.269783000000004</v>
      </c>
      <c r="F100">
        <f>INDEX('AEO 2022 52'!207:207,MATCH(F$67,'AEO 2022 52'!$13:$13,0))</f>
        <v>82.138351</v>
      </c>
      <c r="G100">
        <f>INDEX('AEO 2022 52'!207:207,MATCH(G$67,'AEO 2022 52'!$13:$13,0))</f>
        <v>81.280631999999997</v>
      </c>
      <c r="H100">
        <f>INDEX('AEO 2022 52'!207:207,MATCH(H$67,'AEO 2022 52'!$13:$13,0))</f>
        <v>80.641930000000002</v>
      </c>
      <c r="I100">
        <f>INDEX('AEO 2022 52'!207:207,MATCH(I$67,'AEO 2022 52'!$13:$13,0))</f>
        <v>80.139351000000005</v>
      </c>
      <c r="J100">
        <f>INDEX('AEO 2022 52'!207:207,MATCH(J$67,'AEO 2022 52'!$13:$13,0))</f>
        <v>79.737465</v>
      </c>
      <c r="K100">
        <f>INDEX('AEO 2022 52'!207:207,MATCH(K$67,'AEO 2022 52'!$13:$13,0))</f>
        <v>79.403167999999994</v>
      </c>
      <c r="L100">
        <f>INDEX('AEO 2022 52'!207:207,MATCH(L$67,'AEO 2022 52'!$13:$13,0))</f>
        <v>79.115996999999993</v>
      </c>
      <c r="M100">
        <f>INDEX('AEO 2022 52'!207:207,MATCH(M$67,'AEO 2022 52'!$13:$13,0))</f>
        <v>78.862380999999999</v>
      </c>
      <c r="N100">
        <f>INDEX('AEO 2022 52'!207:207,MATCH(N$67,'AEO 2022 52'!$13:$13,0))</f>
        <v>78.634765999999999</v>
      </c>
      <c r="O100">
        <f>INDEX('AEO 2022 52'!207:207,MATCH(O$67,'AEO 2022 52'!$13:$13,0))</f>
        <v>78.433006000000006</v>
      </c>
      <c r="P100">
        <f>INDEX('AEO 2022 52'!207:207,MATCH(P$67,'AEO 2022 52'!$13:$13,0))</f>
        <v>78.180817000000005</v>
      </c>
      <c r="Q100">
        <f>INDEX('AEO 2022 52'!207:207,MATCH(Q$67,'AEO 2022 52'!$13:$13,0))</f>
        <v>77.932732000000001</v>
      </c>
      <c r="R100">
        <f>INDEX('AEO 2022 52'!207:207,MATCH(R$67,'AEO 2022 52'!$13:$13,0))</f>
        <v>77.701897000000002</v>
      </c>
      <c r="S100">
        <f>INDEX('AEO 2022 52'!207:207,MATCH(S$67,'AEO 2022 52'!$13:$13,0))</f>
        <v>77.485184000000004</v>
      </c>
      <c r="T100">
        <f>INDEX('AEO 2022 52'!207:207,MATCH(T$67,'AEO 2022 52'!$13:$13,0))</f>
        <v>77.279731999999996</v>
      </c>
      <c r="U100">
        <f>INDEX('AEO 2022 52'!207:207,MATCH(U$67,'AEO 2022 52'!$13:$13,0))</f>
        <v>77.084129000000004</v>
      </c>
      <c r="V100">
        <f>INDEX('AEO 2022 52'!207:207,MATCH(V$67,'AEO 2022 52'!$13:$13,0))</f>
        <v>76.899544000000006</v>
      </c>
      <c r="W100">
        <f>INDEX('AEO 2022 52'!207:207,MATCH(W$67,'AEO 2022 52'!$13:$13,0))</f>
        <v>76.725548000000003</v>
      </c>
      <c r="X100">
        <f>INDEX('AEO 2022 52'!207:207,MATCH(X$67,'AEO 2022 52'!$13:$13,0))</f>
        <v>76.560547</v>
      </c>
      <c r="Y100">
        <f>INDEX('AEO 2022 52'!207:207,MATCH(Y$67,'AEO 2022 52'!$13:$13,0))</f>
        <v>76.407471000000001</v>
      </c>
      <c r="Z100">
        <f>INDEX('AEO 2022 52'!207:207,MATCH(Z$67,'AEO 2022 52'!$13:$13,0))</f>
        <v>76.260529000000005</v>
      </c>
      <c r="AA100">
        <f>INDEX('AEO 2022 52'!207:207,MATCH(AA$67,'AEO 2022 52'!$13:$13,0))</f>
        <v>76.118965000000003</v>
      </c>
      <c r="AB100">
        <f>INDEX('AEO 2022 52'!207:207,MATCH(AB$67,'AEO 2022 52'!$13:$13,0))</f>
        <v>75.984748999999994</v>
      </c>
      <c r="AC100">
        <f>INDEX('AEO 2022 52'!207:207,MATCH(AC$67,'AEO 2022 52'!$13:$13,0))</f>
        <v>75.858940000000004</v>
      </c>
      <c r="AD100">
        <f>INDEX('AEO 2022 52'!207:207,MATCH(AD$67,'AEO 2022 52'!$13:$13,0))</f>
        <v>75.737426999999997</v>
      </c>
      <c r="AE100">
        <f>INDEX('AEO 2022 52'!207:207,MATCH(AE$67,'AEO 2022 52'!$13:$13,0))</f>
        <v>75.624022999999994</v>
      </c>
      <c r="AF100">
        <f>INDEX('AEO 2022 52'!207:207,MATCH(AF$67,'AEO 2022 52'!$13:$13,0))</f>
        <v>75.509253999999999</v>
      </c>
    </row>
    <row r="101" spans="1:32" x14ac:dyDescent="0.35">
      <c r="A101" t="str">
        <f>'AEO 2021 52'!A200</f>
        <v>Small Crossover Trucks</v>
      </c>
      <c r="B101">
        <f>INDEX('AEO 2021 52'!200:200,MATCH(B$67,'AEO 2021 52'!$14:$14,0))</f>
        <v>51.780602000000002</v>
      </c>
      <c r="C101">
        <f>INDEX('AEO 2022 52'!208:208,MATCH(C$67,'AEO 2022 52'!$13:$13,0))</f>
        <v>45.992660999999998</v>
      </c>
      <c r="D101">
        <f>INDEX('AEO 2022 52'!208:208,MATCH(D$67,'AEO 2022 52'!$13:$13,0))</f>
        <v>44.675502999999999</v>
      </c>
      <c r="E101">
        <f>INDEX('AEO 2022 52'!208:208,MATCH(E$67,'AEO 2022 52'!$13:$13,0))</f>
        <v>43.558895</v>
      </c>
      <c r="F101">
        <f>INDEX('AEO 2022 52'!208:208,MATCH(F$67,'AEO 2022 52'!$13:$13,0))</f>
        <v>42.635406000000003</v>
      </c>
      <c r="G101">
        <f>INDEX('AEO 2022 52'!208:208,MATCH(G$67,'AEO 2022 52'!$13:$13,0))</f>
        <v>42.158188000000003</v>
      </c>
      <c r="H101">
        <f>INDEX('AEO 2022 52'!208:208,MATCH(H$67,'AEO 2022 52'!$13:$13,0))</f>
        <v>41.818362999999998</v>
      </c>
      <c r="I101">
        <f>INDEX('AEO 2022 52'!208:208,MATCH(I$67,'AEO 2022 52'!$13:$13,0))</f>
        <v>41.546413000000001</v>
      </c>
      <c r="J101">
        <f>INDEX('AEO 2022 52'!208:208,MATCH(J$67,'AEO 2022 52'!$13:$13,0))</f>
        <v>41.353923999999999</v>
      </c>
      <c r="K101">
        <f>INDEX('AEO 2022 52'!208:208,MATCH(K$67,'AEO 2022 52'!$13:$13,0))</f>
        <v>41.166012000000002</v>
      </c>
      <c r="L101">
        <f>INDEX('AEO 2022 52'!208:208,MATCH(L$67,'AEO 2022 52'!$13:$13,0))</f>
        <v>41.032730000000001</v>
      </c>
      <c r="M101">
        <f>INDEX('AEO 2022 52'!208:208,MATCH(M$67,'AEO 2022 52'!$13:$13,0))</f>
        <v>40.946925999999998</v>
      </c>
      <c r="N101">
        <f>INDEX('AEO 2022 52'!208:208,MATCH(N$67,'AEO 2022 52'!$13:$13,0))</f>
        <v>40.842129</v>
      </c>
      <c r="O101">
        <f>INDEX('AEO 2022 52'!208:208,MATCH(O$67,'AEO 2022 52'!$13:$13,0))</f>
        <v>40.746284000000003</v>
      </c>
      <c r="P101">
        <f>INDEX('AEO 2022 52'!208:208,MATCH(P$67,'AEO 2022 52'!$13:$13,0))</f>
        <v>40.591602000000002</v>
      </c>
      <c r="Q101">
        <f>INDEX('AEO 2022 52'!208:208,MATCH(Q$67,'AEO 2022 52'!$13:$13,0))</f>
        <v>40.432583000000001</v>
      </c>
      <c r="R101">
        <f>INDEX('AEO 2022 52'!208:208,MATCH(R$67,'AEO 2022 52'!$13:$13,0))</f>
        <v>40.299061000000002</v>
      </c>
      <c r="S101">
        <f>INDEX('AEO 2022 52'!208:208,MATCH(S$67,'AEO 2022 52'!$13:$13,0))</f>
        <v>40.173000000000002</v>
      </c>
      <c r="T101">
        <f>INDEX('AEO 2022 52'!208:208,MATCH(T$67,'AEO 2022 52'!$13:$13,0))</f>
        <v>40.053753</v>
      </c>
      <c r="U101">
        <f>INDEX('AEO 2022 52'!208:208,MATCH(U$67,'AEO 2022 52'!$13:$13,0))</f>
        <v>39.940567000000001</v>
      </c>
      <c r="V101">
        <f>INDEX('AEO 2022 52'!208:208,MATCH(V$67,'AEO 2022 52'!$13:$13,0))</f>
        <v>39.840794000000002</v>
      </c>
      <c r="W101">
        <f>INDEX('AEO 2022 52'!208:208,MATCH(W$67,'AEO 2022 52'!$13:$13,0))</f>
        <v>39.745758000000002</v>
      </c>
      <c r="X101">
        <f>INDEX('AEO 2022 52'!208:208,MATCH(X$67,'AEO 2022 52'!$13:$13,0))</f>
        <v>39.655833999999999</v>
      </c>
      <c r="Y101">
        <f>INDEX('AEO 2022 52'!208:208,MATCH(Y$67,'AEO 2022 52'!$13:$13,0))</f>
        <v>39.570830999999998</v>
      </c>
      <c r="Z101">
        <f>INDEX('AEO 2022 52'!208:208,MATCH(Z$67,'AEO 2022 52'!$13:$13,0))</f>
        <v>39.494228</v>
      </c>
      <c r="AA101">
        <f>INDEX('AEO 2022 52'!208:208,MATCH(AA$67,'AEO 2022 52'!$13:$13,0))</f>
        <v>39.421290999999997</v>
      </c>
      <c r="AB101">
        <f>INDEX('AEO 2022 52'!208:208,MATCH(AB$67,'AEO 2022 52'!$13:$13,0))</f>
        <v>39.351837000000003</v>
      </c>
      <c r="AC101">
        <f>INDEX('AEO 2022 52'!208:208,MATCH(AC$67,'AEO 2022 52'!$13:$13,0))</f>
        <v>39.285355000000003</v>
      </c>
      <c r="AD101">
        <f>INDEX('AEO 2022 52'!208:208,MATCH(AD$67,'AEO 2022 52'!$13:$13,0))</f>
        <v>39.222473000000001</v>
      </c>
      <c r="AE101">
        <f>INDEX('AEO 2022 52'!208:208,MATCH(AE$67,'AEO 2022 52'!$13:$13,0))</f>
        <v>39.163021000000001</v>
      </c>
      <c r="AF101">
        <f>INDEX('AEO 2022 52'!208:208,MATCH(AF$67,'AEO 2022 52'!$13:$13,0))</f>
        <v>39.099995</v>
      </c>
    </row>
    <row r="102" spans="1:32" x14ac:dyDescent="0.35">
      <c r="A102" t="str">
        <f>'AEO 2021 52'!A201</f>
        <v>Large Crossover Trucks</v>
      </c>
      <c r="B102">
        <f>INDEX('AEO 2021 52'!201:201,MATCH(B$67,'AEO 2021 52'!$14:$14,0))</f>
        <v>68.232512999999997</v>
      </c>
      <c r="C102">
        <f>INDEX('AEO 2022 52'!209:209,MATCH(C$67,'AEO 2022 52'!$13:$13,0))</f>
        <v>63.86121</v>
      </c>
      <c r="D102">
        <f>INDEX('AEO 2022 52'!209:209,MATCH(D$67,'AEO 2022 52'!$13:$13,0))</f>
        <v>62.106074999999997</v>
      </c>
      <c r="E102">
        <f>INDEX('AEO 2022 52'!209:209,MATCH(E$67,'AEO 2022 52'!$13:$13,0))</f>
        <v>60.642688999999997</v>
      </c>
      <c r="F102">
        <f>INDEX('AEO 2022 52'!209:209,MATCH(F$67,'AEO 2022 52'!$13:$13,0))</f>
        <v>59.420208000000002</v>
      </c>
      <c r="G102">
        <f>INDEX('AEO 2022 52'!209:209,MATCH(G$67,'AEO 2022 52'!$13:$13,0))</f>
        <v>58.748176999999998</v>
      </c>
      <c r="H102">
        <f>INDEX('AEO 2022 52'!209:209,MATCH(H$67,'AEO 2022 52'!$13:$13,0))</f>
        <v>58.249763000000002</v>
      </c>
      <c r="I102">
        <f>INDEX('AEO 2022 52'!209:209,MATCH(I$67,'AEO 2022 52'!$13:$13,0))</f>
        <v>57.843964</v>
      </c>
      <c r="J102">
        <f>INDEX('AEO 2022 52'!209:209,MATCH(J$67,'AEO 2022 52'!$13:$13,0))</f>
        <v>57.544086</v>
      </c>
      <c r="K102">
        <f>INDEX('AEO 2022 52'!209:209,MATCH(K$67,'AEO 2022 52'!$13:$13,0))</f>
        <v>57.258724000000001</v>
      </c>
      <c r="L102">
        <f>INDEX('AEO 2022 52'!209:209,MATCH(L$67,'AEO 2022 52'!$13:$13,0))</f>
        <v>57.044659000000003</v>
      </c>
      <c r="M102">
        <f>INDEX('AEO 2022 52'!209:209,MATCH(M$67,'AEO 2022 52'!$13:$13,0))</f>
        <v>56.890895999999998</v>
      </c>
      <c r="N102">
        <f>INDEX('AEO 2022 52'!209:209,MATCH(N$67,'AEO 2022 52'!$13:$13,0))</f>
        <v>56.718612999999998</v>
      </c>
      <c r="O102">
        <f>INDEX('AEO 2022 52'!209:209,MATCH(O$67,'AEO 2022 52'!$13:$13,0))</f>
        <v>56.558388000000001</v>
      </c>
      <c r="P102">
        <f>INDEX('AEO 2022 52'!209:209,MATCH(P$67,'AEO 2022 52'!$13:$13,0))</f>
        <v>56.343387999999997</v>
      </c>
      <c r="Q102">
        <f>INDEX('AEO 2022 52'!209:209,MATCH(Q$67,'AEO 2022 52'!$13:$13,0))</f>
        <v>56.125534000000002</v>
      </c>
      <c r="R102">
        <f>INDEX('AEO 2022 52'!209:209,MATCH(R$67,'AEO 2022 52'!$13:$13,0))</f>
        <v>55.939796000000001</v>
      </c>
      <c r="S102">
        <f>INDEX('AEO 2022 52'!209:209,MATCH(S$67,'AEO 2022 52'!$13:$13,0))</f>
        <v>55.764434999999999</v>
      </c>
      <c r="T102">
        <f>INDEX('AEO 2022 52'!209:209,MATCH(T$67,'AEO 2022 52'!$13:$13,0))</f>
        <v>55.599876000000002</v>
      </c>
      <c r="U102">
        <f>INDEX('AEO 2022 52'!209:209,MATCH(U$67,'AEO 2022 52'!$13:$13,0))</f>
        <v>55.444159999999997</v>
      </c>
      <c r="V102">
        <f>INDEX('AEO 2022 52'!209:209,MATCH(V$67,'AEO 2022 52'!$13:$13,0))</f>
        <v>55.304904999999998</v>
      </c>
      <c r="W102">
        <f>INDEX('AEO 2022 52'!209:209,MATCH(W$67,'AEO 2022 52'!$13:$13,0))</f>
        <v>55.171973999999999</v>
      </c>
      <c r="X102">
        <f>INDEX('AEO 2022 52'!209:209,MATCH(X$67,'AEO 2022 52'!$13:$13,0))</f>
        <v>55.046688000000003</v>
      </c>
      <c r="Y102">
        <f>INDEX('AEO 2022 52'!209:209,MATCH(Y$67,'AEO 2022 52'!$13:$13,0))</f>
        <v>54.927689000000001</v>
      </c>
      <c r="Z102">
        <f>INDEX('AEO 2022 52'!209:209,MATCH(Z$67,'AEO 2022 52'!$13:$13,0))</f>
        <v>54.819823999999997</v>
      </c>
      <c r="AA102">
        <f>INDEX('AEO 2022 52'!209:209,MATCH(AA$67,'AEO 2022 52'!$13:$13,0))</f>
        <v>54.717284999999997</v>
      </c>
      <c r="AB102">
        <f>INDEX('AEO 2022 52'!209:209,MATCH(AB$67,'AEO 2022 52'!$13:$13,0))</f>
        <v>54.619438000000002</v>
      </c>
      <c r="AC102">
        <f>INDEX('AEO 2022 52'!209:209,MATCH(AC$67,'AEO 2022 52'!$13:$13,0))</f>
        <v>54.525275999999998</v>
      </c>
      <c r="AD102">
        <f>INDEX('AEO 2022 52'!209:209,MATCH(AD$67,'AEO 2022 52'!$13:$13,0))</f>
        <v>54.436549999999997</v>
      </c>
      <c r="AE102">
        <f>INDEX('AEO 2022 52'!209:209,MATCH(AE$67,'AEO 2022 52'!$13:$13,0))</f>
        <v>54.352336999999999</v>
      </c>
      <c r="AF102">
        <f>INDEX('AEO 2022 52'!209:209,MATCH(AF$67,'AEO 2022 52'!$13:$13,0))</f>
        <v>54.265735999999997</v>
      </c>
    </row>
    <row r="104" spans="1:32" x14ac:dyDescent="0.35">
      <c r="A104" t="s">
        <v>200</v>
      </c>
    </row>
    <row r="105" spans="1:32" x14ac:dyDescent="0.3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35">
      <c r="A106" t="str">
        <f>'AEO 2021 52'!A204</f>
        <v>Subcompact Cars</v>
      </c>
      <c r="B106">
        <f>INDEX('AEO 2021 52'!204:204,MATCH(B$67,'AEO 2021 52'!$14:$14,0))</f>
        <v>67.562438999999998</v>
      </c>
      <c r="C106">
        <f>INDEX('AEO 2022 52'!213:213,MATCH(C$67,'AEO 2022 52'!$13:$13,0))</f>
        <v>53.817889999999998</v>
      </c>
      <c r="D106">
        <f>INDEX('AEO 2022 52'!213:213,MATCH(D$67,'AEO 2022 52'!$13:$13,0))</f>
        <v>52.524867999999998</v>
      </c>
      <c r="E106">
        <f>INDEX('AEO 2022 52'!213:213,MATCH(E$67,'AEO 2022 52'!$13:$13,0))</f>
        <v>51.479416000000001</v>
      </c>
      <c r="F106">
        <f>INDEX('AEO 2022 52'!213:213,MATCH(F$67,'AEO 2022 52'!$13:$13,0))</f>
        <v>50.675258999999997</v>
      </c>
      <c r="G106">
        <f>INDEX('AEO 2022 52'!213:213,MATCH(G$67,'AEO 2022 52'!$13:$13,0))</f>
        <v>50.187798000000001</v>
      </c>
      <c r="H106">
        <f>INDEX('AEO 2022 52'!213:213,MATCH(H$67,'AEO 2022 52'!$13:$13,0))</f>
        <v>49.769081</v>
      </c>
      <c r="I106">
        <f>INDEX('AEO 2022 52'!213:213,MATCH(I$67,'AEO 2022 52'!$13:$13,0))</f>
        <v>49.423416000000003</v>
      </c>
      <c r="J106">
        <f>INDEX('AEO 2022 52'!213:213,MATCH(J$67,'AEO 2022 52'!$13:$13,0))</f>
        <v>49.138607</v>
      </c>
      <c r="K106">
        <f>INDEX('AEO 2022 52'!213:213,MATCH(K$67,'AEO 2022 52'!$13:$13,0))</f>
        <v>48.893742000000003</v>
      </c>
      <c r="L106">
        <f>INDEX('AEO 2022 52'!213:213,MATCH(L$67,'AEO 2022 52'!$13:$13,0))</f>
        <v>48.688118000000003</v>
      </c>
      <c r="M106">
        <f>INDEX('AEO 2022 52'!213:213,MATCH(M$67,'AEO 2022 52'!$13:$13,0))</f>
        <v>48.511226999999998</v>
      </c>
      <c r="N106">
        <f>INDEX('AEO 2022 52'!213:213,MATCH(N$67,'AEO 2022 52'!$13:$13,0))</f>
        <v>48.342758000000003</v>
      </c>
      <c r="O106">
        <f>INDEX('AEO 2022 52'!213:213,MATCH(O$67,'AEO 2022 52'!$13:$13,0))</f>
        <v>48.188313000000001</v>
      </c>
      <c r="P106">
        <f>INDEX('AEO 2022 52'!213:213,MATCH(P$67,'AEO 2022 52'!$13:$13,0))</f>
        <v>48.025435999999999</v>
      </c>
      <c r="Q106">
        <f>INDEX('AEO 2022 52'!213:213,MATCH(Q$67,'AEO 2022 52'!$13:$13,0))</f>
        <v>47.870544000000002</v>
      </c>
      <c r="R106">
        <f>INDEX('AEO 2022 52'!213:213,MATCH(R$67,'AEO 2022 52'!$13:$13,0))</f>
        <v>47.731181999999997</v>
      </c>
      <c r="S106">
        <f>INDEX('AEO 2022 52'!213:213,MATCH(S$67,'AEO 2022 52'!$13:$13,0))</f>
        <v>47.601081999999998</v>
      </c>
      <c r="T106">
        <f>INDEX('AEO 2022 52'!213:213,MATCH(T$67,'AEO 2022 52'!$13:$13,0))</f>
        <v>47.479579999999999</v>
      </c>
      <c r="U106">
        <f>INDEX('AEO 2022 52'!213:213,MATCH(U$67,'AEO 2022 52'!$13:$13,0))</f>
        <v>47.365729999999999</v>
      </c>
      <c r="V106">
        <f>INDEX('AEO 2022 52'!213:213,MATCH(V$67,'AEO 2022 52'!$13:$13,0))</f>
        <v>47.261288</v>
      </c>
      <c r="W106">
        <f>INDEX('AEO 2022 52'!213:213,MATCH(W$67,'AEO 2022 52'!$13:$13,0))</f>
        <v>47.162571</v>
      </c>
      <c r="X106">
        <f>INDEX('AEO 2022 52'!213:213,MATCH(X$67,'AEO 2022 52'!$13:$13,0))</f>
        <v>47.070404000000003</v>
      </c>
      <c r="Y106">
        <f>INDEX('AEO 2022 52'!213:213,MATCH(Y$67,'AEO 2022 52'!$13:$13,0))</f>
        <v>46.984295000000003</v>
      </c>
      <c r="Z106">
        <f>INDEX('AEO 2022 52'!213:213,MATCH(Z$67,'AEO 2022 52'!$13:$13,0))</f>
        <v>46.904572000000002</v>
      </c>
      <c r="AA106">
        <f>INDEX('AEO 2022 52'!213:213,MATCH(AA$67,'AEO 2022 52'!$13:$13,0))</f>
        <v>46.829844999999999</v>
      </c>
      <c r="AB106">
        <f>INDEX('AEO 2022 52'!213:213,MATCH(AB$67,'AEO 2022 52'!$13:$13,0))</f>
        <v>46.759543999999998</v>
      </c>
      <c r="AC106">
        <f>INDEX('AEO 2022 52'!213:213,MATCH(AC$67,'AEO 2022 52'!$13:$13,0))</f>
        <v>46.692818000000003</v>
      </c>
      <c r="AD106">
        <f>INDEX('AEO 2022 52'!213:213,MATCH(AD$67,'AEO 2022 52'!$13:$13,0))</f>
        <v>46.630665</v>
      </c>
      <c r="AE106">
        <f>INDEX('AEO 2022 52'!213:213,MATCH(AE$67,'AEO 2022 52'!$13:$13,0))</f>
        <v>46.572749999999999</v>
      </c>
      <c r="AF106">
        <f>INDEX('AEO 2022 52'!213:213,MATCH(AF$67,'AEO 2022 52'!$13:$13,0))</f>
        <v>46.497340999999999</v>
      </c>
    </row>
    <row r="107" spans="1:32" x14ac:dyDescent="0.35">
      <c r="A107" t="str">
        <f>'AEO 2021 52'!A205</f>
        <v>Compact Cars</v>
      </c>
      <c r="B107">
        <f>INDEX('AEO 2021 52'!205:205,MATCH(B$67,'AEO 2021 52'!$14:$14,0))</f>
        <v>54.924548999999999</v>
      </c>
      <c r="C107">
        <f>INDEX('AEO 2022 52'!214:214,MATCH(C$67,'AEO 2022 52'!$13:$13,0))</f>
        <v>46.351439999999997</v>
      </c>
      <c r="D107">
        <f>INDEX('AEO 2022 52'!214:214,MATCH(D$67,'AEO 2022 52'!$13:$13,0))</f>
        <v>45.025959</v>
      </c>
      <c r="E107">
        <f>INDEX('AEO 2022 52'!214:214,MATCH(E$67,'AEO 2022 52'!$13:$13,0))</f>
        <v>43.962128</v>
      </c>
      <c r="F107">
        <f>INDEX('AEO 2022 52'!214:214,MATCH(F$67,'AEO 2022 52'!$13:$13,0))</f>
        <v>43.152760000000001</v>
      </c>
      <c r="G107">
        <f>INDEX('AEO 2022 52'!214:214,MATCH(G$67,'AEO 2022 52'!$13:$13,0))</f>
        <v>42.640270000000001</v>
      </c>
      <c r="H107">
        <f>INDEX('AEO 2022 52'!214:214,MATCH(H$67,'AEO 2022 52'!$13:$13,0))</f>
        <v>42.223156000000003</v>
      </c>
      <c r="I107">
        <f>INDEX('AEO 2022 52'!214:214,MATCH(I$67,'AEO 2022 52'!$13:$13,0))</f>
        <v>41.861533999999999</v>
      </c>
      <c r="J107">
        <f>INDEX('AEO 2022 52'!214:214,MATCH(J$67,'AEO 2022 52'!$13:$13,0))</f>
        <v>41.571601999999999</v>
      </c>
      <c r="K107">
        <f>INDEX('AEO 2022 52'!214:214,MATCH(K$67,'AEO 2022 52'!$13:$13,0))</f>
        <v>41.321362000000001</v>
      </c>
      <c r="L107">
        <f>INDEX('AEO 2022 52'!214:214,MATCH(L$67,'AEO 2022 52'!$13:$13,0))</f>
        <v>41.111317</v>
      </c>
      <c r="M107">
        <f>INDEX('AEO 2022 52'!214:214,MATCH(M$67,'AEO 2022 52'!$13:$13,0))</f>
        <v>40.931235999999998</v>
      </c>
      <c r="N107">
        <f>INDEX('AEO 2022 52'!214:214,MATCH(N$67,'AEO 2022 52'!$13:$13,0))</f>
        <v>40.759644000000002</v>
      </c>
      <c r="O107">
        <f>INDEX('AEO 2022 52'!214:214,MATCH(O$67,'AEO 2022 52'!$13:$13,0))</f>
        <v>40.602302999999999</v>
      </c>
      <c r="P107">
        <f>INDEX('AEO 2022 52'!214:214,MATCH(P$67,'AEO 2022 52'!$13:$13,0))</f>
        <v>40.437012000000003</v>
      </c>
      <c r="Q107">
        <f>INDEX('AEO 2022 52'!214:214,MATCH(Q$67,'AEO 2022 52'!$13:$13,0))</f>
        <v>40.280045000000001</v>
      </c>
      <c r="R107">
        <f>INDEX('AEO 2022 52'!214:214,MATCH(R$67,'AEO 2022 52'!$13:$13,0))</f>
        <v>40.138893000000003</v>
      </c>
      <c r="S107">
        <f>INDEX('AEO 2022 52'!214:214,MATCH(S$67,'AEO 2022 52'!$13:$13,0))</f>
        <v>40.007603000000003</v>
      </c>
      <c r="T107">
        <f>INDEX('AEO 2022 52'!214:214,MATCH(T$67,'AEO 2022 52'!$13:$13,0))</f>
        <v>39.884490999999997</v>
      </c>
      <c r="U107">
        <f>INDEX('AEO 2022 52'!214:214,MATCH(U$67,'AEO 2022 52'!$13:$13,0))</f>
        <v>39.768695999999998</v>
      </c>
      <c r="V107">
        <f>INDEX('AEO 2022 52'!214:214,MATCH(V$67,'AEO 2022 52'!$13:$13,0))</f>
        <v>39.662368999999998</v>
      </c>
      <c r="W107">
        <f>INDEX('AEO 2022 52'!214:214,MATCH(W$67,'AEO 2022 52'!$13:$13,0))</f>
        <v>39.562140999999997</v>
      </c>
      <c r="X107">
        <f>INDEX('AEO 2022 52'!214:214,MATCH(X$67,'AEO 2022 52'!$13:$13,0))</f>
        <v>39.468285000000002</v>
      </c>
      <c r="Y107">
        <f>INDEX('AEO 2022 52'!214:214,MATCH(Y$67,'AEO 2022 52'!$13:$13,0))</f>
        <v>39.381039000000001</v>
      </c>
      <c r="Z107">
        <f>INDEX('AEO 2022 52'!214:214,MATCH(Z$67,'AEO 2022 52'!$13:$13,0))</f>
        <v>39.299914999999999</v>
      </c>
      <c r="AA107">
        <f>INDEX('AEO 2022 52'!214:214,MATCH(AA$67,'AEO 2022 52'!$13:$13,0))</f>
        <v>39.223433999999997</v>
      </c>
      <c r="AB107">
        <f>INDEX('AEO 2022 52'!214:214,MATCH(AB$67,'AEO 2022 52'!$13:$13,0))</f>
        <v>39.151279000000002</v>
      </c>
      <c r="AC107">
        <f>INDEX('AEO 2022 52'!214:214,MATCH(AC$67,'AEO 2022 52'!$13:$13,0))</f>
        <v>39.083004000000003</v>
      </c>
      <c r="AD107">
        <f>INDEX('AEO 2022 52'!214:214,MATCH(AD$67,'AEO 2022 52'!$13:$13,0))</f>
        <v>39.019176000000002</v>
      </c>
      <c r="AE107">
        <f>INDEX('AEO 2022 52'!214:214,MATCH(AE$67,'AEO 2022 52'!$13:$13,0))</f>
        <v>38.959797000000002</v>
      </c>
      <c r="AF107">
        <f>INDEX('AEO 2022 52'!214:214,MATCH(AF$67,'AEO 2022 52'!$13:$13,0))</f>
        <v>38.882935000000003</v>
      </c>
    </row>
    <row r="108" spans="1:32" x14ac:dyDescent="0.35">
      <c r="A108" t="str">
        <f>'AEO 2021 52'!A206</f>
        <v>Midsize Cars</v>
      </c>
      <c r="B108">
        <f>INDEX('AEO 2021 52'!206:206,MATCH(B$67,'AEO 2021 52'!$14:$14,0))</f>
        <v>54.932079000000002</v>
      </c>
      <c r="C108">
        <f>INDEX('AEO 2022 52'!215:215,MATCH(C$67,'AEO 2022 52'!$13:$13,0))</f>
        <v>47.948070999999999</v>
      </c>
      <c r="D108">
        <f>INDEX('AEO 2022 52'!215:215,MATCH(D$67,'AEO 2022 52'!$13:$13,0))</f>
        <v>46.389995999999996</v>
      </c>
      <c r="E108">
        <f>INDEX('AEO 2022 52'!215:215,MATCH(E$67,'AEO 2022 52'!$13:$13,0))</f>
        <v>45.087986000000001</v>
      </c>
      <c r="F108">
        <f>INDEX('AEO 2022 52'!215:215,MATCH(F$67,'AEO 2022 52'!$13:$13,0))</f>
        <v>44.032252999999997</v>
      </c>
      <c r="G108">
        <f>INDEX('AEO 2022 52'!215:215,MATCH(G$67,'AEO 2022 52'!$13:$13,0))</f>
        <v>43.428500999999997</v>
      </c>
      <c r="H108">
        <f>INDEX('AEO 2022 52'!215:215,MATCH(H$67,'AEO 2022 52'!$13:$13,0))</f>
        <v>42.972220999999998</v>
      </c>
      <c r="I108">
        <f>INDEX('AEO 2022 52'!215:215,MATCH(I$67,'AEO 2022 52'!$13:$13,0))</f>
        <v>42.590431000000002</v>
      </c>
      <c r="J108">
        <f>INDEX('AEO 2022 52'!215:215,MATCH(J$67,'AEO 2022 52'!$13:$13,0))</f>
        <v>42.292628999999998</v>
      </c>
      <c r="K108">
        <f>INDEX('AEO 2022 52'!215:215,MATCH(K$67,'AEO 2022 52'!$13:$13,0))</f>
        <v>42.019581000000002</v>
      </c>
      <c r="L108">
        <f>INDEX('AEO 2022 52'!215:215,MATCH(L$67,'AEO 2022 52'!$13:$13,0))</f>
        <v>41.800598000000001</v>
      </c>
      <c r="M108">
        <f>INDEX('AEO 2022 52'!215:215,MATCH(M$67,'AEO 2022 52'!$13:$13,0))</f>
        <v>41.625767000000003</v>
      </c>
      <c r="N108">
        <f>INDEX('AEO 2022 52'!215:215,MATCH(N$67,'AEO 2022 52'!$13:$13,0))</f>
        <v>41.444633000000003</v>
      </c>
      <c r="O108">
        <f>INDEX('AEO 2022 52'!215:215,MATCH(O$67,'AEO 2022 52'!$13:$13,0))</f>
        <v>41.275772000000003</v>
      </c>
      <c r="P108">
        <f>INDEX('AEO 2022 52'!215:215,MATCH(P$67,'AEO 2022 52'!$13:$13,0))</f>
        <v>41.098796999999998</v>
      </c>
      <c r="Q108">
        <f>INDEX('AEO 2022 52'!215:215,MATCH(Q$67,'AEO 2022 52'!$13:$13,0))</f>
        <v>40.930377999999997</v>
      </c>
      <c r="R108">
        <f>INDEX('AEO 2022 52'!215:215,MATCH(R$67,'AEO 2022 52'!$13:$13,0))</f>
        <v>40.785457999999998</v>
      </c>
      <c r="S108">
        <f>INDEX('AEO 2022 52'!215:215,MATCH(S$67,'AEO 2022 52'!$13:$13,0))</f>
        <v>40.650291000000003</v>
      </c>
      <c r="T108">
        <f>INDEX('AEO 2022 52'!215:215,MATCH(T$67,'AEO 2022 52'!$13:$13,0))</f>
        <v>40.523212000000001</v>
      </c>
      <c r="U108">
        <f>INDEX('AEO 2022 52'!215:215,MATCH(U$67,'AEO 2022 52'!$13:$13,0))</f>
        <v>40.403377999999996</v>
      </c>
      <c r="V108">
        <f>INDEX('AEO 2022 52'!215:215,MATCH(V$67,'AEO 2022 52'!$13:$13,0))</f>
        <v>40.296436</v>
      </c>
      <c r="W108">
        <f>INDEX('AEO 2022 52'!215:215,MATCH(W$67,'AEO 2022 52'!$13:$13,0))</f>
        <v>40.195404000000003</v>
      </c>
      <c r="X108">
        <f>INDEX('AEO 2022 52'!215:215,MATCH(X$67,'AEO 2022 52'!$13:$13,0))</f>
        <v>40.100619999999999</v>
      </c>
      <c r="Y108">
        <f>INDEX('AEO 2022 52'!215:215,MATCH(Y$67,'AEO 2022 52'!$13:$13,0))</f>
        <v>40.012112000000002</v>
      </c>
      <c r="Z108">
        <f>INDEX('AEO 2022 52'!215:215,MATCH(Z$67,'AEO 2022 52'!$13:$13,0))</f>
        <v>39.931815999999998</v>
      </c>
      <c r="AA108">
        <f>INDEX('AEO 2022 52'!215:215,MATCH(AA$67,'AEO 2022 52'!$13:$13,0))</f>
        <v>39.856090999999999</v>
      </c>
      <c r="AB108">
        <f>INDEX('AEO 2022 52'!215:215,MATCH(AB$67,'AEO 2022 52'!$13:$13,0))</f>
        <v>39.784660000000002</v>
      </c>
      <c r="AC108">
        <f>INDEX('AEO 2022 52'!215:215,MATCH(AC$67,'AEO 2022 52'!$13:$13,0))</f>
        <v>39.717022</v>
      </c>
      <c r="AD108">
        <f>INDEX('AEO 2022 52'!215:215,MATCH(AD$67,'AEO 2022 52'!$13:$13,0))</f>
        <v>39.653725000000001</v>
      </c>
      <c r="AE108">
        <f>INDEX('AEO 2022 52'!215:215,MATCH(AE$67,'AEO 2022 52'!$13:$13,0))</f>
        <v>39.594765000000002</v>
      </c>
      <c r="AF108">
        <f>INDEX('AEO 2022 52'!215:215,MATCH(AF$67,'AEO 2022 52'!$13:$13,0))</f>
        <v>39.518234</v>
      </c>
    </row>
    <row r="109" spans="1:32" x14ac:dyDescent="0.35">
      <c r="A109" t="str">
        <f>'AEO 2021 52'!A207</f>
        <v>Large Cars</v>
      </c>
      <c r="B109">
        <f>INDEX('AEO 2021 52'!207:207,MATCH(B$67,'AEO 2021 52'!$14:$14,0))</f>
        <v>66.300880000000006</v>
      </c>
      <c r="C109">
        <f>INDEX('AEO 2022 52'!216:216,MATCH(C$67,'AEO 2022 52'!$13:$13,0))</f>
        <v>56.503627999999999</v>
      </c>
      <c r="D109">
        <f>INDEX('AEO 2022 52'!216:216,MATCH(D$67,'AEO 2022 52'!$13:$13,0))</f>
        <v>54.658417</v>
      </c>
      <c r="E109">
        <f>INDEX('AEO 2022 52'!216:216,MATCH(E$67,'AEO 2022 52'!$13:$13,0))</f>
        <v>53.084601999999997</v>
      </c>
      <c r="F109">
        <f>INDEX('AEO 2022 52'!216:216,MATCH(F$67,'AEO 2022 52'!$13:$13,0))</f>
        <v>51.763522999999999</v>
      </c>
      <c r="G109">
        <f>INDEX('AEO 2022 52'!216:216,MATCH(G$67,'AEO 2022 52'!$13:$13,0))</f>
        <v>51.075938999999998</v>
      </c>
      <c r="H109">
        <f>INDEX('AEO 2022 52'!216:216,MATCH(H$67,'AEO 2022 52'!$13:$13,0))</f>
        <v>50.556224999999998</v>
      </c>
      <c r="I109">
        <f>INDEX('AEO 2022 52'!216:216,MATCH(I$67,'AEO 2022 52'!$13:$13,0))</f>
        <v>50.109336999999996</v>
      </c>
      <c r="J109">
        <f>INDEX('AEO 2022 52'!216:216,MATCH(J$67,'AEO 2022 52'!$13:$13,0))</f>
        <v>49.769252999999999</v>
      </c>
      <c r="K109">
        <f>INDEX('AEO 2022 52'!216:216,MATCH(K$67,'AEO 2022 52'!$13:$13,0))</f>
        <v>49.435710999999998</v>
      </c>
      <c r="L109">
        <f>INDEX('AEO 2022 52'!216:216,MATCH(L$67,'AEO 2022 52'!$13:$13,0))</f>
        <v>49.179935</v>
      </c>
      <c r="M109">
        <f>INDEX('AEO 2022 52'!216:216,MATCH(M$67,'AEO 2022 52'!$13:$13,0))</f>
        <v>48.991633999999998</v>
      </c>
      <c r="N109">
        <f>INDEX('AEO 2022 52'!216:216,MATCH(N$67,'AEO 2022 52'!$13:$13,0))</f>
        <v>48.775948</v>
      </c>
      <c r="O109">
        <f>INDEX('AEO 2022 52'!216:216,MATCH(O$67,'AEO 2022 52'!$13:$13,0))</f>
        <v>48.571021999999999</v>
      </c>
      <c r="P109">
        <f>INDEX('AEO 2022 52'!216:216,MATCH(P$67,'AEO 2022 52'!$13:$13,0))</f>
        <v>48.359459000000001</v>
      </c>
      <c r="Q109">
        <f>INDEX('AEO 2022 52'!216:216,MATCH(Q$67,'AEO 2022 52'!$13:$13,0))</f>
        <v>48.157940000000004</v>
      </c>
      <c r="R109">
        <f>INDEX('AEO 2022 52'!216:216,MATCH(R$67,'AEO 2022 52'!$13:$13,0))</f>
        <v>47.992302000000002</v>
      </c>
      <c r="S109">
        <f>INDEX('AEO 2022 52'!216:216,MATCH(S$67,'AEO 2022 52'!$13:$13,0))</f>
        <v>47.836844999999997</v>
      </c>
      <c r="T109">
        <f>INDEX('AEO 2022 52'!216:216,MATCH(T$67,'AEO 2022 52'!$13:$13,0))</f>
        <v>47.690418000000001</v>
      </c>
      <c r="U109">
        <f>INDEX('AEO 2022 52'!216:216,MATCH(U$67,'AEO 2022 52'!$13:$13,0))</f>
        <v>47.551932999999998</v>
      </c>
      <c r="V109">
        <f>INDEX('AEO 2022 52'!216:216,MATCH(V$67,'AEO 2022 52'!$13:$13,0))</f>
        <v>47.432129000000003</v>
      </c>
      <c r="W109">
        <f>INDEX('AEO 2022 52'!216:216,MATCH(W$67,'AEO 2022 52'!$13:$13,0))</f>
        <v>47.318660999999999</v>
      </c>
      <c r="X109">
        <f>INDEX('AEO 2022 52'!216:216,MATCH(X$67,'AEO 2022 52'!$13:$13,0))</f>
        <v>47.212001999999998</v>
      </c>
      <c r="Y109">
        <f>INDEX('AEO 2022 52'!216:216,MATCH(Y$67,'AEO 2022 52'!$13:$13,0))</f>
        <v>47.111922999999997</v>
      </c>
      <c r="Z109">
        <f>INDEX('AEO 2022 52'!216:216,MATCH(Z$67,'AEO 2022 52'!$13:$13,0))</f>
        <v>47.023555999999999</v>
      </c>
      <c r="AA109">
        <f>INDEX('AEO 2022 52'!216:216,MATCH(AA$67,'AEO 2022 52'!$13:$13,0))</f>
        <v>46.940136000000003</v>
      </c>
      <c r="AB109">
        <f>INDEX('AEO 2022 52'!216:216,MATCH(AB$67,'AEO 2022 52'!$13:$13,0))</f>
        <v>46.861255999999997</v>
      </c>
      <c r="AC109">
        <f>INDEX('AEO 2022 52'!216:216,MATCH(AC$67,'AEO 2022 52'!$13:$13,0))</f>
        <v>46.786040999999997</v>
      </c>
      <c r="AD109">
        <f>INDEX('AEO 2022 52'!216:216,MATCH(AD$67,'AEO 2022 52'!$13:$13,0))</f>
        <v>46.715744000000001</v>
      </c>
      <c r="AE109">
        <f>INDEX('AEO 2022 52'!216:216,MATCH(AE$67,'AEO 2022 52'!$13:$13,0))</f>
        <v>46.649864000000001</v>
      </c>
      <c r="AF109">
        <f>INDEX('AEO 2022 52'!216:216,MATCH(AF$67,'AEO 2022 52'!$13:$13,0))</f>
        <v>46.567439999999998</v>
      </c>
    </row>
    <row r="110" spans="1:32" x14ac:dyDescent="0.35">
      <c r="A110" t="str">
        <f>'AEO 2021 52'!A208</f>
        <v>Two Seater Cars</v>
      </c>
      <c r="B110">
        <f>INDEX('AEO 2021 52'!208:208,MATCH(B$67,'AEO 2021 52'!$14:$14,0))</f>
        <v>132.05917400000001</v>
      </c>
      <c r="C110">
        <f>INDEX('AEO 2022 52'!217:217,MATCH(C$67,'AEO 2022 52'!$13:$13,0))</f>
        <v>116.840485</v>
      </c>
      <c r="D110">
        <f>INDEX('AEO 2022 52'!217:217,MATCH(D$67,'AEO 2022 52'!$13:$13,0))</f>
        <v>115.078064</v>
      </c>
      <c r="E110">
        <f>INDEX('AEO 2022 52'!217:217,MATCH(E$67,'AEO 2022 52'!$13:$13,0))</f>
        <v>113.55894499999999</v>
      </c>
      <c r="F110">
        <f>INDEX('AEO 2022 52'!217:217,MATCH(F$67,'AEO 2022 52'!$13:$13,0))</f>
        <v>112.294327</v>
      </c>
      <c r="G110">
        <f>INDEX('AEO 2022 52'!217:217,MATCH(G$67,'AEO 2022 52'!$13:$13,0))</f>
        <v>111.68289900000001</v>
      </c>
      <c r="H110">
        <f>INDEX('AEO 2022 52'!217:217,MATCH(H$67,'AEO 2022 52'!$13:$13,0))</f>
        <v>111.20347599999999</v>
      </c>
      <c r="I110">
        <f>INDEX('AEO 2022 52'!217:217,MATCH(I$67,'AEO 2022 52'!$13:$13,0))</f>
        <v>110.782387</v>
      </c>
      <c r="J110">
        <f>INDEX('AEO 2022 52'!217:217,MATCH(J$67,'AEO 2022 52'!$13:$13,0))</f>
        <v>110.46431</v>
      </c>
      <c r="K110">
        <f>INDEX('AEO 2022 52'!217:217,MATCH(K$67,'AEO 2022 52'!$13:$13,0))</f>
        <v>110.147682</v>
      </c>
      <c r="L110">
        <f>INDEX('AEO 2022 52'!217:217,MATCH(L$67,'AEO 2022 52'!$13:$13,0))</f>
        <v>109.907112</v>
      </c>
      <c r="M110">
        <f>INDEX('AEO 2022 52'!217:217,MATCH(M$67,'AEO 2022 52'!$13:$13,0))</f>
        <v>109.73234600000001</v>
      </c>
      <c r="N110">
        <f>INDEX('AEO 2022 52'!217:217,MATCH(N$67,'AEO 2022 52'!$13:$13,0))</f>
        <v>109.52887</v>
      </c>
      <c r="O110">
        <f>INDEX('AEO 2022 52'!217:217,MATCH(O$67,'AEO 2022 52'!$13:$13,0))</f>
        <v>109.33538799999999</v>
      </c>
      <c r="P110">
        <f>INDEX('AEO 2022 52'!217:217,MATCH(P$67,'AEO 2022 52'!$13:$13,0))</f>
        <v>109.133652</v>
      </c>
      <c r="Q110">
        <f>INDEX('AEO 2022 52'!217:217,MATCH(Q$67,'AEO 2022 52'!$13:$13,0))</f>
        <v>108.94090300000001</v>
      </c>
      <c r="R110">
        <f>INDEX('AEO 2022 52'!217:217,MATCH(R$67,'AEO 2022 52'!$13:$13,0))</f>
        <v>108.78331799999999</v>
      </c>
      <c r="S110">
        <f>INDEX('AEO 2022 52'!217:217,MATCH(S$67,'AEO 2022 52'!$13:$13,0))</f>
        <v>108.63623800000001</v>
      </c>
      <c r="T110">
        <f>INDEX('AEO 2022 52'!217:217,MATCH(T$67,'AEO 2022 52'!$13:$13,0))</f>
        <v>108.49784099999999</v>
      </c>
      <c r="U110">
        <f>INDEX('AEO 2022 52'!217:217,MATCH(U$67,'AEO 2022 52'!$13:$13,0))</f>
        <v>108.36691999999999</v>
      </c>
      <c r="V110">
        <f>INDEX('AEO 2022 52'!217:217,MATCH(V$67,'AEO 2022 52'!$13:$13,0))</f>
        <v>108.254311</v>
      </c>
      <c r="W110">
        <f>INDEX('AEO 2022 52'!217:217,MATCH(W$67,'AEO 2022 52'!$13:$13,0))</f>
        <v>108.147713</v>
      </c>
      <c r="X110">
        <f>INDEX('AEO 2022 52'!217:217,MATCH(X$67,'AEO 2022 52'!$13:$13,0))</f>
        <v>108.04772199999999</v>
      </c>
      <c r="Y110">
        <f>INDEX('AEO 2022 52'!217:217,MATCH(Y$67,'AEO 2022 52'!$13:$13,0))</f>
        <v>107.95391100000001</v>
      </c>
      <c r="Z110">
        <f>INDEX('AEO 2022 52'!217:217,MATCH(Z$67,'AEO 2022 52'!$13:$13,0))</f>
        <v>107.871719</v>
      </c>
      <c r="AA110">
        <f>INDEX('AEO 2022 52'!217:217,MATCH(AA$67,'AEO 2022 52'!$13:$13,0))</f>
        <v>107.79424299999999</v>
      </c>
      <c r="AB110">
        <f>INDEX('AEO 2022 52'!217:217,MATCH(AB$67,'AEO 2022 52'!$13:$13,0))</f>
        <v>107.721107</v>
      </c>
      <c r="AC110">
        <f>INDEX('AEO 2022 52'!217:217,MATCH(AC$67,'AEO 2022 52'!$13:$13,0))</f>
        <v>107.651543</v>
      </c>
      <c r="AD110">
        <f>INDEX('AEO 2022 52'!217:217,MATCH(AD$67,'AEO 2022 52'!$13:$13,0))</f>
        <v>107.586479</v>
      </c>
      <c r="AE110">
        <f>INDEX('AEO 2022 52'!217:217,MATCH(AE$67,'AEO 2022 52'!$13:$13,0))</f>
        <v>107.52568100000001</v>
      </c>
      <c r="AF110">
        <f>INDEX('AEO 2022 52'!217:217,MATCH(AF$67,'AEO 2022 52'!$13:$13,0))</f>
        <v>107.44731899999999</v>
      </c>
    </row>
    <row r="111" spans="1:32" x14ac:dyDescent="0.35">
      <c r="A111" t="str">
        <f>'AEO 2021 52'!A209</f>
        <v>Small Crossover Cars</v>
      </c>
      <c r="B111">
        <f>INDEX('AEO 2021 52'!209:209,MATCH(B$67,'AEO 2021 52'!$14:$14,0))</f>
        <v>55.610722000000003</v>
      </c>
      <c r="C111">
        <f>INDEX('AEO 2022 52'!218:218,MATCH(C$67,'AEO 2022 52'!$13:$13,0))</f>
        <v>48.272441999999998</v>
      </c>
      <c r="D111">
        <f>INDEX('AEO 2022 52'!218:218,MATCH(D$67,'AEO 2022 52'!$13:$13,0))</f>
        <v>46.654952999999999</v>
      </c>
      <c r="E111">
        <f>INDEX('AEO 2022 52'!218:218,MATCH(E$67,'AEO 2022 52'!$13:$13,0))</f>
        <v>45.300156000000001</v>
      </c>
      <c r="F111">
        <f>INDEX('AEO 2022 52'!218:218,MATCH(F$67,'AEO 2022 52'!$13:$13,0))</f>
        <v>44.217449000000002</v>
      </c>
      <c r="G111">
        <f>INDEX('AEO 2022 52'!218:218,MATCH(G$67,'AEO 2022 52'!$13:$13,0))</f>
        <v>43.590888999999997</v>
      </c>
      <c r="H111">
        <f>INDEX('AEO 2022 52'!218:218,MATCH(H$67,'AEO 2022 52'!$13:$13,0))</f>
        <v>43.102283</v>
      </c>
      <c r="I111">
        <f>INDEX('AEO 2022 52'!218:218,MATCH(I$67,'AEO 2022 52'!$13:$13,0))</f>
        <v>42.694099000000001</v>
      </c>
      <c r="J111">
        <f>INDEX('AEO 2022 52'!218:218,MATCH(J$67,'AEO 2022 52'!$13:$13,0))</f>
        <v>42.380276000000002</v>
      </c>
      <c r="K111">
        <f>INDEX('AEO 2022 52'!218:218,MATCH(K$67,'AEO 2022 52'!$13:$13,0))</f>
        <v>42.083548999999998</v>
      </c>
      <c r="L111">
        <f>INDEX('AEO 2022 52'!218:218,MATCH(L$67,'AEO 2022 52'!$13:$13,0))</f>
        <v>41.849972000000001</v>
      </c>
      <c r="M111">
        <f>INDEX('AEO 2022 52'!218:218,MATCH(M$67,'AEO 2022 52'!$13:$13,0))</f>
        <v>41.669285000000002</v>
      </c>
      <c r="N111">
        <f>INDEX('AEO 2022 52'!218:218,MATCH(N$67,'AEO 2022 52'!$13:$13,0))</f>
        <v>41.474505999999998</v>
      </c>
      <c r="O111">
        <f>INDEX('AEO 2022 52'!218:218,MATCH(O$67,'AEO 2022 52'!$13:$13,0))</f>
        <v>41.291527000000002</v>
      </c>
      <c r="P111">
        <f>INDEX('AEO 2022 52'!218:218,MATCH(P$67,'AEO 2022 52'!$13:$13,0))</f>
        <v>41.101295</v>
      </c>
      <c r="Q111">
        <f>INDEX('AEO 2022 52'!218:218,MATCH(Q$67,'AEO 2022 52'!$13:$13,0))</f>
        <v>40.920036000000003</v>
      </c>
      <c r="R111">
        <f>INDEX('AEO 2022 52'!218:218,MATCH(R$67,'AEO 2022 52'!$13:$13,0))</f>
        <v>40.766658999999997</v>
      </c>
      <c r="S111">
        <f>INDEX('AEO 2022 52'!218:218,MATCH(S$67,'AEO 2022 52'!$13:$13,0))</f>
        <v>40.623325000000001</v>
      </c>
      <c r="T111">
        <f>INDEX('AEO 2022 52'!218:218,MATCH(T$67,'AEO 2022 52'!$13:$13,0))</f>
        <v>40.488388</v>
      </c>
      <c r="U111">
        <f>INDEX('AEO 2022 52'!218:218,MATCH(U$67,'AEO 2022 52'!$13:$13,0))</f>
        <v>40.361030999999997</v>
      </c>
      <c r="V111">
        <f>INDEX('AEO 2022 52'!218:218,MATCH(V$67,'AEO 2022 52'!$13:$13,0))</f>
        <v>40.249825000000001</v>
      </c>
      <c r="W111">
        <f>INDEX('AEO 2022 52'!218:218,MATCH(W$67,'AEO 2022 52'!$13:$13,0))</f>
        <v>40.144840000000002</v>
      </c>
      <c r="X111">
        <f>INDEX('AEO 2022 52'!218:218,MATCH(X$67,'AEO 2022 52'!$13:$13,0))</f>
        <v>40.045681000000002</v>
      </c>
      <c r="Y111">
        <f>INDEX('AEO 2022 52'!218:218,MATCH(Y$67,'AEO 2022 52'!$13:$13,0))</f>
        <v>39.953460999999997</v>
      </c>
      <c r="Z111">
        <f>INDEX('AEO 2022 52'!218:218,MATCH(Z$67,'AEO 2022 52'!$13:$13,0))</f>
        <v>39.870353999999999</v>
      </c>
      <c r="AA111">
        <f>INDEX('AEO 2022 52'!218:218,MATCH(AA$67,'AEO 2022 52'!$13:$13,0))</f>
        <v>39.791687000000003</v>
      </c>
      <c r="AB111">
        <f>INDEX('AEO 2022 52'!218:218,MATCH(AB$67,'AEO 2022 52'!$13:$13,0))</f>
        <v>39.717373000000002</v>
      </c>
      <c r="AC111">
        <f>INDEX('AEO 2022 52'!218:218,MATCH(AC$67,'AEO 2022 52'!$13:$13,0))</f>
        <v>39.647464999999997</v>
      </c>
      <c r="AD111">
        <f>INDEX('AEO 2022 52'!218:218,MATCH(AD$67,'AEO 2022 52'!$13:$13,0))</f>
        <v>39.581470000000003</v>
      </c>
      <c r="AE111">
        <f>INDEX('AEO 2022 52'!218:218,MATCH(AE$67,'AEO 2022 52'!$13:$13,0))</f>
        <v>39.520218</v>
      </c>
      <c r="AF111">
        <f>INDEX('AEO 2022 52'!218:218,MATCH(AF$67,'AEO 2022 52'!$13:$13,0))</f>
        <v>39.441386999999999</v>
      </c>
    </row>
    <row r="112" spans="1:32" x14ac:dyDescent="0.35">
      <c r="A112" t="str">
        <f>'AEO 2021 52'!A210</f>
        <v>Large Crossover Cars</v>
      </c>
      <c r="B112">
        <f>INDEX('AEO 2021 52'!210:210,MATCH(B$67,'AEO 2021 52'!$14:$14,0))</f>
        <v>68.392623999999998</v>
      </c>
      <c r="C112">
        <f>INDEX('AEO 2022 52'!219:219,MATCH(C$67,'AEO 2022 52'!$13:$13,0))</f>
        <v>61.691203999999999</v>
      </c>
      <c r="D112">
        <f>INDEX('AEO 2022 52'!219:219,MATCH(D$67,'AEO 2022 52'!$13:$13,0))</f>
        <v>59.865451999999998</v>
      </c>
      <c r="E112">
        <f>INDEX('AEO 2022 52'!219:219,MATCH(E$67,'AEO 2022 52'!$13:$13,0))</f>
        <v>58.324599999999997</v>
      </c>
      <c r="F112">
        <f>INDEX('AEO 2022 52'!219:219,MATCH(F$67,'AEO 2022 52'!$13:$13,0))</f>
        <v>57.055706000000001</v>
      </c>
      <c r="G112">
        <f>INDEX('AEO 2022 52'!219:219,MATCH(G$67,'AEO 2022 52'!$13:$13,0))</f>
        <v>56.368465</v>
      </c>
      <c r="H112">
        <f>INDEX('AEO 2022 52'!219:219,MATCH(H$67,'AEO 2022 52'!$13:$13,0))</f>
        <v>55.829712000000001</v>
      </c>
      <c r="I112">
        <f>INDEX('AEO 2022 52'!219:219,MATCH(I$67,'AEO 2022 52'!$13:$13,0))</f>
        <v>55.371960000000001</v>
      </c>
      <c r="J112">
        <f>INDEX('AEO 2022 52'!219:219,MATCH(J$67,'AEO 2022 52'!$13:$13,0))</f>
        <v>55.020428000000003</v>
      </c>
      <c r="K112">
        <f>INDEX('AEO 2022 52'!219:219,MATCH(K$67,'AEO 2022 52'!$13:$13,0))</f>
        <v>54.685153999999997</v>
      </c>
      <c r="L112">
        <f>INDEX('AEO 2022 52'!219:219,MATCH(L$67,'AEO 2022 52'!$13:$13,0))</f>
        <v>54.421810000000001</v>
      </c>
      <c r="M112">
        <f>INDEX('AEO 2022 52'!219:219,MATCH(M$67,'AEO 2022 52'!$13:$13,0))</f>
        <v>54.219054999999997</v>
      </c>
      <c r="N112">
        <f>INDEX('AEO 2022 52'!219:219,MATCH(N$67,'AEO 2022 52'!$13:$13,0))</f>
        <v>53.998184000000002</v>
      </c>
      <c r="O112">
        <f>INDEX('AEO 2022 52'!219:219,MATCH(O$67,'AEO 2022 52'!$13:$13,0))</f>
        <v>53.790272000000002</v>
      </c>
      <c r="P112">
        <f>INDEX('AEO 2022 52'!219:219,MATCH(P$67,'AEO 2022 52'!$13:$13,0))</f>
        <v>53.576424000000003</v>
      </c>
      <c r="Q112">
        <f>INDEX('AEO 2022 52'!219:219,MATCH(Q$67,'AEO 2022 52'!$13:$13,0))</f>
        <v>53.373066000000001</v>
      </c>
      <c r="R112">
        <f>INDEX('AEO 2022 52'!219:219,MATCH(R$67,'AEO 2022 52'!$13:$13,0))</f>
        <v>53.201855000000002</v>
      </c>
      <c r="S112">
        <f>INDEX('AEO 2022 52'!219:219,MATCH(S$67,'AEO 2022 52'!$13:$13,0))</f>
        <v>53.041663999999997</v>
      </c>
      <c r="T112">
        <f>INDEX('AEO 2022 52'!219:219,MATCH(T$67,'AEO 2022 52'!$13:$13,0))</f>
        <v>52.890366</v>
      </c>
      <c r="U112">
        <f>INDEX('AEO 2022 52'!219:219,MATCH(U$67,'AEO 2022 52'!$13:$13,0))</f>
        <v>52.747379000000002</v>
      </c>
      <c r="V112">
        <f>INDEX('AEO 2022 52'!219:219,MATCH(V$67,'AEO 2022 52'!$13:$13,0))</f>
        <v>52.621532000000002</v>
      </c>
      <c r="W112">
        <f>INDEX('AEO 2022 52'!219:219,MATCH(W$67,'AEO 2022 52'!$13:$13,0))</f>
        <v>52.502274</v>
      </c>
      <c r="X112">
        <f>INDEX('AEO 2022 52'!219:219,MATCH(X$67,'AEO 2022 52'!$13:$13,0))</f>
        <v>52.390456999999998</v>
      </c>
      <c r="Y112">
        <f>INDEX('AEO 2022 52'!219:219,MATCH(Y$67,'AEO 2022 52'!$13:$13,0))</f>
        <v>52.287491000000003</v>
      </c>
      <c r="Z112">
        <f>INDEX('AEO 2022 52'!219:219,MATCH(Z$67,'AEO 2022 52'!$13:$13,0))</f>
        <v>52.194758999999998</v>
      </c>
      <c r="AA112">
        <f>INDEX('AEO 2022 52'!219:219,MATCH(AA$67,'AEO 2022 52'!$13:$13,0))</f>
        <v>52.106678000000002</v>
      </c>
      <c r="AB112">
        <f>INDEX('AEO 2022 52'!219:219,MATCH(AB$67,'AEO 2022 52'!$13:$13,0))</f>
        <v>52.023251000000002</v>
      </c>
      <c r="AC112">
        <f>INDEX('AEO 2022 52'!219:219,MATCH(AC$67,'AEO 2022 52'!$13:$13,0))</f>
        <v>51.945030000000003</v>
      </c>
      <c r="AD112">
        <f>INDEX('AEO 2022 52'!219:219,MATCH(AD$67,'AEO 2022 52'!$13:$13,0))</f>
        <v>51.870544000000002</v>
      </c>
      <c r="AE112">
        <f>INDEX('AEO 2022 52'!219:219,MATCH(AE$67,'AEO 2022 52'!$13:$13,0))</f>
        <v>51.801529000000002</v>
      </c>
      <c r="AF112">
        <f>INDEX('AEO 2022 52'!219:219,MATCH(AF$67,'AEO 2022 52'!$13:$13,0))</f>
        <v>51.715148999999997</v>
      </c>
    </row>
    <row r="113" spans="1:32" x14ac:dyDescent="0.3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35">
      <c r="A114" t="str">
        <f>'AEO 2021 52'!A212</f>
        <v>Large Pickup</v>
      </c>
      <c r="B114">
        <f>INDEX('AEO 2021 52'!212:212,MATCH(B$67,'AEO 2021 52'!$14:$14,0))</f>
        <v>0</v>
      </c>
      <c r="C114">
        <f>INDEX('AEO 2022 52'!221:221,MATCH(C$67,'AEO 2022 52'!$13:$13,0))</f>
        <v>0</v>
      </c>
      <c r="D114">
        <f>INDEX('AEO 2022 52'!221:221,MATCH(D$67,'AEO 2022 52'!$13:$13,0))</f>
        <v>55.707073000000001</v>
      </c>
      <c r="E114">
        <f>INDEX('AEO 2022 52'!221:221,MATCH(E$67,'AEO 2022 52'!$13:$13,0))</f>
        <v>54.518776000000003</v>
      </c>
      <c r="F114">
        <f>INDEX('AEO 2022 52'!221:221,MATCH(F$67,'AEO 2022 52'!$13:$13,0))</f>
        <v>53.655388000000002</v>
      </c>
      <c r="G114">
        <f>INDEX('AEO 2022 52'!221:221,MATCH(G$67,'AEO 2022 52'!$13:$13,0))</f>
        <v>53.043208999999997</v>
      </c>
      <c r="H114">
        <f>INDEX('AEO 2022 52'!221:221,MATCH(H$67,'AEO 2022 52'!$13:$13,0))</f>
        <v>52.566707999999998</v>
      </c>
      <c r="I114">
        <f>INDEX('AEO 2022 52'!221:221,MATCH(I$67,'AEO 2022 52'!$13:$13,0))</f>
        <v>52.196781000000001</v>
      </c>
      <c r="J114">
        <f>INDEX('AEO 2022 52'!221:221,MATCH(J$67,'AEO 2022 52'!$13:$13,0))</f>
        <v>51.906756999999999</v>
      </c>
      <c r="K114">
        <f>INDEX('AEO 2022 52'!221:221,MATCH(K$67,'AEO 2022 52'!$13:$13,0))</f>
        <v>51.675387999999998</v>
      </c>
      <c r="L114">
        <f>INDEX('AEO 2022 52'!221:221,MATCH(L$67,'AEO 2022 52'!$13:$13,0))</f>
        <v>51.479362000000002</v>
      </c>
      <c r="M114">
        <f>INDEX('AEO 2022 52'!221:221,MATCH(M$67,'AEO 2022 52'!$13:$13,0))</f>
        <v>51.301239000000002</v>
      </c>
      <c r="N114">
        <f>INDEX('AEO 2022 52'!221:221,MATCH(N$67,'AEO 2022 52'!$13:$13,0))</f>
        <v>51.138725000000001</v>
      </c>
      <c r="O114">
        <f>INDEX('AEO 2022 52'!221:221,MATCH(O$67,'AEO 2022 52'!$13:$13,0))</f>
        <v>50.986778000000001</v>
      </c>
      <c r="P114">
        <f>INDEX('AEO 2022 52'!221:221,MATCH(P$67,'AEO 2022 52'!$13:$13,0))</f>
        <v>50.783149999999999</v>
      </c>
      <c r="Q114">
        <f>INDEX('AEO 2022 52'!221:221,MATCH(Q$67,'AEO 2022 52'!$13:$13,0))</f>
        <v>50.581603999999999</v>
      </c>
      <c r="R114">
        <f>INDEX('AEO 2022 52'!221:221,MATCH(R$67,'AEO 2022 52'!$13:$13,0))</f>
        <v>50.393383</v>
      </c>
      <c r="S114">
        <f>INDEX('AEO 2022 52'!221:221,MATCH(S$67,'AEO 2022 52'!$13:$13,0))</f>
        <v>50.217109999999998</v>
      </c>
      <c r="T114">
        <f>INDEX('AEO 2022 52'!221:221,MATCH(T$67,'AEO 2022 52'!$13:$13,0))</f>
        <v>50.052185000000001</v>
      </c>
      <c r="U114">
        <f>INDEX('AEO 2022 52'!221:221,MATCH(U$67,'AEO 2022 52'!$13:$13,0))</f>
        <v>49.895583999999999</v>
      </c>
      <c r="V114">
        <f>INDEX('AEO 2022 52'!221:221,MATCH(V$67,'AEO 2022 52'!$13:$13,0))</f>
        <v>49.748257000000002</v>
      </c>
      <c r="W114">
        <f>INDEX('AEO 2022 52'!221:221,MATCH(W$67,'AEO 2022 52'!$13:$13,0))</f>
        <v>49.608108999999999</v>
      </c>
      <c r="X114">
        <f>INDEX('AEO 2022 52'!221:221,MATCH(X$67,'AEO 2022 52'!$13:$13,0))</f>
        <v>49.475132000000002</v>
      </c>
      <c r="Y114">
        <f>INDEX('AEO 2022 52'!221:221,MATCH(Y$67,'AEO 2022 52'!$13:$13,0))</f>
        <v>49.350239000000002</v>
      </c>
      <c r="Z114">
        <f>INDEX('AEO 2022 52'!221:221,MATCH(Z$67,'AEO 2022 52'!$13:$13,0))</f>
        <v>49.231155000000001</v>
      </c>
      <c r="AA114">
        <f>INDEX('AEO 2022 52'!221:221,MATCH(AA$67,'AEO 2022 52'!$13:$13,0))</f>
        <v>49.117412999999999</v>
      </c>
      <c r="AB114">
        <f>INDEX('AEO 2022 52'!221:221,MATCH(AB$67,'AEO 2022 52'!$13:$13,0))</f>
        <v>49.009121</v>
      </c>
      <c r="AC114">
        <f>INDEX('AEO 2022 52'!221:221,MATCH(AC$67,'AEO 2022 52'!$13:$13,0))</f>
        <v>48.905697000000004</v>
      </c>
      <c r="AD114">
        <f>INDEX('AEO 2022 52'!221:221,MATCH(AD$67,'AEO 2022 52'!$13:$13,0))</f>
        <v>48.807319999999997</v>
      </c>
      <c r="AE114">
        <f>INDEX('AEO 2022 52'!221:221,MATCH(AE$67,'AEO 2022 52'!$13:$13,0))</f>
        <v>48.714378000000004</v>
      </c>
      <c r="AF114">
        <f>INDEX('AEO 2022 52'!221:221,MATCH(AF$67,'AEO 2022 52'!$13:$13,0))</f>
        <v>48.619469000000002</v>
      </c>
    </row>
    <row r="115" spans="1:32" x14ac:dyDescent="0.3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42.402743999999998</v>
      </c>
      <c r="M115">
        <f>INDEX('AEO 2022 52'!222:222,MATCH(M$67,'AEO 2022 52'!$13:$13,0))</f>
        <v>42.292369999999998</v>
      </c>
      <c r="N115">
        <f>INDEX('AEO 2022 52'!222:222,MATCH(N$67,'AEO 2022 52'!$13:$13,0))</f>
        <v>42.228881999999999</v>
      </c>
      <c r="O115">
        <f>INDEX('AEO 2022 52'!222:222,MATCH(O$67,'AEO 2022 52'!$13:$13,0))</f>
        <v>42.124512000000003</v>
      </c>
      <c r="P115">
        <f>INDEX('AEO 2022 52'!222:222,MATCH(P$67,'AEO 2022 52'!$13:$13,0))</f>
        <v>41.961449000000002</v>
      </c>
      <c r="Q115">
        <f>INDEX('AEO 2022 52'!222:222,MATCH(Q$67,'AEO 2022 52'!$13:$13,0))</f>
        <v>41.796954999999997</v>
      </c>
      <c r="R115">
        <f>INDEX('AEO 2022 52'!222:222,MATCH(R$67,'AEO 2022 52'!$13:$13,0))</f>
        <v>41.645561000000001</v>
      </c>
      <c r="S115">
        <f>INDEX('AEO 2022 52'!222:222,MATCH(S$67,'AEO 2022 52'!$13:$13,0))</f>
        <v>41.503402999999999</v>
      </c>
      <c r="T115">
        <f>INDEX('AEO 2022 52'!222:222,MATCH(T$67,'AEO 2022 52'!$13:$13,0))</f>
        <v>41.369469000000002</v>
      </c>
      <c r="U115">
        <f>INDEX('AEO 2022 52'!222:222,MATCH(U$67,'AEO 2022 52'!$13:$13,0))</f>
        <v>41.242801999999998</v>
      </c>
      <c r="V115">
        <f>INDEX('AEO 2022 52'!222:222,MATCH(V$67,'AEO 2022 52'!$13:$13,0))</f>
        <v>41.124583999999999</v>
      </c>
      <c r="W115">
        <f>INDEX('AEO 2022 52'!222:222,MATCH(W$67,'AEO 2022 52'!$13:$13,0))</f>
        <v>41.013348000000001</v>
      </c>
      <c r="X115">
        <f>INDEX('AEO 2022 52'!222:222,MATCH(X$67,'AEO 2022 52'!$13:$13,0))</f>
        <v>40.908386</v>
      </c>
      <c r="Y115">
        <f>INDEX('AEO 2022 52'!222:222,MATCH(Y$67,'AEO 2022 52'!$13:$13,0))</f>
        <v>40.809956</v>
      </c>
      <c r="Z115">
        <f>INDEX('AEO 2022 52'!222:222,MATCH(Z$67,'AEO 2022 52'!$13:$13,0))</f>
        <v>40.716835000000003</v>
      </c>
      <c r="AA115">
        <f>INDEX('AEO 2022 52'!222:222,MATCH(AA$67,'AEO 2022 52'!$13:$13,0))</f>
        <v>40.628276999999997</v>
      </c>
      <c r="AB115">
        <f>INDEX('AEO 2022 52'!222:222,MATCH(AB$67,'AEO 2022 52'!$13:$13,0))</f>
        <v>40.544356999999998</v>
      </c>
      <c r="AC115">
        <f>INDEX('AEO 2022 52'!222:222,MATCH(AC$67,'AEO 2022 52'!$13:$13,0))</f>
        <v>40.464396999999998</v>
      </c>
      <c r="AD115">
        <f>INDEX('AEO 2022 52'!222:222,MATCH(AD$67,'AEO 2022 52'!$13:$13,0))</f>
        <v>40.388190999999999</v>
      </c>
      <c r="AE115">
        <f>INDEX('AEO 2022 52'!222:222,MATCH(AE$67,'AEO 2022 52'!$13:$13,0))</f>
        <v>40.316504999999999</v>
      </c>
      <c r="AF115">
        <f>INDEX('AEO 2022 52'!222:222,MATCH(AF$67,'AEO 2022 52'!$13:$13,0))</f>
        <v>40.241756000000002</v>
      </c>
    </row>
    <row r="116" spans="1:32" x14ac:dyDescent="0.3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35">
      <c r="A117" t="str">
        <f>'AEO 2021 52'!A215</f>
        <v>Small Utility</v>
      </c>
      <c r="B117">
        <f>INDEX('AEO 2021 52'!215:215,MATCH(B$67,'AEO 2021 52'!$14:$14,0))</f>
        <v>68.003822</v>
      </c>
      <c r="C117">
        <f>INDEX('AEO 2022 52'!224:224,MATCH(C$67,'AEO 2022 52'!$13:$13,0))</f>
        <v>62.290866999999999</v>
      </c>
      <c r="D117">
        <f>INDEX('AEO 2022 52'!224:224,MATCH(D$67,'AEO 2022 52'!$13:$13,0))</f>
        <v>60.767639000000003</v>
      </c>
      <c r="E117">
        <f>INDEX('AEO 2022 52'!224:224,MATCH(E$67,'AEO 2022 52'!$13:$13,0))</f>
        <v>59.566344999999998</v>
      </c>
      <c r="F117">
        <f>INDEX('AEO 2022 52'!224:224,MATCH(F$67,'AEO 2022 52'!$13:$13,0))</f>
        <v>58.660583000000003</v>
      </c>
      <c r="G117">
        <f>INDEX('AEO 2022 52'!224:224,MATCH(G$67,'AEO 2022 52'!$13:$13,0))</f>
        <v>57.990589</v>
      </c>
      <c r="H117">
        <f>INDEX('AEO 2022 52'!224:224,MATCH(H$67,'AEO 2022 52'!$13:$13,0))</f>
        <v>57.486179</v>
      </c>
      <c r="I117">
        <f>INDEX('AEO 2022 52'!224:224,MATCH(I$67,'AEO 2022 52'!$13:$13,0))</f>
        <v>57.087955000000001</v>
      </c>
      <c r="J117">
        <f>INDEX('AEO 2022 52'!224:224,MATCH(J$67,'AEO 2022 52'!$13:$13,0))</f>
        <v>56.771824000000002</v>
      </c>
      <c r="K117">
        <f>INDEX('AEO 2022 52'!224:224,MATCH(K$67,'AEO 2022 52'!$13:$13,0))</f>
        <v>56.511971000000003</v>
      </c>
      <c r="L117">
        <f>INDEX('AEO 2022 52'!224:224,MATCH(L$67,'AEO 2022 52'!$13:$13,0))</f>
        <v>56.294505999999998</v>
      </c>
      <c r="M117">
        <f>INDEX('AEO 2022 52'!224:224,MATCH(M$67,'AEO 2022 52'!$13:$13,0))</f>
        <v>56.107185000000001</v>
      </c>
      <c r="N117">
        <f>INDEX('AEO 2022 52'!224:224,MATCH(N$67,'AEO 2022 52'!$13:$13,0))</f>
        <v>55.940102000000003</v>
      </c>
      <c r="O117">
        <f>INDEX('AEO 2022 52'!224:224,MATCH(O$67,'AEO 2022 52'!$13:$13,0))</f>
        <v>55.791248000000003</v>
      </c>
      <c r="P117">
        <f>INDEX('AEO 2022 52'!224:224,MATCH(P$67,'AEO 2022 52'!$13:$13,0))</f>
        <v>55.590381999999998</v>
      </c>
      <c r="Q117">
        <f>INDEX('AEO 2022 52'!224:224,MATCH(Q$67,'AEO 2022 52'!$13:$13,0))</f>
        <v>55.390048999999998</v>
      </c>
      <c r="R117">
        <f>INDEX('AEO 2022 52'!224:224,MATCH(R$67,'AEO 2022 52'!$13:$13,0))</f>
        <v>55.205246000000002</v>
      </c>
      <c r="S117">
        <f>INDEX('AEO 2022 52'!224:224,MATCH(S$67,'AEO 2022 52'!$13:$13,0))</f>
        <v>55.031627999999998</v>
      </c>
      <c r="T117">
        <f>INDEX('AEO 2022 52'!224:224,MATCH(T$67,'AEO 2022 52'!$13:$13,0))</f>
        <v>54.867438999999997</v>
      </c>
      <c r="U117">
        <f>INDEX('AEO 2022 52'!224:224,MATCH(U$67,'AEO 2022 52'!$13:$13,0))</f>
        <v>54.711590000000001</v>
      </c>
      <c r="V117">
        <f>INDEX('AEO 2022 52'!224:224,MATCH(V$67,'AEO 2022 52'!$13:$13,0))</f>
        <v>54.565147000000003</v>
      </c>
      <c r="W117">
        <f>INDEX('AEO 2022 52'!224:224,MATCH(W$67,'AEO 2022 52'!$13:$13,0))</f>
        <v>54.425694</v>
      </c>
      <c r="X117">
        <f>INDEX('AEO 2022 52'!224:224,MATCH(X$67,'AEO 2022 52'!$13:$13,0))</f>
        <v>54.293807999999999</v>
      </c>
      <c r="Y117">
        <f>INDEX('AEO 2022 52'!224:224,MATCH(Y$67,'AEO 2022 52'!$13:$13,0))</f>
        <v>54.169513999999999</v>
      </c>
      <c r="Z117">
        <f>INDEX('AEO 2022 52'!224:224,MATCH(Z$67,'AEO 2022 52'!$13:$13,0))</f>
        <v>54.051563000000002</v>
      </c>
      <c r="AA117">
        <f>INDEX('AEO 2022 52'!224:224,MATCH(AA$67,'AEO 2022 52'!$13:$13,0))</f>
        <v>53.939113999999996</v>
      </c>
      <c r="AB117">
        <f>INDEX('AEO 2022 52'!224:224,MATCH(AB$67,'AEO 2022 52'!$13:$13,0))</f>
        <v>53.832076999999998</v>
      </c>
      <c r="AC117">
        <f>INDEX('AEO 2022 52'!224:224,MATCH(AC$67,'AEO 2022 52'!$13:$13,0))</f>
        <v>53.729702000000003</v>
      </c>
      <c r="AD117">
        <f>INDEX('AEO 2022 52'!224:224,MATCH(AD$67,'AEO 2022 52'!$13:$13,0))</f>
        <v>53.632838999999997</v>
      </c>
      <c r="AE117">
        <f>INDEX('AEO 2022 52'!224:224,MATCH(AE$67,'AEO 2022 52'!$13:$13,0))</f>
        <v>53.541331999999997</v>
      </c>
      <c r="AF117">
        <f>INDEX('AEO 2022 52'!224:224,MATCH(AF$67,'AEO 2022 52'!$13:$13,0))</f>
        <v>53.447772999999998</v>
      </c>
    </row>
    <row r="118" spans="1:32" x14ac:dyDescent="0.35">
      <c r="A118" t="str">
        <f>'AEO 2021 52'!A216</f>
        <v>Large Utility</v>
      </c>
      <c r="B118">
        <f>INDEX('AEO 2021 52'!216:216,MATCH(B$67,'AEO 2021 52'!$14:$14,0))</f>
        <v>103.490143</v>
      </c>
      <c r="C118">
        <f>INDEX('AEO 2022 52'!225:225,MATCH(C$67,'AEO 2022 52'!$13:$13,0))</f>
        <v>84.930663999999993</v>
      </c>
      <c r="D118">
        <f>INDEX('AEO 2022 52'!225:225,MATCH(D$67,'AEO 2022 52'!$13:$13,0))</f>
        <v>83.174781999999993</v>
      </c>
      <c r="E118">
        <f>INDEX('AEO 2022 52'!225:225,MATCH(E$67,'AEO 2022 52'!$13:$13,0))</f>
        <v>81.794837999999999</v>
      </c>
      <c r="F118">
        <f>INDEX('AEO 2022 52'!225:225,MATCH(F$67,'AEO 2022 52'!$13:$13,0))</f>
        <v>80.766869</v>
      </c>
      <c r="G118">
        <f>INDEX('AEO 2022 52'!225:225,MATCH(G$67,'AEO 2022 52'!$13:$13,0))</f>
        <v>79.992912000000004</v>
      </c>
      <c r="H118">
        <f>INDEX('AEO 2022 52'!225:225,MATCH(H$67,'AEO 2022 52'!$13:$13,0))</f>
        <v>79.408585000000002</v>
      </c>
      <c r="I118">
        <f>INDEX('AEO 2022 52'!225:225,MATCH(I$67,'AEO 2022 52'!$13:$13,0))</f>
        <v>78.950546000000003</v>
      </c>
      <c r="J118">
        <f>INDEX('AEO 2022 52'!225:225,MATCH(J$67,'AEO 2022 52'!$13:$13,0))</f>
        <v>78.584541000000002</v>
      </c>
      <c r="K118">
        <f>INDEX('AEO 2022 52'!225:225,MATCH(K$67,'AEO 2022 52'!$13:$13,0))</f>
        <v>78.281852999999998</v>
      </c>
      <c r="L118">
        <f>INDEX('AEO 2022 52'!225:225,MATCH(L$67,'AEO 2022 52'!$13:$13,0))</f>
        <v>78.022330999999994</v>
      </c>
      <c r="M118">
        <f>INDEX('AEO 2022 52'!225:225,MATCH(M$67,'AEO 2022 52'!$13:$13,0))</f>
        <v>77.793075999999999</v>
      </c>
      <c r="N118">
        <f>INDEX('AEO 2022 52'!225:225,MATCH(N$67,'AEO 2022 52'!$13:$13,0))</f>
        <v>77.587883000000005</v>
      </c>
      <c r="O118">
        <f>INDEX('AEO 2022 52'!225:225,MATCH(O$67,'AEO 2022 52'!$13:$13,0))</f>
        <v>77.404906999999994</v>
      </c>
      <c r="P118">
        <f>INDEX('AEO 2022 52'!225:225,MATCH(P$67,'AEO 2022 52'!$13:$13,0))</f>
        <v>77.171661</v>
      </c>
      <c r="Q118">
        <f>INDEX('AEO 2022 52'!225:225,MATCH(Q$67,'AEO 2022 52'!$13:$13,0))</f>
        <v>76.941665999999998</v>
      </c>
      <c r="R118">
        <f>INDEX('AEO 2022 52'!225:225,MATCH(R$67,'AEO 2022 52'!$13:$13,0))</f>
        <v>76.727767999999998</v>
      </c>
      <c r="S118">
        <f>INDEX('AEO 2022 52'!225:225,MATCH(S$67,'AEO 2022 52'!$13:$13,0))</f>
        <v>76.526657</v>
      </c>
      <c r="T118">
        <f>INDEX('AEO 2022 52'!225:225,MATCH(T$67,'AEO 2022 52'!$13:$13,0))</f>
        <v>76.336166000000006</v>
      </c>
      <c r="U118">
        <f>INDEX('AEO 2022 52'!225:225,MATCH(U$67,'AEO 2022 52'!$13:$13,0))</f>
        <v>76.155036999999993</v>
      </c>
      <c r="V118">
        <f>INDEX('AEO 2022 52'!225:225,MATCH(V$67,'AEO 2022 52'!$13:$13,0))</f>
        <v>75.984084999999993</v>
      </c>
      <c r="W118">
        <f>INDEX('AEO 2022 52'!225:225,MATCH(W$67,'AEO 2022 52'!$13:$13,0))</f>
        <v>75.822295999999994</v>
      </c>
      <c r="X118">
        <f>INDEX('AEO 2022 52'!225:225,MATCH(X$67,'AEO 2022 52'!$13:$13,0))</f>
        <v>75.669044</v>
      </c>
      <c r="Y118">
        <f>INDEX('AEO 2022 52'!225:225,MATCH(Y$67,'AEO 2022 52'!$13:$13,0))</f>
        <v>75.525940000000006</v>
      </c>
      <c r="Z118">
        <f>INDEX('AEO 2022 52'!225:225,MATCH(Z$67,'AEO 2022 52'!$13:$13,0))</f>
        <v>75.388999999999996</v>
      </c>
      <c r="AA118">
        <f>INDEX('AEO 2022 52'!225:225,MATCH(AA$67,'AEO 2022 52'!$13:$13,0))</f>
        <v>75.257637000000003</v>
      </c>
      <c r="AB118">
        <f>INDEX('AEO 2022 52'!225:225,MATCH(AB$67,'AEO 2022 52'!$13:$13,0))</f>
        <v>75.132889000000006</v>
      </c>
      <c r="AC118">
        <f>INDEX('AEO 2022 52'!225:225,MATCH(AC$67,'AEO 2022 52'!$13:$13,0))</f>
        <v>75.015006999999997</v>
      </c>
      <c r="AD118">
        <f>INDEX('AEO 2022 52'!225:225,MATCH(AD$67,'AEO 2022 52'!$13:$13,0))</f>
        <v>74.902068999999997</v>
      </c>
      <c r="AE118">
        <f>INDEX('AEO 2022 52'!225:225,MATCH(AE$67,'AEO 2022 52'!$13:$13,0))</f>
        <v>74.796195999999995</v>
      </c>
      <c r="AF118">
        <f>INDEX('AEO 2022 52'!225:225,MATCH(AF$67,'AEO 2022 52'!$13:$13,0))</f>
        <v>74.688721000000001</v>
      </c>
    </row>
    <row r="119" spans="1:32" x14ac:dyDescent="0.35">
      <c r="A119" t="str">
        <f>'AEO 2021 52'!A217</f>
        <v>Small Crossover Trucks</v>
      </c>
      <c r="B119">
        <f>INDEX('AEO 2021 52'!217:217,MATCH(B$67,'AEO 2021 52'!$14:$14,0))</f>
        <v>61.116188000000001</v>
      </c>
      <c r="C119">
        <f>INDEX('AEO 2022 52'!226:226,MATCH(C$67,'AEO 2022 52'!$13:$13,0))</f>
        <v>49.650241999999999</v>
      </c>
      <c r="D119">
        <f>INDEX('AEO 2022 52'!226:226,MATCH(D$67,'AEO 2022 52'!$13:$13,0))</f>
        <v>48.042029999999997</v>
      </c>
      <c r="E119">
        <f>INDEX('AEO 2022 52'!226:226,MATCH(E$67,'AEO 2022 52'!$13:$13,0))</f>
        <v>46.697628000000002</v>
      </c>
      <c r="F119">
        <f>INDEX('AEO 2022 52'!226:226,MATCH(F$67,'AEO 2022 52'!$13:$13,0))</f>
        <v>45.603287000000002</v>
      </c>
      <c r="G119">
        <f>INDEX('AEO 2022 52'!226:226,MATCH(G$67,'AEO 2022 52'!$13:$13,0))</f>
        <v>44.993462000000001</v>
      </c>
      <c r="H119">
        <f>INDEX('AEO 2022 52'!226:226,MATCH(H$67,'AEO 2022 52'!$13:$13,0))</f>
        <v>44.543475999999998</v>
      </c>
      <c r="I119">
        <f>INDEX('AEO 2022 52'!226:226,MATCH(I$67,'AEO 2022 52'!$13:$13,0))</f>
        <v>44.181541000000003</v>
      </c>
      <c r="J119">
        <f>INDEX('AEO 2022 52'!226:226,MATCH(J$67,'AEO 2022 52'!$13:$13,0))</f>
        <v>43.913238999999997</v>
      </c>
      <c r="K119">
        <f>INDEX('AEO 2022 52'!226:226,MATCH(K$67,'AEO 2022 52'!$13:$13,0))</f>
        <v>43.660603000000002</v>
      </c>
      <c r="L119">
        <f>INDEX('AEO 2022 52'!226:226,MATCH(L$67,'AEO 2022 52'!$13:$13,0))</f>
        <v>43.469535999999998</v>
      </c>
      <c r="M119">
        <f>INDEX('AEO 2022 52'!226:226,MATCH(M$67,'AEO 2022 52'!$13:$13,0))</f>
        <v>43.330680999999998</v>
      </c>
      <c r="N119">
        <f>INDEX('AEO 2022 52'!226:226,MATCH(N$67,'AEO 2022 52'!$13:$13,0))</f>
        <v>43.177002000000002</v>
      </c>
      <c r="O119">
        <f>INDEX('AEO 2022 52'!226:226,MATCH(O$67,'AEO 2022 52'!$13:$13,0))</f>
        <v>43.035254999999999</v>
      </c>
      <c r="P119">
        <f>INDEX('AEO 2022 52'!226:226,MATCH(P$67,'AEO 2022 52'!$13:$13,0))</f>
        <v>42.839081</v>
      </c>
      <c r="Q119">
        <f>INDEX('AEO 2022 52'!226:226,MATCH(Q$67,'AEO 2022 52'!$13:$13,0))</f>
        <v>42.641941000000003</v>
      </c>
      <c r="R119">
        <f>INDEX('AEO 2022 52'!226:226,MATCH(R$67,'AEO 2022 52'!$13:$13,0))</f>
        <v>42.473025999999997</v>
      </c>
      <c r="S119">
        <f>INDEX('AEO 2022 52'!226:226,MATCH(S$67,'AEO 2022 52'!$13:$13,0))</f>
        <v>42.313572000000001</v>
      </c>
      <c r="T119">
        <f>INDEX('AEO 2022 52'!226:226,MATCH(T$67,'AEO 2022 52'!$13:$13,0))</f>
        <v>42.162495</v>
      </c>
      <c r="U119">
        <f>INDEX('AEO 2022 52'!226:226,MATCH(U$67,'AEO 2022 52'!$13:$13,0))</f>
        <v>42.018875000000001</v>
      </c>
      <c r="V119">
        <f>INDEX('AEO 2022 52'!226:226,MATCH(V$67,'AEO 2022 52'!$13:$13,0))</f>
        <v>41.890343000000001</v>
      </c>
      <c r="W119">
        <f>INDEX('AEO 2022 52'!226:226,MATCH(W$67,'AEO 2022 52'!$13:$13,0))</f>
        <v>41.767868</v>
      </c>
      <c r="X119">
        <f>INDEX('AEO 2022 52'!226:226,MATCH(X$67,'AEO 2022 52'!$13:$13,0))</f>
        <v>41.651867000000003</v>
      </c>
      <c r="Y119">
        <f>INDEX('AEO 2022 52'!226:226,MATCH(Y$67,'AEO 2022 52'!$13:$13,0))</f>
        <v>41.542273999999999</v>
      </c>
      <c r="Z119">
        <f>INDEX('AEO 2022 52'!226:226,MATCH(Z$67,'AEO 2022 52'!$13:$13,0))</f>
        <v>41.442157999999999</v>
      </c>
      <c r="AA119">
        <f>INDEX('AEO 2022 52'!226:226,MATCH(AA$67,'AEO 2022 52'!$13:$13,0))</f>
        <v>41.346668000000001</v>
      </c>
      <c r="AB119">
        <f>INDEX('AEO 2022 52'!226:226,MATCH(AB$67,'AEO 2022 52'!$13:$13,0))</f>
        <v>41.255721999999999</v>
      </c>
      <c r="AC119">
        <f>INDEX('AEO 2022 52'!226:226,MATCH(AC$67,'AEO 2022 52'!$13:$13,0))</f>
        <v>41.168697000000002</v>
      </c>
      <c r="AD119">
        <f>INDEX('AEO 2022 52'!226:226,MATCH(AD$67,'AEO 2022 52'!$13:$13,0))</f>
        <v>41.086272999999998</v>
      </c>
      <c r="AE119">
        <f>INDEX('AEO 2022 52'!226:226,MATCH(AE$67,'AEO 2022 52'!$13:$13,0))</f>
        <v>41.008347000000001</v>
      </c>
      <c r="AF119">
        <f>INDEX('AEO 2022 52'!226:226,MATCH(AF$67,'AEO 2022 52'!$13:$13,0))</f>
        <v>40.927638999999999</v>
      </c>
    </row>
    <row r="120" spans="1:32" x14ac:dyDescent="0.35">
      <c r="A120" t="str">
        <f>'AEO 2021 52'!A218</f>
        <v>Large Crossover Trucks</v>
      </c>
      <c r="B120">
        <f>INDEX('AEO 2021 52'!218:218,MATCH(B$67,'AEO 2021 52'!$14:$14,0))</f>
        <v>79.580596999999997</v>
      </c>
      <c r="C120">
        <f>INDEX('AEO 2022 52'!227:227,MATCH(C$67,'AEO 2022 52'!$13:$13,0))</f>
        <v>65.384086999999994</v>
      </c>
      <c r="D120">
        <f>INDEX('AEO 2022 52'!227:227,MATCH(D$67,'AEO 2022 52'!$13:$13,0))</f>
        <v>63.505608000000002</v>
      </c>
      <c r="E120">
        <f>INDEX('AEO 2022 52'!227:227,MATCH(E$67,'AEO 2022 52'!$13:$13,0))</f>
        <v>61.940514</v>
      </c>
      <c r="F120">
        <f>INDEX('AEO 2022 52'!227:227,MATCH(F$67,'AEO 2022 52'!$13:$13,0))</f>
        <v>60.650002000000001</v>
      </c>
      <c r="G120">
        <f>INDEX('AEO 2022 52'!227:227,MATCH(G$67,'AEO 2022 52'!$13:$13,0))</f>
        <v>59.924202000000001</v>
      </c>
      <c r="H120">
        <f>INDEX('AEO 2022 52'!227:227,MATCH(H$67,'AEO 2022 52'!$13:$13,0))</f>
        <v>59.381827999999999</v>
      </c>
      <c r="I120">
        <f>INDEX('AEO 2022 52'!227:227,MATCH(I$67,'AEO 2022 52'!$13:$13,0))</f>
        <v>58.939075000000003</v>
      </c>
      <c r="J120">
        <f>INDEX('AEO 2022 52'!227:227,MATCH(J$67,'AEO 2022 52'!$13:$13,0))</f>
        <v>58.608269</v>
      </c>
      <c r="K120">
        <f>INDEX('AEO 2022 52'!227:227,MATCH(K$67,'AEO 2022 52'!$13:$13,0))</f>
        <v>58.296494000000003</v>
      </c>
      <c r="L120">
        <f>INDEX('AEO 2022 52'!227:227,MATCH(L$67,'AEO 2022 52'!$13:$13,0))</f>
        <v>58.058352999999997</v>
      </c>
      <c r="M120">
        <f>INDEX('AEO 2022 52'!227:227,MATCH(M$67,'AEO 2022 52'!$13:$13,0))</f>
        <v>57.882258999999998</v>
      </c>
      <c r="N120">
        <f>INDEX('AEO 2022 52'!227:227,MATCH(N$67,'AEO 2022 52'!$13:$13,0))</f>
        <v>57.689613000000001</v>
      </c>
      <c r="O120">
        <f>INDEX('AEO 2022 52'!227:227,MATCH(O$67,'AEO 2022 52'!$13:$13,0))</f>
        <v>57.510311000000002</v>
      </c>
      <c r="P120">
        <f>INDEX('AEO 2022 52'!227:227,MATCH(P$67,'AEO 2022 52'!$13:$13,0))</f>
        <v>57.278820000000003</v>
      </c>
      <c r="Q120">
        <f>INDEX('AEO 2022 52'!227:227,MATCH(Q$67,'AEO 2022 52'!$13:$13,0))</f>
        <v>57.047279000000003</v>
      </c>
      <c r="R120">
        <f>INDEX('AEO 2022 52'!227:227,MATCH(R$67,'AEO 2022 52'!$13:$13,0))</f>
        <v>56.848911000000001</v>
      </c>
      <c r="S120">
        <f>INDEX('AEO 2022 52'!227:227,MATCH(S$67,'AEO 2022 52'!$13:$13,0))</f>
        <v>56.661704999999998</v>
      </c>
      <c r="T120">
        <f>INDEX('AEO 2022 52'!227:227,MATCH(T$67,'AEO 2022 52'!$13:$13,0))</f>
        <v>56.484982000000002</v>
      </c>
      <c r="U120">
        <f>INDEX('AEO 2022 52'!227:227,MATCH(U$67,'AEO 2022 52'!$13:$13,0))</f>
        <v>56.317162000000003</v>
      </c>
      <c r="V120">
        <f>INDEX('AEO 2022 52'!227:227,MATCH(V$67,'AEO 2022 52'!$13:$13,0))</f>
        <v>56.166694999999997</v>
      </c>
      <c r="W120">
        <f>INDEX('AEO 2022 52'!227:227,MATCH(W$67,'AEO 2022 52'!$13:$13,0))</f>
        <v>56.023108999999998</v>
      </c>
      <c r="X120">
        <f>INDEX('AEO 2022 52'!227:227,MATCH(X$67,'AEO 2022 52'!$13:$13,0))</f>
        <v>55.887343999999999</v>
      </c>
      <c r="Y120">
        <f>INDEX('AEO 2022 52'!227:227,MATCH(Y$67,'AEO 2022 52'!$13:$13,0))</f>
        <v>55.758743000000003</v>
      </c>
      <c r="Z120">
        <f>INDEX('AEO 2022 52'!227:227,MATCH(Z$67,'AEO 2022 52'!$13:$13,0))</f>
        <v>55.641433999999997</v>
      </c>
      <c r="AA120">
        <f>INDEX('AEO 2022 52'!227:227,MATCH(AA$67,'AEO 2022 52'!$13:$13,0))</f>
        <v>55.529682000000001</v>
      </c>
      <c r="AB120">
        <f>INDEX('AEO 2022 52'!227:227,MATCH(AB$67,'AEO 2022 52'!$13:$13,0))</f>
        <v>55.423084000000003</v>
      </c>
      <c r="AC120">
        <f>INDEX('AEO 2022 52'!227:227,MATCH(AC$67,'AEO 2022 52'!$13:$13,0))</f>
        <v>55.320782000000001</v>
      </c>
      <c r="AD120">
        <f>INDEX('AEO 2022 52'!227:227,MATCH(AD$67,'AEO 2022 52'!$13:$13,0))</f>
        <v>55.224094000000001</v>
      </c>
      <c r="AE120">
        <f>INDEX('AEO 2022 52'!227:227,MATCH(AE$67,'AEO 2022 52'!$13:$13,0))</f>
        <v>55.132477000000002</v>
      </c>
      <c r="AF120">
        <f>INDEX('AEO 2022 52'!227:227,MATCH(AF$67,'AEO 2022 52'!$13:$13,0))</f>
        <v>55.038741999999999</v>
      </c>
    </row>
    <row r="122" spans="1:32" x14ac:dyDescent="0.35">
      <c r="A122" s="20" t="str">
        <f>A6</f>
        <v>Plug-in 10 Gasoline Hybrid</v>
      </c>
    </row>
    <row r="123" spans="1:32" x14ac:dyDescent="0.3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3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46.642280999999997</v>
      </c>
      <c r="H124">
        <f>INDEX('AEO 2022 52'!53:53,MATCH(H$67,'AEO 2022 52'!$13:$13,0))</f>
        <v>46.485160999999998</v>
      </c>
      <c r="I124">
        <f>INDEX('AEO 2022 52'!53:53,MATCH(I$67,'AEO 2022 52'!$13:$13,0))</f>
        <v>46.274169999999998</v>
      </c>
      <c r="J124">
        <f>INDEX('AEO 2022 52'!53:53,MATCH(J$67,'AEO 2022 52'!$13:$13,0))</f>
        <v>46.080112</v>
      </c>
      <c r="K124">
        <f>INDEX('AEO 2022 52'!53:53,MATCH(K$67,'AEO 2022 52'!$13:$13,0))</f>
        <v>45.930320999999999</v>
      </c>
      <c r="L124">
        <f>INDEX('AEO 2022 52'!53:53,MATCH(L$67,'AEO 2022 52'!$13:$13,0))</f>
        <v>45.813118000000003</v>
      </c>
      <c r="M124">
        <f>INDEX('AEO 2022 52'!53:53,MATCH(M$67,'AEO 2022 52'!$13:$13,0))</f>
        <v>45.721558000000002</v>
      </c>
      <c r="N124">
        <f>INDEX('AEO 2022 52'!53:53,MATCH(N$67,'AEO 2022 52'!$13:$13,0))</f>
        <v>45.660080000000001</v>
      </c>
      <c r="O124">
        <f>INDEX('AEO 2022 52'!53:53,MATCH(O$67,'AEO 2022 52'!$13:$13,0))</f>
        <v>45.619166999999997</v>
      </c>
      <c r="P124">
        <f>INDEX('AEO 2022 52'!53:53,MATCH(P$67,'AEO 2022 52'!$13:$13,0))</f>
        <v>45.571548</v>
      </c>
      <c r="Q124">
        <f>INDEX('AEO 2022 52'!53:53,MATCH(Q$67,'AEO 2022 52'!$13:$13,0))</f>
        <v>45.531776000000001</v>
      </c>
      <c r="R124">
        <f>INDEX('AEO 2022 52'!53:53,MATCH(R$67,'AEO 2022 52'!$13:$13,0))</f>
        <v>45.499080999999997</v>
      </c>
      <c r="S124">
        <f>INDEX('AEO 2022 52'!53:53,MATCH(S$67,'AEO 2022 52'!$13:$13,0))</f>
        <v>45.472473000000001</v>
      </c>
      <c r="T124">
        <f>INDEX('AEO 2022 52'!53:53,MATCH(T$67,'AEO 2022 52'!$13:$13,0))</f>
        <v>45.448048</v>
      </c>
      <c r="U124">
        <f>INDEX('AEO 2022 52'!53:53,MATCH(U$67,'AEO 2022 52'!$13:$13,0))</f>
        <v>45.430819999999997</v>
      </c>
      <c r="V124">
        <f>INDEX('AEO 2022 52'!53:53,MATCH(V$67,'AEO 2022 52'!$13:$13,0))</f>
        <v>45.413048000000003</v>
      </c>
      <c r="W124">
        <f>INDEX('AEO 2022 52'!53:53,MATCH(W$67,'AEO 2022 52'!$13:$13,0))</f>
        <v>45.408154000000003</v>
      </c>
      <c r="X124">
        <f>INDEX('AEO 2022 52'!53:53,MATCH(X$67,'AEO 2022 52'!$13:$13,0))</f>
        <v>45.407103999999997</v>
      </c>
      <c r="Y124">
        <f>INDEX('AEO 2022 52'!53:53,MATCH(Y$67,'AEO 2022 52'!$13:$13,0))</f>
        <v>45.404896000000001</v>
      </c>
      <c r="Z124">
        <f>INDEX('AEO 2022 52'!53:53,MATCH(Z$67,'AEO 2022 52'!$13:$13,0))</f>
        <v>45.405365000000003</v>
      </c>
      <c r="AA124">
        <f>INDEX('AEO 2022 52'!53:53,MATCH(AA$67,'AEO 2022 52'!$13:$13,0))</f>
        <v>45.410679000000002</v>
      </c>
      <c r="AB124">
        <f>INDEX('AEO 2022 52'!53:53,MATCH(AB$67,'AEO 2022 52'!$13:$13,0))</f>
        <v>45.415492999999998</v>
      </c>
      <c r="AC124">
        <f>INDEX('AEO 2022 52'!53:53,MATCH(AC$67,'AEO 2022 52'!$13:$13,0))</f>
        <v>45.422195000000002</v>
      </c>
      <c r="AD124">
        <f>INDEX('AEO 2022 52'!53:53,MATCH(AD$67,'AEO 2022 52'!$13:$13,0))</f>
        <v>45.432834999999997</v>
      </c>
      <c r="AE124">
        <f>INDEX('AEO 2022 52'!53:53,MATCH(AE$67,'AEO 2022 52'!$13:$13,0))</f>
        <v>45.445231999999997</v>
      </c>
      <c r="AF124">
        <f>INDEX('AEO 2022 52'!53:53,MATCH(AF$67,'AEO 2022 52'!$13:$13,0))</f>
        <v>45.438758999999997</v>
      </c>
    </row>
    <row r="125" spans="1:32" x14ac:dyDescent="0.35">
      <c r="A125" t="str">
        <f>'AEO 2021 52'!A52</f>
        <v>Compact Cars</v>
      </c>
      <c r="B125">
        <f>INDEX('AEO 2021 52'!52:52,MATCH(B$67,'AEO 2021 52'!$14:$14,0))</f>
        <v>38.595390000000002</v>
      </c>
      <c r="C125">
        <f>INDEX('AEO 2022 52'!54:54,MATCH(C$67,'AEO 2022 52'!$13:$13,0))</f>
        <v>40.776927999999998</v>
      </c>
      <c r="D125">
        <f>INDEX('AEO 2022 52'!54:54,MATCH(D$67,'AEO 2022 52'!$13:$13,0))</f>
        <v>40.116562000000002</v>
      </c>
      <c r="E125">
        <f>INDEX('AEO 2022 52'!54:54,MATCH(E$67,'AEO 2022 52'!$13:$13,0))</f>
        <v>39.649436999999999</v>
      </c>
      <c r="F125">
        <f>INDEX('AEO 2022 52'!54:54,MATCH(F$67,'AEO 2022 52'!$13:$13,0))</f>
        <v>39.250084000000001</v>
      </c>
      <c r="G125">
        <f>INDEX('AEO 2022 52'!54:54,MATCH(G$67,'AEO 2022 52'!$13:$13,0))</f>
        <v>38.935459000000002</v>
      </c>
      <c r="H125">
        <f>INDEX('AEO 2022 52'!54:54,MATCH(H$67,'AEO 2022 52'!$13:$13,0))</f>
        <v>38.758327000000001</v>
      </c>
      <c r="I125">
        <f>INDEX('AEO 2022 52'!54:54,MATCH(I$67,'AEO 2022 52'!$13:$13,0))</f>
        <v>38.525706999999997</v>
      </c>
      <c r="J125">
        <f>INDEX('AEO 2022 52'!54:54,MATCH(J$67,'AEO 2022 52'!$13:$13,0))</f>
        <v>38.330406000000004</v>
      </c>
      <c r="K125">
        <f>INDEX('AEO 2022 52'!54:54,MATCH(K$67,'AEO 2022 52'!$13:$13,0))</f>
        <v>38.180618000000003</v>
      </c>
      <c r="L125">
        <f>INDEX('AEO 2022 52'!54:54,MATCH(L$67,'AEO 2022 52'!$13:$13,0))</f>
        <v>38.064746999999997</v>
      </c>
      <c r="M125">
        <f>INDEX('AEO 2022 52'!54:54,MATCH(M$67,'AEO 2022 52'!$13:$13,0))</f>
        <v>37.974353999999998</v>
      </c>
      <c r="N125">
        <f>INDEX('AEO 2022 52'!54:54,MATCH(N$67,'AEO 2022 52'!$13:$13,0))</f>
        <v>37.915222</v>
      </c>
      <c r="O125">
        <f>INDEX('AEO 2022 52'!54:54,MATCH(O$67,'AEO 2022 52'!$13:$13,0))</f>
        <v>37.876491999999999</v>
      </c>
      <c r="P125">
        <f>INDEX('AEO 2022 52'!54:54,MATCH(P$67,'AEO 2022 52'!$13:$13,0))</f>
        <v>37.832092000000003</v>
      </c>
      <c r="Q125">
        <f>INDEX('AEO 2022 52'!54:54,MATCH(Q$67,'AEO 2022 52'!$13:$13,0))</f>
        <v>37.795918</v>
      </c>
      <c r="R125">
        <f>INDEX('AEO 2022 52'!54:54,MATCH(R$67,'AEO 2022 52'!$13:$13,0))</f>
        <v>37.767181000000001</v>
      </c>
      <c r="S125">
        <f>INDEX('AEO 2022 52'!54:54,MATCH(S$67,'AEO 2022 52'!$13:$13,0))</f>
        <v>37.7453</v>
      </c>
      <c r="T125">
        <f>INDEX('AEO 2022 52'!54:54,MATCH(T$67,'AEO 2022 52'!$13:$13,0))</f>
        <v>37.724421999999997</v>
      </c>
      <c r="U125">
        <f>INDEX('AEO 2022 52'!54:54,MATCH(U$67,'AEO 2022 52'!$13:$13,0))</f>
        <v>37.710087000000001</v>
      </c>
      <c r="V125">
        <f>INDEX('AEO 2022 52'!54:54,MATCH(V$67,'AEO 2022 52'!$13:$13,0))</f>
        <v>37.694431000000002</v>
      </c>
      <c r="W125">
        <f>INDEX('AEO 2022 52'!54:54,MATCH(W$67,'AEO 2022 52'!$13:$13,0))</f>
        <v>37.693241</v>
      </c>
      <c r="X125">
        <f>INDEX('AEO 2022 52'!54:54,MATCH(X$67,'AEO 2022 52'!$13:$13,0))</f>
        <v>37.695774</v>
      </c>
      <c r="Y125">
        <f>INDEX('AEO 2022 52'!54:54,MATCH(Y$67,'AEO 2022 52'!$13:$13,0))</f>
        <v>37.697265999999999</v>
      </c>
      <c r="Z125">
        <f>INDEX('AEO 2022 52'!54:54,MATCH(Z$67,'AEO 2022 52'!$13:$13,0))</f>
        <v>37.700221999999997</v>
      </c>
      <c r="AA125">
        <f>INDEX('AEO 2022 52'!54:54,MATCH(AA$67,'AEO 2022 52'!$13:$13,0))</f>
        <v>37.707431999999997</v>
      </c>
      <c r="AB125">
        <f>INDEX('AEO 2022 52'!54:54,MATCH(AB$67,'AEO 2022 52'!$13:$13,0))</f>
        <v>37.714675999999997</v>
      </c>
      <c r="AC125">
        <f>INDEX('AEO 2022 52'!54:54,MATCH(AC$67,'AEO 2022 52'!$13:$13,0))</f>
        <v>37.725043999999997</v>
      </c>
      <c r="AD125">
        <f>INDEX('AEO 2022 52'!54:54,MATCH(AD$67,'AEO 2022 52'!$13:$13,0))</f>
        <v>37.738250999999998</v>
      </c>
      <c r="AE125">
        <f>INDEX('AEO 2022 52'!54:54,MATCH(AE$67,'AEO 2022 52'!$13:$13,0))</f>
        <v>37.753452000000003</v>
      </c>
      <c r="AF125">
        <f>INDEX('AEO 2022 52'!54:54,MATCH(AF$67,'AEO 2022 52'!$13:$13,0))</f>
        <v>37.749588000000003</v>
      </c>
    </row>
    <row r="126" spans="1:32" x14ac:dyDescent="0.35">
      <c r="A126" t="str">
        <f>'AEO 2021 52'!A53</f>
        <v>Midsize Cars</v>
      </c>
      <c r="B126">
        <f>INDEX('AEO 2021 52'!53:53,MATCH(B$67,'AEO 2021 52'!$14:$14,0))</f>
        <v>37.915317999999999</v>
      </c>
      <c r="C126">
        <f>INDEX('AEO 2022 52'!55:55,MATCH(C$67,'AEO 2022 52'!$13:$13,0))</f>
        <v>42.387596000000002</v>
      </c>
      <c r="D126">
        <f>INDEX('AEO 2022 52'!55:55,MATCH(D$67,'AEO 2022 52'!$13:$13,0))</f>
        <v>41.705212000000003</v>
      </c>
      <c r="E126">
        <f>INDEX('AEO 2022 52'!55:55,MATCH(E$67,'AEO 2022 52'!$13:$13,0))</f>
        <v>41.196835</v>
      </c>
      <c r="F126">
        <f>INDEX('AEO 2022 52'!55:55,MATCH(F$67,'AEO 2022 52'!$13:$13,0))</f>
        <v>40.733314999999997</v>
      </c>
      <c r="G126">
        <f>INDEX('AEO 2022 52'!55:55,MATCH(G$67,'AEO 2022 52'!$13:$13,0))</f>
        <v>40.411026</v>
      </c>
      <c r="H126">
        <f>INDEX('AEO 2022 52'!55:55,MATCH(H$67,'AEO 2022 52'!$13:$13,0))</f>
        <v>40.123524000000003</v>
      </c>
      <c r="I126">
        <f>INDEX('AEO 2022 52'!55:55,MATCH(I$67,'AEO 2022 52'!$13:$13,0))</f>
        <v>39.844996999999999</v>
      </c>
      <c r="J126">
        <f>INDEX('AEO 2022 52'!55:55,MATCH(J$67,'AEO 2022 52'!$13:$13,0))</f>
        <v>39.614215999999999</v>
      </c>
      <c r="K126">
        <f>INDEX('AEO 2022 52'!55:55,MATCH(K$67,'AEO 2022 52'!$13:$13,0))</f>
        <v>39.434005999999997</v>
      </c>
      <c r="L126">
        <f>INDEX('AEO 2022 52'!55:55,MATCH(L$67,'AEO 2022 52'!$13:$13,0))</f>
        <v>39.294353000000001</v>
      </c>
      <c r="M126">
        <f>INDEX('AEO 2022 52'!55:55,MATCH(M$67,'AEO 2022 52'!$13:$13,0))</f>
        <v>39.186714000000002</v>
      </c>
      <c r="N126">
        <f>INDEX('AEO 2022 52'!55:55,MATCH(N$67,'AEO 2022 52'!$13:$13,0))</f>
        <v>39.113522000000003</v>
      </c>
      <c r="O126">
        <f>INDEX('AEO 2022 52'!55:55,MATCH(O$67,'AEO 2022 52'!$13:$13,0))</f>
        <v>39.062049999999999</v>
      </c>
      <c r="P126">
        <f>INDEX('AEO 2022 52'!55:55,MATCH(P$67,'AEO 2022 52'!$13:$13,0))</f>
        <v>39.006435000000003</v>
      </c>
      <c r="Q126">
        <f>INDEX('AEO 2022 52'!55:55,MATCH(Q$67,'AEO 2022 52'!$13:$13,0))</f>
        <v>38.961903</v>
      </c>
      <c r="R126">
        <f>INDEX('AEO 2022 52'!55:55,MATCH(R$67,'AEO 2022 52'!$13:$13,0))</f>
        <v>38.925545</v>
      </c>
      <c r="S126">
        <f>INDEX('AEO 2022 52'!55:55,MATCH(S$67,'AEO 2022 52'!$13:$13,0))</f>
        <v>38.896625999999998</v>
      </c>
      <c r="T126">
        <f>INDEX('AEO 2022 52'!55:55,MATCH(T$67,'AEO 2022 52'!$13:$13,0))</f>
        <v>38.870544000000002</v>
      </c>
      <c r="U126">
        <f>INDEX('AEO 2022 52'!55:55,MATCH(U$67,'AEO 2022 52'!$13:$13,0))</f>
        <v>38.851646000000002</v>
      </c>
      <c r="V126">
        <f>INDEX('AEO 2022 52'!55:55,MATCH(V$67,'AEO 2022 52'!$13:$13,0))</f>
        <v>38.831566000000002</v>
      </c>
      <c r="W126">
        <f>INDEX('AEO 2022 52'!55:55,MATCH(W$67,'AEO 2022 52'!$13:$13,0))</f>
        <v>38.829487</v>
      </c>
      <c r="X126">
        <f>INDEX('AEO 2022 52'!55:55,MATCH(X$67,'AEO 2022 52'!$13:$13,0))</f>
        <v>38.830883</v>
      </c>
      <c r="Y126">
        <f>INDEX('AEO 2022 52'!55:55,MATCH(Y$67,'AEO 2022 52'!$13:$13,0))</f>
        <v>38.831454999999998</v>
      </c>
      <c r="Z126">
        <f>INDEX('AEO 2022 52'!55:55,MATCH(Z$67,'AEO 2022 52'!$13:$13,0))</f>
        <v>38.833424000000001</v>
      </c>
      <c r="AA126">
        <f>INDEX('AEO 2022 52'!55:55,MATCH(AA$67,'AEO 2022 52'!$13:$13,0))</f>
        <v>38.839320999999998</v>
      </c>
      <c r="AB126">
        <f>INDEX('AEO 2022 52'!55:55,MATCH(AB$67,'AEO 2022 52'!$13:$13,0))</f>
        <v>38.845325000000003</v>
      </c>
      <c r="AC126">
        <f>INDEX('AEO 2022 52'!55:55,MATCH(AC$67,'AEO 2022 52'!$13:$13,0))</f>
        <v>38.854281999999998</v>
      </c>
      <c r="AD126">
        <f>INDEX('AEO 2022 52'!55:55,MATCH(AD$67,'AEO 2022 52'!$13:$13,0))</f>
        <v>38.865893999999997</v>
      </c>
      <c r="AE126">
        <f>INDEX('AEO 2022 52'!55:55,MATCH(AE$67,'AEO 2022 52'!$13:$13,0))</f>
        <v>38.879421000000001</v>
      </c>
      <c r="AF126">
        <f>INDEX('AEO 2022 52'!55:55,MATCH(AF$67,'AEO 2022 52'!$13:$13,0))</f>
        <v>38.873725999999998</v>
      </c>
    </row>
    <row r="127" spans="1:32" x14ac:dyDescent="0.35">
      <c r="A127" t="str">
        <f>'AEO 2021 52'!A54</f>
        <v>Large Cars</v>
      </c>
      <c r="B127">
        <f>INDEX('AEO 2021 52'!54:54,MATCH(B$67,'AEO 2021 52'!$14:$14,0))</f>
        <v>47.7742</v>
      </c>
      <c r="C127">
        <f>INDEX('AEO 2022 52'!56:56,MATCH(C$67,'AEO 2022 52'!$13:$13,0))</f>
        <v>51.238585999999998</v>
      </c>
      <c r="D127">
        <f>INDEX('AEO 2022 52'!56:56,MATCH(D$67,'AEO 2022 52'!$13:$13,0))</f>
        <v>50.429554000000003</v>
      </c>
      <c r="E127">
        <f>INDEX('AEO 2022 52'!56:56,MATCH(E$67,'AEO 2022 52'!$13:$13,0))</f>
        <v>49.785319999999999</v>
      </c>
      <c r="F127">
        <f>INDEX('AEO 2022 52'!56:56,MATCH(F$67,'AEO 2022 52'!$13:$13,0))</f>
        <v>49.181697999999997</v>
      </c>
      <c r="G127">
        <f>INDEX('AEO 2022 52'!56:56,MATCH(G$67,'AEO 2022 52'!$13:$13,0))</f>
        <v>48.742016</v>
      </c>
      <c r="H127">
        <f>INDEX('AEO 2022 52'!56:56,MATCH(H$67,'AEO 2022 52'!$13:$13,0))</f>
        <v>48.337231000000003</v>
      </c>
      <c r="I127">
        <f>INDEX('AEO 2022 52'!56:56,MATCH(I$67,'AEO 2022 52'!$13:$13,0))</f>
        <v>47.952137</v>
      </c>
      <c r="J127">
        <f>INDEX('AEO 2022 52'!56:56,MATCH(J$67,'AEO 2022 52'!$13:$13,0))</f>
        <v>47.625340000000001</v>
      </c>
      <c r="K127">
        <f>INDEX('AEO 2022 52'!56:56,MATCH(K$67,'AEO 2022 52'!$13:$13,0))</f>
        <v>47.366089000000002</v>
      </c>
      <c r="L127">
        <f>INDEX('AEO 2022 52'!56:56,MATCH(L$67,'AEO 2022 52'!$13:$13,0))</f>
        <v>47.163680999999997</v>
      </c>
      <c r="M127">
        <f>INDEX('AEO 2022 52'!56:56,MATCH(M$67,'AEO 2022 52'!$13:$13,0))</f>
        <v>47.006664000000001</v>
      </c>
      <c r="N127">
        <f>INDEX('AEO 2022 52'!56:56,MATCH(N$67,'AEO 2022 52'!$13:$13,0))</f>
        <v>46.894188</v>
      </c>
      <c r="O127">
        <f>INDEX('AEO 2022 52'!56:56,MATCH(O$67,'AEO 2022 52'!$13:$13,0))</f>
        <v>46.813189999999999</v>
      </c>
      <c r="P127">
        <f>INDEX('AEO 2022 52'!56:56,MATCH(P$67,'AEO 2022 52'!$13:$13,0))</f>
        <v>46.731811999999998</v>
      </c>
      <c r="Q127">
        <f>INDEX('AEO 2022 52'!56:56,MATCH(Q$67,'AEO 2022 52'!$13:$13,0))</f>
        <v>46.664203999999998</v>
      </c>
      <c r="R127">
        <f>INDEX('AEO 2022 52'!56:56,MATCH(R$67,'AEO 2022 52'!$13:$13,0))</f>
        <v>46.608970999999997</v>
      </c>
      <c r="S127">
        <f>INDEX('AEO 2022 52'!56:56,MATCH(S$67,'AEO 2022 52'!$13:$13,0))</f>
        <v>46.563549000000002</v>
      </c>
      <c r="T127">
        <f>INDEX('AEO 2022 52'!56:56,MATCH(T$67,'AEO 2022 52'!$13:$13,0))</f>
        <v>46.521988</v>
      </c>
      <c r="U127">
        <f>INDEX('AEO 2022 52'!56:56,MATCH(U$67,'AEO 2022 52'!$13:$13,0))</f>
        <v>46.487597999999998</v>
      </c>
      <c r="V127">
        <f>INDEX('AEO 2022 52'!56:56,MATCH(V$67,'AEO 2022 52'!$13:$13,0))</f>
        <v>46.452950000000001</v>
      </c>
      <c r="W127">
        <f>INDEX('AEO 2022 52'!56:56,MATCH(W$67,'AEO 2022 52'!$13:$13,0))</f>
        <v>46.444282999999999</v>
      </c>
      <c r="X127">
        <f>INDEX('AEO 2022 52'!56:56,MATCH(X$67,'AEO 2022 52'!$13:$13,0))</f>
        <v>46.439213000000002</v>
      </c>
      <c r="Y127">
        <f>INDEX('AEO 2022 52'!56:56,MATCH(Y$67,'AEO 2022 52'!$13:$13,0))</f>
        <v>46.433993999999998</v>
      </c>
      <c r="Z127">
        <f>INDEX('AEO 2022 52'!56:56,MATCH(Z$67,'AEO 2022 52'!$13:$13,0))</f>
        <v>46.430447000000001</v>
      </c>
      <c r="AA127">
        <f>INDEX('AEO 2022 52'!56:56,MATCH(AA$67,'AEO 2022 52'!$13:$13,0))</f>
        <v>46.430644999999998</v>
      </c>
      <c r="AB127">
        <f>INDEX('AEO 2022 52'!56:56,MATCH(AB$67,'AEO 2022 52'!$13:$13,0))</f>
        <v>46.431277999999999</v>
      </c>
      <c r="AC127">
        <f>INDEX('AEO 2022 52'!56:56,MATCH(AC$67,'AEO 2022 52'!$13:$13,0))</f>
        <v>46.434649999999998</v>
      </c>
      <c r="AD127">
        <f>INDEX('AEO 2022 52'!56:56,MATCH(AD$67,'AEO 2022 52'!$13:$13,0))</f>
        <v>46.440734999999997</v>
      </c>
      <c r="AE127">
        <f>INDEX('AEO 2022 52'!56:56,MATCH(AE$67,'AEO 2022 52'!$13:$13,0))</f>
        <v>46.448749999999997</v>
      </c>
      <c r="AF127">
        <f>INDEX('AEO 2022 52'!56:56,MATCH(AF$67,'AEO 2022 52'!$13:$13,0))</f>
        <v>46.437744000000002</v>
      </c>
    </row>
    <row r="128" spans="1:32" x14ac:dyDescent="0.35">
      <c r="A128" t="str">
        <f>'AEO 2021 52'!A55</f>
        <v>Two Seater Cars</v>
      </c>
      <c r="B128">
        <f>INDEX('AEO 2021 52'!55:55,MATCH(B$67,'AEO 2021 52'!$14:$14,0))</f>
        <v>115.682091</v>
      </c>
      <c r="C128">
        <f>INDEX('AEO 2022 52'!57:57,MATCH(C$67,'AEO 2022 52'!$13:$13,0))</f>
        <v>111.97803500000001</v>
      </c>
      <c r="D128">
        <f>INDEX('AEO 2022 52'!57:57,MATCH(D$67,'AEO 2022 52'!$13:$13,0))</f>
        <v>111.21631600000001</v>
      </c>
      <c r="E128">
        <f>INDEX('AEO 2022 52'!57:57,MATCH(E$67,'AEO 2022 52'!$13:$13,0))</f>
        <v>110.579987</v>
      </c>
      <c r="F128">
        <f>INDEX('AEO 2022 52'!57:57,MATCH(F$67,'AEO 2022 52'!$13:$13,0))</f>
        <v>109.95180499999999</v>
      </c>
      <c r="G128">
        <f>INDEX('AEO 2022 52'!57:57,MATCH(G$67,'AEO 2022 52'!$13:$13,0))</f>
        <v>109.559555</v>
      </c>
      <c r="H128">
        <f>INDEX('AEO 2022 52'!57:57,MATCH(H$67,'AEO 2022 52'!$13:$13,0))</f>
        <v>109.22807299999999</v>
      </c>
      <c r="I128">
        <f>INDEX('AEO 2022 52'!57:57,MATCH(I$67,'AEO 2022 52'!$13:$13,0))</f>
        <v>108.878433</v>
      </c>
      <c r="J128">
        <f>INDEX('AEO 2022 52'!57:57,MATCH(J$67,'AEO 2022 52'!$13:$13,0))</f>
        <v>108.553909</v>
      </c>
      <c r="K128">
        <f>INDEX('AEO 2022 52'!57:57,MATCH(K$67,'AEO 2022 52'!$13:$13,0))</f>
        <v>108.29583700000001</v>
      </c>
      <c r="L128">
        <f>INDEX('AEO 2022 52'!57:57,MATCH(L$67,'AEO 2022 52'!$13:$13,0))</f>
        <v>108.093079</v>
      </c>
      <c r="M128">
        <f>INDEX('AEO 2022 52'!57:57,MATCH(M$67,'AEO 2022 52'!$13:$13,0))</f>
        <v>107.93662999999999</v>
      </c>
      <c r="N128">
        <f>INDEX('AEO 2022 52'!57:57,MATCH(N$67,'AEO 2022 52'!$13:$13,0))</f>
        <v>107.824005</v>
      </c>
      <c r="O128">
        <f>INDEX('AEO 2022 52'!57:57,MATCH(O$67,'AEO 2022 52'!$13:$13,0))</f>
        <v>107.741058</v>
      </c>
      <c r="P128">
        <f>INDEX('AEO 2022 52'!57:57,MATCH(P$67,'AEO 2022 52'!$13:$13,0))</f>
        <v>107.660286</v>
      </c>
      <c r="Q128">
        <f>INDEX('AEO 2022 52'!57:57,MATCH(Q$67,'AEO 2022 52'!$13:$13,0))</f>
        <v>107.594505</v>
      </c>
      <c r="R128">
        <f>INDEX('AEO 2022 52'!57:57,MATCH(R$67,'AEO 2022 52'!$13:$13,0))</f>
        <v>107.540047</v>
      </c>
      <c r="S128">
        <f>INDEX('AEO 2022 52'!57:57,MATCH(S$67,'AEO 2022 52'!$13:$13,0))</f>
        <v>107.49379</v>
      </c>
      <c r="T128">
        <f>INDEX('AEO 2022 52'!57:57,MATCH(T$67,'AEO 2022 52'!$13:$13,0))</f>
        <v>107.45114100000001</v>
      </c>
      <c r="U128">
        <f>INDEX('AEO 2022 52'!57:57,MATCH(U$67,'AEO 2022 52'!$13:$13,0))</f>
        <v>107.41497</v>
      </c>
      <c r="V128">
        <f>INDEX('AEO 2022 52'!57:57,MATCH(V$67,'AEO 2022 52'!$13:$13,0))</f>
        <v>107.378601</v>
      </c>
      <c r="W128">
        <f>INDEX('AEO 2022 52'!57:57,MATCH(W$67,'AEO 2022 52'!$13:$13,0))</f>
        <v>107.368584</v>
      </c>
      <c r="X128">
        <f>INDEX('AEO 2022 52'!57:57,MATCH(X$67,'AEO 2022 52'!$13:$13,0))</f>
        <v>107.36161800000001</v>
      </c>
      <c r="Y128">
        <f>INDEX('AEO 2022 52'!57:57,MATCH(Y$67,'AEO 2022 52'!$13:$13,0))</f>
        <v>107.354607</v>
      </c>
      <c r="Z128">
        <f>INDEX('AEO 2022 52'!57:57,MATCH(Z$67,'AEO 2022 52'!$13:$13,0))</f>
        <v>107.34968600000001</v>
      </c>
      <c r="AA128">
        <f>INDEX('AEO 2022 52'!57:57,MATCH(AA$67,'AEO 2022 52'!$13:$13,0))</f>
        <v>107.348305</v>
      </c>
      <c r="AB128">
        <f>INDEX('AEO 2022 52'!57:57,MATCH(AB$67,'AEO 2022 52'!$13:$13,0))</f>
        <v>107.347801</v>
      </c>
      <c r="AC128">
        <f>INDEX('AEO 2022 52'!57:57,MATCH(AC$67,'AEO 2022 52'!$13:$13,0))</f>
        <v>107.349586</v>
      </c>
      <c r="AD128">
        <f>INDEX('AEO 2022 52'!57:57,MATCH(AD$67,'AEO 2022 52'!$13:$13,0))</f>
        <v>107.35414900000001</v>
      </c>
      <c r="AE128">
        <f>INDEX('AEO 2022 52'!57:57,MATCH(AE$67,'AEO 2022 52'!$13:$13,0))</f>
        <v>107.360382</v>
      </c>
      <c r="AF128">
        <f>INDEX('AEO 2022 52'!57:57,MATCH(AF$67,'AEO 2022 52'!$13:$13,0))</f>
        <v>107.346886</v>
      </c>
    </row>
    <row r="129" spans="1:32" x14ac:dyDescent="0.35">
      <c r="A129" t="str">
        <f>'AEO 2021 52'!A56</f>
        <v>Small Crossover Cars</v>
      </c>
      <c r="B129">
        <f>INDEX('AEO 2021 52'!56:56,MATCH(B$67,'AEO 2021 52'!$14:$14,0))</f>
        <v>33.860396999999999</v>
      </c>
      <c r="C129">
        <f>INDEX('AEO 2022 52'!58:58,MATCH(C$67,'AEO 2022 52'!$13:$13,0))</f>
        <v>38.611069000000001</v>
      </c>
      <c r="D129">
        <f>INDEX('AEO 2022 52'!58:58,MATCH(D$67,'AEO 2022 52'!$13:$13,0))</f>
        <v>38.017822000000002</v>
      </c>
      <c r="E129">
        <f>INDEX('AEO 2022 52'!58:58,MATCH(E$67,'AEO 2022 52'!$13:$13,0))</f>
        <v>37.579490999999997</v>
      </c>
      <c r="F129">
        <f>INDEX('AEO 2022 52'!58:58,MATCH(F$67,'AEO 2022 52'!$13:$13,0))</f>
        <v>37.220638000000001</v>
      </c>
      <c r="G129">
        <f>INDEX('AEO 2022 52'!58:58,MATCH(G$67,'AEO 2022 52'!$13:$13,0))</f>
        <v>36.962128</v>
      </c>
      <c r="H129">
        <f>INDEX('AEO 2022 52'!58:58,MATCH(H$67,'AEO 2022 52'!$13:$13,0))</f>
        <v>36.805016000000002</v>
      </c>
      <c r="I129">
        <f>INDEX('AEO 2022 52'!58:58,MATCH(I$67,'AEO 2022 52'!$13:$13,0))</f>
        <v>36.611030999999997</v>
      </c>
      <c r="J129">
        <f>INDEX('AEO 2022 52'!58:58,MATCH(J$67,'AEO 2022 52'!$13:$13,0))</f>
        <v>36.451583999999997</v>
      </c>
      <c r="K129">
        <f>INDEX('AEO 2022 52'!58:58,MATCH(K$67,'AEO 2022 52'!$13:$13,0))</f>
        <v>36.328116999999999</v>
      </c>
      <c r="L129">
        <f>INDEX('AEO 2022 52'!58:58,MATCH(L$67,'AEO 2022 52'!$13:$13,0))</f>
        <v>36.231853000000001</v>
      </c>
      <c r="M129">
        <f>INDEX('AEO 2022 52'!58:58,MATCH(M$67,'AEO 2022 52'!$13:$13,0))</f>
        <v>36.155684999999998</v>
      </c>
      <c r="N129">
        <f>INDEX('AEO 2022 52'!58:58,MATCH(N$67,'AEO 2022 52'!$13:$13,0))</f>
        <v>36.101311000000003</v>
      </c>
      <c r="O129">
        <f>INDEX('AEO 2022 52'!58:58,MATCH(O$67,'AEO 2022 52'!$13:$13,0))</f>
        <v>36.062182999999997</v>
      </c>
      <c r="P129">
        <f>INDEX('AEO 2022 52'!58:58,MATCH(P$67,'AEO 2022 52'!$13:$13,0))</f>
        <v>36.013579999999997</v>
      </c>
      <c r="Q129">
        <f>INDEX('AEO 2022 52'!58:58,MATCH(Q$67,'AEO 2022 52'!$13:$13,0))</f>
        <v>35.971138000000003</v>
      </c>
      <c r="R129">
        <f>INDEX('AEO 2022 52'!58:58,MATCH(R$67,'AEO 2022 52'!$13:$13,0))</f>
        <v>35.935799000000003</v>
      </c>
      <c r="S129">
        <f>INDEX('AEO 2022 52'!58:58,MATCH(S$67,'AEO 2022 52'!$13:$13,0))</f>
        <v>35.906238999999999</v>
      </c>
      <c r="T129">
        <f>INDEX('AEO 2022 52'!58:58,MATCH(T$67,'AEO 2022 52'!$13:$13,0))</f>
        <v>35.878239000000001</v>
      </c>
      <c r="U129">
        <f>INDEX('AEO 2022 52'!58:58,MATCH(U$67,'AEO 2022 52'!$13:$13,0))</f>
        <v>35.854869999999998</v>
      </c>
      <c r="V129">
        <f>INDEX('AEO 2022 52'!58:58,MATCH(V$67,'AEO 2022 52'!$13:$13,0))</f>
        <v>35.832424000000003</v>
      </c>
      <c r="W129">
        <f>INDEX('AEO 2022 52'!58:58,MATCH(W$67,'AEO 2022 52'!$13:$13,0))</f>
        <v>35.820259</v>
      </c>
      <c r="X129">
        <f>INDEX('AEO 2022 52'!58:58,MATCH(X$67,'AEO 2022 52'!$13:$13,0))</f>
        <v>35.810844000000003</v>
      </c>
      <c r="Y129">
        <f>INDEX('AEO 2022 52'!58:58,MATCH(Y$67,'AEO 2022 52'!$13:$13,0))</f>
        <v>35.802258000000002</v>
      </c>
      <c r="Z129">
        <f>INDEX('AEO 2022 52'!58:58,MATCH(Z$67,'AEO 2022 52'!$13:$13,0))</f>
        <v>35.795124000000001</v>
      </c>
      <c r="AA129">
        <f>INDEX('AEO 2022 52'!58:58,MATCH(AA$67,'AEO 2022 52'!$13:$13,0))</f>
        <v>35.790923999999997</v>
      </c>
      <c r="AB129">
        <f>INDEX('AEO 2022 52'!58:58,MATCH(AB$67,'AEO 2022 52'!$13:$13,0))</f>
        <v>35.787407000000002</v>
      </c>
      <c r="AC129">
        <f>INDEX('AEO 2022 52'!58:58,MATCH(AC$67,'AEO 2022 52'!$13:$13,0))</f>
        <v>35.786521999999998</v>
      </c>
      <c r="AD129">
        <f>INDEX('AEO 2022 52'!58:58,MATCH(AD$67,'AEO 2022 52'!$13:$13,0))</f>
        <v>35.787647</v>
      </c>
      <c r="AE129">
        <f>INDEX('AEO 2022 52'!58:58,MATCH(AE$67,'AEO 2022 52'!$13:$13,0))</f>
        <v>35.790759999999999</v>
      </c>
      <c r="AF129">
        <f>INDEX('AEO 2022 52'!58:58,MATCH(AF$67,'AEO 2022 52'!$13:$13,0))</f>
        <v>35.774410000000003</v>
      </c>
    </row>
    <row r="130" spans="1:32" x14ac:dyDescent="0.35">
      <c r="A130" t="str">
        <f>'AEO 2021 52'!A57</f>
        <v>Large Crossover Cars</v>
      </c>
      <c r="B130">
        <f>INDEX('AEO 2021 52'!57:57,MATCH(B$67,'AEO 2021 52'!$14:$14,0))</f>
        <v>43.334721000000002</v>
      </c>
      <c r="C130">
        <f>INDEX('AEO 2022 52'!59:59,MATCH(C$67,'AEO 2022 52'!$13:$13,0))</f>
        <v>51.217030000000001</v>
      </c>
      <c r="D130">
        <f>INDEX('AEO 2022 52'!59:59,MATCH(D$67,'AEO 2022 52'!$13:$13,0))</f>
        <v>50.541885000000001</v>
      </c>
      <c r="E130">
        <f>INDEX('AEO 2022 52'!59:59,MATCH(E$67,'AEO 2022 52'!$13:$13,0))</f>
        <v>50.023701000000003</v>
      </c>
      <c r="F130">
        <f>INDEX('AEO 2022 52'!59:59,MATCH(F$67,'AEO 2022 52'!$13:$13,0))</f>
        <v>49.597042000000002</v>
      </c>
      <c r="G130">
        <f>INDEX('AEO 2022 52'!59:59,MATCH(G$67,'AEO 2022 52'!$13:$13,0))</f>
        <v>49.281737999999997</v>
      </c>
      <c r="H130">
        <f>INDEX('AEO 2022 52'!59:59,MATCH(H$67,'AEO 2022 52'!$13:$13,0))</f>
        <v>49.056995000000001</v>
      </c>
      <c r="I130">
        <f>INDEX('AEO 2022 52'!59:59,MATCH(I$67,'AEO 2022 52'!$13:$13,0))</f>
        <v>48.819434999999999</v>
      </c>
      <c r="J130">
        <f>INDEX('AEO 2022 52'!59:59,MATCH(J$67,'AEO 2022 52'!$13:$13,0))</f>
        <v>48.623671999999999</v>
      </c>
      <c r="K130">
        <f>INDEX('AEO 2022 52'!59:59,MATCH(K$67,'AEO 2022 52'!$13:$13,0))</f>
        <v>48.468997999999999</v>
      </c>
      <c r="L130">
        <f>INDEX('AEO 2022 52'!59:59,MATCH(L$67,'AEO 2022 52'!$13:$13,0))</f>
        <v>48.346615</v>
      </c>
      <c r="M130">
        <f>INDEX('AEO 2022 52'!59:59,MATCH(M$67,'AEO 2022 52'!$13:$13,0))</f>
        <v>48.248837000000002</v>
      </c>
      <c r="N130">
        <f>INDEX('AEO 2022 52'!59:59,MATCH(N$67,'AEO 2022 52'!$13:$13,0))</f>
        <v>48.176459999999999</v>
      </c>
      <c r="O130">
        <f>INDEX('AEO 2022 52'!59:59,MATCH(O$67,'AEO 2022 52'!$13:$13,0))</f>
        <v>48.122062999999997</v>
      </c>
      <c r="P130">
        <f>INDEX('AEO 2022 52'!59:59,MATCH(P$67,'AEO 2022 52'!$13:$13,0))</f>
        <v>48.059699999999999</v>
      </c>
      <c r="Q130">
        <f>INDEX('AEO 2022 52'!59:59,MATCH(Q$67,'AEO 2022 52'!$13:$13,0))</f>
        <v>48.004218999999999</v>
      </c>
      <c r="R130">
        <f>INDEX('AEO 2022 52'!59:59,MATCH(R$67,'AEO 2022 52'!$13:$13,0))</f>
        <v>47.956252999999997</v>
      </c>
      <c r="S130">
        <f>INDEX('AEO 2022 52'!59:59,MATCH(S$67,'AEO 2022 52'!$13:$13,0))</f>
        <v>47.91478</v>
      </c>
      <c r="T130">
        <f>INDEX('AEO 2022 52'!59:59,MATCH(T$67,'AEO 2022 52'!$13:$13,0))</f>
        <v>47.875973000000002</v>
      </c>
      <c r="U130">
        <f>INDEX('AEO 2022 52'!59:59,MATCH(U$67,'AEO 2022 52'!$13:$13,0))</f>
        <v>47.841850000000001</v>
      </c>
      <c r="V130">
        <f>INDEX('AEO 2022 52'!59:59,MATCH(V$67,'AEO 2022 52'!$13:$13,0))</f>
        <v>47.808968</v>
      </c>
      <c r="W130">
        <f>INDEX('AEO 2022 52'!59:59,MATCH(W$67,'AEO 2022 52'!$13:$13,0))</f>
        <v>47.788440999999999</v>
      </c>
      <c r="X130">
        <f>INDEX('AEO 2022 52'!59:59,MATCH(X$67,'AEO 2022 52'!$13:$13,0))</f>
        <v>47.771107000000001</v>
      </c>
      <c r="Y130">
        <f>INDEX('AEO 2022 52'!59:59,MATCH(Y$67,'AEO 2022 52'!$13:$13,0))</f>
        <v>47.755713999999998</v>
      </c>
      <c r="Z130">
        <f>INDEX('AEO 2022 52'!59:59,MATCH(Z$67,'AEO 2022 52'!$13:$13,0))</f>
        <v>47.742148999999998</v>
      </c>
      <c r="AA130">
        <f>INDEX('AEO 2022 52'!59:59,MATCH(AA$67,'AEO 2022 52'!$13:$13,0))</f>
        <v>47.731358</v>
      </c>
      <c r="AB130">
        <f>INDEX('AEO 2022 52'!59:59,MATCH(AB$67,'AEO 2022 52'!$13:$13,0))</f>
        <v>47.721519000000001</v>
      </c>
      <c r="AC130">
        <f>INDEX('AEO 2022 52'!59:59,MATCH(AC$67,'AEO 2022 52'!$13:$13,0))</f>
        <v>47.714722000000002</v>
      </c>
      <c r="AD130">
        <f>INDEX('AEO 2022 52'!59:59,MATCH(AD$67,'AEO 2022 52'!$13:$13,0))</f>
        <v>47.709549000000003</v>
      </c>
      <c r="AE130">
        <f>INDEX('AEO 2022 52'!59:59,MATCH(AE$67,'AEO 2022 52'!$13:$13,0))</f>
        <v>47.706814000000001</v>
      </c>
      <c r="AF130">
        <f>INDEX('AEO 2022 52'!59:59,MATCH(AF$67,'AEO 2022 52'!$13:$13,0))</f>
        <v>47.684547000000002</v>
      </c>
    </row>
    <row r="131" spans="1:32" x14ac:dyDescent="0.3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3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35">
      <c r="A133" t="str">
        <f>'AEO 2021 52'!A60</f>
        <v>Small Van</v>
      </c>
      <c r="B133">
        <f>INDEX('AEO 2021 52'!60:60,MATCH(B$67,'AEO 2021 52'!$14:$14,0))</f>
        <v>42.860320999999999</v>
      </c>
      <c r="C133">
        <f>INDEX('AEO 2022 52'!62:62,MATCH(C$67,'AEO 2022 52'!$13:$13,0))</f>
        <v>41.882866</v>
      </c>
      <c r="D133">
        <f>INDEX('AEO 2022 52'!62:62,MATCH(D$67,'AEO 2022 52'!$13:$13,0))</f>
        <v>41.261814000000001</v>
      </c>
      <c r="E133">
        <f>INDEX('AEO 2022 52'!62:62,MATCH(E$67,'AEO 2022 52'!$13:$13,0))</f>
        <v>40.881656999999997</v>
      </c>
      <c r="F133">
        <f>INDEX('AEO 2022 52'!62:62,MATCH(F$67,'AEO 2022 52'!$13:$13,0))</f>
        <v>40.593829999999997</v>
      </c>
      <c r="G133">
        <f>INDEX('AEO 2022 52'!62:62,MATCH(G$67,'AEO 2022 52'!$13:$13,0))</f>
        <v>40.408805999999998</v>
      </c>
      <c r="H133">
        <f>INDEX('AEO 2022 52'!62:62,MATCH(H$67,'AEO 2022 52'!$13:$13,0))</f>
        <v>40.198830000000001</v>
      </c>
      <c r="I133">
        <f>INDEX('AEO 2022 52'!62:62,MATCH(I$67,'AEO 2022 52'!$13:$13,0))</f>
        <v>40.030006</v>
      </c>
      <c r="J133">
        <f>INDEX('AEO 2022 52'!62:62,MATCH(J$67,'AEO 2022 52'!$13:$13,0))</f>
        <v>39.919227999999997</v>
      </c>
      <c r="K133">
        <f>INDEX('AEO 2022 52'!62:62,MATCH(K$67,'AEO 2022 52'!$13:$13,0))</f>
        <v>39.817706999999999</v>
      </c>
      <c r="L133">
        <f>INDEX('AEO 2022 52'!62:62,MATCH(L$67,'AEO 2022 52'!$13:$13,0))</f>
        <v>39.736781999999998</v>
      </c>
      <c r="M133">
        <f>INDEX('AEO 2022 52'!62:62,MATCH(M$67,'AEO 2022 52'!$13:$13,0))</f>
        <v>39.676918000000001</v>
      </c>
      <c r="N133">
        <f>INDEX('AEO 2022 52'!62:62,MATCH(N$67,'AEO 2022 52'!$13:$13,0))</f>
        <v>39.638359000000001</v>
      </c>
      <c r="O133">
        <f>INDEX('AEO 2022 52'!62:62,MATCH(O$67,'AEO 2022 52'!$13:$13,0))</f>
        <v>39.621174000000003</v>
      </c>
      <c r="P133">
        <f>INDEX('AEO 2022 52'!62:62,MATCH(P$67,'AEO 2022 52'!$13:$13,0))</f>
        <v>39.546982</v>
      </c>
      <c r="Q133">
        <f>INDEX('AEO 2022 52'!62:62,MATCH(Q$67,'AEO 2022 52'!$13:$13,0))</f>
        <v>39.471984999999997</v>
      </c>
      <c r="R133">
        <f>INDEX('AEO 2022 52'!62:62,MATCH(R$67,'AEO 2022 52'!$13:$13,0))</f>
        <v>39.406165999999999</v>
      </c>
      <c r="S133">
        <f>INDEX('AEO 2022 52'!62:62,MATCH(S$67,'AEO 2022 52'!$13:$13,0))</f>
        <v>39.346229999999998</v>
      </c>
      <c r="T133">
        <f>INDEX('AEO 2022 52'!62:62,MATCH(T$67,'AEO 2022 52'!$13:$13,0))</f>
        <v>39.290024000000003</v>
      </c>
      <c r="U133">
        <f>INDEX('AEO 2022 52'!62:62,MATCH(U$67,'AEO 2022 52'!$13:$13,0))</f>
        <v>39.238491000000003</v>
      </c>
      <c r="V133">
        <f>INDEX('AEO 2022 52'!62:62,MATCH(V$67,'AEO 2022 52'!$13:$13,0))</f>
        <v>39.188724999999998</v>
      </c>
      <c r="W133">
        <f>INDEX('AEO 2022 52'!62:62,MATCH(W$67,'AEO 2022 52'!$13:$13,0))</f>
        <v>39.156737999999997</v>
      </c>
      <c r="X133">
        <f>INDEX('AEO 2022 52'!62:62,MATCH(X$67,'AEO 2022 52'!$13:$13,0))</f>
        <v>39.127411000000002</v>
      </c>
      <c r="Y133">
        <f>INDEX('AEO 2022 52'!62:62,MATCH(Y$67,'AEO 2022 52'!$13:$13,0))</f>
        <v>39.099556</v>
      </c>
      <c r="Z133">
        <f>INDEX('AEO 2022 52'!62:62,MATCH(Z$67,'AEO 2022 52'!$13:$13,0))</f>
        <v>39.073338</v>
      </c>
      <c r="AA133">
        <f>INDEX('AEO 2022 52'!62:62,MATCH(AA$67,'AEO 2022 52'!$13:$13,0))</f>
        <v>39.049396999999999</v>
      </c>
      <c r="AB133">
        <f>INDEX('AEO 2022 52'!62:62,MATCH(AB$67,'AEO 2022 52'!$13:$13,0))</f>
        <v>39.026836000000003</v>
      </c>
      <c r="AC133">
        <f>INDEX('AEO 2022 52'!62:62,MATCH(AC$67,'AEO 2022 52'!$13:$13,0))</f>
        <v>39.006500000000003</v>
      </c>
      <c r="AD133">
        <f>INDEX('AEO 2022 52'!62:62,MATCH(AD$67,'AEO 2022 52'!$13:$13,0))</f>
        <v>38.987960999999999</v>
      </c>
      <c r="AE133">
        <f>INDEX('AEO 2022 52'!62:62,MATCH(AE$67,'AEO 2022 52'!$13:$13,0))</f>
        <v>38.971375000000002</v>
      </c>
      <c r="AF133">
        <f>INDEX('AEO 2022 52'!62:62,MATCH(AF$67,'AEO 2022 52'!$13:$13,0))</f>
        <v>38.949654000000002</v>
      </c>
    </row>
    <row r="134" spans="1:32" x14ac:dyDescent="0.3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35">
      <c r="A135" t="str">
        <f>'AEO 2021 52'!A62</f>
        <v>Small Utility</v>
      </c>
      <c r="B135">
        <f>INDEX('AEO 2021 52'!62:62,MATCH(B$67,'AEO 2021 52'!$14:$14,0))</f>
        <v>45.947495000000004</v>
      </c>
      <c r="C135">
        <f>INDEX('AEO 2022 52'!64:64,MATCH(C$67,'AEO 2022 52'!$13:$13,0))</f>
        <v>55.956955000000001</v>
      </c>
      <c r="D135">
        <f>INDEX('AEO 2022 52'!64:64,MATCH(D$67,'AEO 2022 52'!$13:$13,0))</f>
        <v>55.191639000000002</v>
      </c>
      <c r="E135">
        <f>INDEX('AEO 2022 52'!64:64,MATCH(E$67,'AEO 2022 52'!$13:$13,0))</f>
        <v>54.568866999999997</v>
      </c>
      <c r="F135">
        <f>INDEX('AEO 2022 52'!64:64,MATCH(F$67,'AEO 2022 52'!$13:$13,0))</f>
        <v>54.056679000000003</v>
      </c>
      <c r="G135">
        <f>INDEX('AEO 2022 52'!64:64,MATCH(G$67,'AEO 2022 52'!$13:$13,0))</f>
        <v>53.618335999999999</v>
      </c>
      <c r="H135">
        <f>INDEX('AEO 2022 52'!64:64,MATCH(H$67,'AEO 2022 52'!$13:$13,0))</f>
        <v>53.253517000000002</v>
      </c>
      <c r="I135">
        <f>INDEX('AEO 2022 52'!64:64,MATCH(I$67,'AEO 2022 52'!$13:$13,0))</f>
        <v>52.952086999999999</v>
      </c>
      <c r="J135">
        <f>INDEX('AEO 2022 52'!64:64,MATCH(J$67,'AEO 2022 52'!$13:$13,0))</f>
        <v>52.712905999999997</v>
      </c>
      <c r="K135">
        <f>INDEX('AEO 2022 52'!64:64,MATCH(K$67,'AEO 2022 52'!$13:$13,0))</f>
        <v>52.527878000000001</v>
      </c>
      <c r="L135">
        <f>INDEX('AEO 2022 52'!64:64,MATCH(L$67,'AEO 2022 52'!$13:$13,0))</f>
        <v>52.389750999999997</v>
      </c>
      <c r="M135">
        <f>INDEX('AEO 2022 52'!64:64,MATCH(M$67,'AEO 2022 52'!$13:$13,0))</f>
        <v>52.289237999999997</v>
      </c>
      <c r="N135">
        <f>INDEX('AEO 2022 52'!64:64,MATCH(N$67,'AEO 2022 52'!$13:$13,0))</f>
        <v>52.220241999999999</v>
      </c>
      <c r="O135">
        <f>INDEX('AEO 2022 52'!64:64,MATCH(O$67,'AEO 2022 52'!$13:$13,0))</f>
        <v>52.175517999999997</v>
      </c>
      <c r="P135">
        <f>INDEX('AEO 2022 52'!64:64,MATCH(P$67,'AEO 2022 52'!$13:$13,0))</f>
        <v>52.081940000000003</v>
      </c>
      <c r="Q135">
        <f>INDEX('AEO 2022 52'!64:64,MATCH(Q$67,'AEO 2022 52'!$13:$13,0))</f>
        <v>51.987811999999998</v>
      </c>
      <c r="R135">
        <f>INDEX('AEO 2022 52'!64:64,MATCH(R$67,'AEO 2022 52'!$13:$13,0))</f>
        <v>51.904797000000002</v>
      </c>
      <c r="S135">
        <f>INDEX('AEO 2022 52'!64:64,MATCH(S$67,'AEO 2022 52'!$13:$13,0))</f>
        <v>51.828522</v>
      </c>
      <c r="T135">
        <f>INDEX('AEO 2022 52'!64:64,MATCH(T$67,'AEO 2022 52'!$13:$13,0))</f>
        <v>51.756435000000003</v>
      </c>
      <c r="U135">
        <f>INDEX('AEO 2022 52'!64:64,MATCH(U$67,'AEO 2022 52'!$13:$13,0))</f>
        <v>51.688231999999999</v>
      </c>
      <c r="V135">
        <f>INDEX('AEO 2022 52'!64:64,MATCH(V$67,'AEO 2022 52'!$13:$13,0))</f>
        <v>51.623233999999997</v>
      </c>
      <c r="W135">
        <f>INDEX('AEO 2022 52'!64:64,MATCH(W$67,'AEO 2022 52'!$13:$13,0))</f>
        <v>51.576526999999999</v>
      </c>
      <c r="X135">
        <f>INDEX('AEO 2022 52'!64:64,MATCH(X$67,'AEO 2022 52'!$13:$13,0))</f>
        <v>51.532142999999998</v>
      </c>
      <c r="Y135">
        <f>INDEX('AEO 2022 52'!64:64,MATCH(Y$67,'AEO 2022 52'!$13:$13,0))</f>
        <v>51.490025000000003</v>
      </c>
      <c r="Z135">
        <f>INDEX('AEO 2022 52'!64:64,MATCH(Z$67,'AEO 2022 52'!$13:$13,0))</f>
        <v>51.449874999999999</v>
      </c>
      <c r="AA135">
        <f>INDEX('AEO 2022 52'!64:64,MATCH(AA$67,'AEO 2022 52'!$13:$13,0))</f>
        <v>51.411766</v>
      </c>
      <c r="AB135">
        <f>INDEX('AEO 2022 52'!64:64,MATCH(AB$67,'AEO 2022 52'!$13:$13,0))</f>
        <v>51.375629000000004</v>
      </c>
      <c r="AC135">
        <f>INDEX('AEO 2022 52'!64:64,MATCH(AC$67,'AEO 2022 52'!$13:$13,0))</f>
        <v>51.341816000000001</v>
      </c>
      <c r="AD135">
        <f>INDEX('AEO 2022 52'!64:64,MATCH(AD$67,'AEO 2022 52'!$13:$13,0))</f>
        <v>51.310161999999998</v>
      </c>
      <c r="AE135">
        <f>INDEX('AEO 2022 52'!64:64,MATCH(AE$67,'AEO 2022 52'!$13:$13,0))</f>
        <v>51.280738999999997</v>
      </c>
      <c r="AF135">
        <f>INDEX('AEO 2022 52'!64:64,MATCH(AF$67,'AEO 2022 52'!$13:$13,0))</f>
        <v>51.246558999999998</v>
      </c>
    </row>
    <row r="136" spans="1:32" x14ac:dyDescent="0.3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35">
      <c r="A137" t="str">
        <f>'AEO 2021 52'!A64</f>
        <v>Small Crossover Trucks</v>
      </c>
      <c r="B137">
        <f>INDEX('AEO 2021 52'!64:64,MATCH(B$67,'AEO 2021 52'!$14:$14,0))</f>
        <v>38.025058999999999</v>
      </c>
      <c r="C137">
        <f>INDEX('AEO 2022 52'!66:66,MATCH(C$67,'AEO 2022 52'!$13:$13,0))</f>
        <v>39.863739000000002</v>
      </c>
      <c r="D137">
        <f>INDEX('AEO 2022 52'!66:66,MATCH(D$67,'AEO 2022 52'!$13:$13,0))</f>
        <v>39.304049999999997</v>
      </c>
      <c r="E137">
        <f>INDEX('AEO 2022 52'!66:66,MATCH(E$67,'AEO 2022 52'!$13:$13,0))</f>
        <v>38.918987000000001</v>
      </c>
      <c r="F137">
        <f>INDEX('AEO 2022 52'!66:66,MATCH(F$67,'AEO 2022 52'!$13:$13,0))</f>
        <v>38.623900999999996</v>
      </c>
      <c r="G137">
        <f>INDEX('AEO 2022 52'!66:66,MATCH(G$67,'AEO 2022 52'!$13:$13,0))</f>
        <v>38.389831999999998</v>
      </c>
      <c r="H137">
        <f>INDEX('AEO 2022 52'!66:66,MATCH(H$67,'AEO 2022 52'!$13:$13,0))</f>
        <v>38.193905000000001</v>
      </c>
      <c r="I137">
        <f>INDEX('AEO 2022 52'!66:66,MATCH(I$67,'AEO 2022 52'!$13:$13,0))</f>
        <v>38.041504000000003</v>
      </c>
      <c r="J137">
        <f>INDEX('AEO 2022 52'!66:66,MATCH(J$67,'AEO 2022 52'!$13:$13,0))</f>
        <v>37.934544000000002</v>
      </c>
      <c r="K137">
        <f>INDEX('AEO 2022 52'!66:66,MATCH(K$67,'AEO 2022 52'!$13:$13,0))</f>
        <v>37.861007999999998</v>
      </c>
      <c r="L137">
        <f>INDEX('AEO 2022 52'!66:66,MATCH(L$67,'AEO 2022 52'!$13:$13,0))</f>
        <v>37.811847999999998</v>
      </c>
      <c r="M137">
        <f>INDEX('AEO 2022 52'!66:66,MATCH(M$67,'AEO 2022 52'!$13:$13,0))</f>
        <v>37.782626999999998</v>
      </c>
      <c r="N137">
        <f>INDEX('AEO 2022 52'!66:66,MATCH(N$67,'AEO 2022 52'!$13:$13,0))</f>
        <v>37.773705</v>
      </c>
      <c r="O137">
        <f>INDEX('AEO 2022 52'!66:66,MATCH(O$67,'AEO 2022 52'!$13:$13,0))</f>
        <v>37.779910999999998</v>
      </c>
      <c r="P137">
        <f>INDEX('AEO 2022 52'!66:66,MATCH(P$67,'AEO 2022 52'!$13:$13,0))</f>
        <v>37.729838999999998</v>
      </c>
      <c r="Q137">
        <f>INDEX('AEO 2022 52'!66:66,MATCH(Q$67,'AEO 2022 52'!$13:$13,0))</f>
        <v>37.675297</v>
      </c>
      <c r="R137">
        <f>INDEX('AEO 2022 52'!66:66,MATCH(R$67,'AEO 2022 52'!$13:$13,0))</f>
        <v>37.628211999999998</v>
      </c>
      <c r="S137">
        <f>INDEX('AEO 2022 52'!66:66,MATCH(S$67,'AEO 2022 52'!$13:$13,0))</f>
        <v>37.58466</v>
      </c>
      <c r="T137">
        <f>INDEX('AEO 2022 52'!66:66,MATCH(T$67,'AEO 2022 52'!$13:$13,0))</f>
        <v>37.542175</v>
      </c>
      <c r="U137">
        <f>INDEX('AEO 2022 52'!66:66,MATCH(U$67,'AEO 2022 52'!$13:$13,0))</f>
        <v>37.503342000000004</v>
      </c>
      <c r="V137">
        <f>INDEX('AEO 2022 52'!66:66,MATCH(V$67,'AEO 2022 52'!$13:$13,0))</f>
        <v>37.465614000000002</v>
      </c>
      <c r="W137">
        <f>INDEX('AEO 2022 52'!66:66,MATCH(W$67,'AEO 2022 52'!$13:$13,0))</f>
        <v>37.437663999999998</v>
      </c>
      <c r="X137">
        <f>INDEX('AEO 2022 52'!66:66,MATCH(X$67,'AEO 2022 52'!$13:$13,0))</f>
        <v>37.411918999999997</v>
      </c>
      <c r="Y137">
        <f>INDEX('AEO 2022 52'!66:66,MATCH(Y$67,'AEO 2022 52'!$13:$13,0))</f>
        <v>37.386947999999997</v>
      </c>
      <c r="Z137">
        <f>INDEX('AEO 2022 52'!66:66,MATCH(Z$67,'AEO 2022 52'!$13:$13,0))</f>
        <v>37.363205000000001</v>
      </c>
      <c r="AA137">
        <f>INDEX('AEO 2022 52'!66:66,MATCH(AA$67,'AEO 2022 52'!$13:$13,0))</f>
        <v>37.341636999999999</v>
      </c>
      <c r="AB137">
        <f>INDEX('AEO 2022 52'!66:66,MATCH(AB$67,'AEO 2022 52'!$13:$13,0))</f>
        <v>37.321193999999998</v>
      </c>
      <c r="AC137">
        <f>INDEX('AEO 2022 52'!66:66,MATCH(AC$67,'AEO 2022 52'!$13:$13,0))</f>
        <v>37.303379</v>
      </c>
      <c r="AD137">
        <f>INDEX('AEO 2022 52'!66:66,MATCH(AD$67,'AEO 2022 52'!$13:$13,0))</f>
        <v>37.287300000000002</v>
      </c>
      <c r="AE137">
        <f>INDEX('AEO 2022 52'!66:66,MATCH(AE$67,'AEO 2022 52'!$13:$13,0))</f>
        <v>37.273246999999998</v>
      </c>
      <c r="AF137">
        <f>INDEX('AEO 2022 52'!66:66,MATCH(AF$67,'AEO 2022 52'!$13:$13,0))</f>
        <v>37.253962999999999</v>
      </c>
    </row>
    <row r="138" spans="1:32" x14ac:dyDescent="0.35">
      <c r="A138" t="str">
        <f>'AEO 2021 52'!A65</f>
        <v>Large Crossover Trucks</v>
      </c>
      <c r="B138">
        <f>INDEX('AEO 2021 52'!65:65,MATCH(B$67,'AEO 2021 52'!$14:$14,0))</f>
        <v>51.534495999999997</v>
      </c>
      <c r="C138">
        <f>INDEX('AEO 2022 52'!67:67,MATCH(C$67,'AEO 2022 52'!$13:$13,0))</f>
        <v>54.203845999999999</v>
      </c>
      <c r="D138">
        <f>INDEX('AEO 2022 52'!67:67,MATCH(D$67,'AEO 2022 52'!$13:$13,0))</f>
        <v>53.530647000000002</v>
      </c>
      <c r="E138">
        <f>INDEX('AEO 2022 52'!67:67,MATCH(E$67,'AEO 2022 52'!$13:$13,0))</f>
        <v>53.037796</v>
      </c>
      <c r="F138">
        <f>INDEX('AEO 2022 52'!67:67,MATCH(F$67,'AEO 2022 52'!$13:$13,0))</f>
        <v>52.642437000000001</v>
      </c>
      <c r="G138">
        <f>INDEX('AEO 2022 52'!67:67,MATCH(G$67,'AEO 2022 52'!$13:$13,0))</f>
        <v>52.349753999999997</v>
      </c>
      <c r="H138">
        <f>INDEX('AEO 2022 52'!67:67,MATCH(H$67,'AEO 2022 52'!$13:$13,0))</f>
        <v>52.101706999999998</v>
      </c>
      <c r="I138">
        <f>INDEX('AEO 2022 52'!67:67,MATCH(I$67,'AEO 2022 52'!$13:$13,0))</f>
        <v>51.903877000000001</v>
      </c>
      <c r="J138">
        <f>INDEX('AEO 2022 52'!67:67,MATCH(J$67,'AEO 2022 52'!$13:$13,0))</f>
        <v>51.753258000000002</v>
      </c>
      <c r="K138">
        <f>INDEX('AEO 2022 52'!67:67,MATCH(K$67,'AEO 2022 52'!$13:$13,0))</f>
        <v>51.641421999999999</v>
      </c>
      <c r="L138">
        <f>INDEX('AEO 2022 52'!67:67,MATCH(L$67,'AEO 2022 52'!$13:$13,0))</f>
        <v>51.561737000000001</v>
      </c>
      <c r="M138">
        <f>INDEX('AEO 2022 52'!67:67,MATCH(M$67,'AEO 2022 52'!$13:$13,0))</f>
        <v>51.507496000000003</v>
      </c>
      <c r="N138">
        <f>INDEX('AEO 2022 52'!67:67,MATCH(N$67,'AEO 2022 52'!$13:$13,0))</f>
        <v>51.476601000000002</v>
      </c>
      <c r="O138">
        <f>INDEX('AEO 2022 52'!67:67,MATCH(O$67,'AEO 2022 52'!$13:$13,0))</f>
        <v>51.465172000000003</v>
      </c>
      <c r="P138">
        <f>INDEX('AEO 2022 52'!67:67,MATCH(P$67,'AEO 2022 52'!$13:$13,0))</f>
        <v>51.400238000000002</v>
      </c>
      <c r="Q138">
        <f>INDEX('AEO 2022 52'!67:67,MATCH(Q$67,'AEO 2022 52'!$13:$13,0))</f>
        <v>51.331806</v>
      </c>
      <c r="R138">
        <f>INDEX('AEO 2022 52'!67:67,MATCH(R$67,'AEO 2022 52'!$13:$13,0))</f>
        <v>51.271233000000002</v>
      </c>
      <c r="S138">
        <f>INDEX('AEO 2022 52'!67:67,MATCH(S$67,'AEO 2022 52'!$13:$13,0))</f>
        <v>51.216186999999998</v>
      </c>
      <c r="T138">
        <f>INDEX('AEO 2022 52'!67:67,MATCH(T$67,'AEO 2022 52'!$13:$13,0))</f>
        <v>51.160865999999999</v>
      </c>
      <c r="U138">
        <f>INDEX('AEO 2022 52'!67:67,MATCH(U$67,'AEO 2022 52'!$13:$13,0))</f>
        <v>51.112338999999999</v>
      </c>
      <c r="V138">
        <f>INDEX('AEO 2022 52'!67:67,MATCH(V$67,'AEO 2022 52'!$13:$13,0))</f>
        <v>51.065407</v>
      </c>
      <c r="W138">
        <f>INDEX('AEO 2022 52'!67:67,MATCH(W$67,'AEO 2022 52'!$13:$13,0))</f>
        <v>51.030479</v>
      </c>
      <c r="X138">
        <f>INDEX('AEO 2022 52'!67:67,MATCH(X$67,'AEO 2022 52'!$13:$13,0))</f>
        <v>50.998131000000001</v>
      </c>
      <c r="Y138">
        <f>INDEX('AEO 2022 52'!67:67,MATCH(Y$67,'AEO 2022 52'!$13:$13,0))</f>
        <v>50.967064000000001</v>
      </c>
      <c r="Z138">
        <f>INDEX('AEO 2022 52'!67:67,MATCH(Z$67,'AEO 2022 52'!$13:$13,0))</f>
        <v>50.937275</v>
      </c>
      <c r="AA138">
        <f>INDEX('AEO 2022 52'!67:67,MATCH(AA$67,'AEO 2022 52'!$13:$13,0))</f>
        <v>50.910091000000001</v>
      </c>
      <c r="AB138">
        <f>INDEX('AEO 2022 52'!67:67,MATCH(AB$67,'AEO 2022 52'!$13:$13,0))</f>
        <v>50.884151000000003</v>
      </c>
      <c r="AC138">
        <f>INDEX('AEO 2022 52'!67:67,MATCH(AC$67,'AEO 2022 52'!$13:$13,0))</f>
        <v>50.861206000000003</v>
      </c>
      <c r="AD138">
        <f>INDEX('AEO 2022 52'!67:67,MATCH(AD$67,'AEO 2022 52'!$13:$13,0))</f>
        <v>50.840366000000003</v>
      </c>
      <c r="AE138">
        <f>INDEX('AEO 2022 52'!67:67,MATCH(AE$67,'AEO 2022 52'!$13:$13,0))</f>
        <v>50.822006000000002</v>
      </c>
      <c r="AF138">
        <f>INDEX('AEO 2022 52'!67:67,MATCH(AF$67,'AEO 2022 52'!$13:$13,0))</f>
        <v>50.798659999999998</v>
      </c>
    </row>
    <row r="140" spans="1:32" x14ac:dyDescent="0.35">
      <c r="A140" t="str">
        <f>A7</f>
        <v>Plug-in 40 Gasoline Hybrid</v>
      </c>
    </row>
    <row r="141" spans="1:32" x14ac:dyDescent="0.3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35">
      <c r="A142" t="str">
        <f>'AEO 2021 52'!A68</f>
        <v>Subcompact Cars</v>
      </c>
      <c r="B142">
        <f>INDEX('AEO 2021 52'!68:68,MATCH(B$67,'AEO 2021 52'!$14:$14,0))</f>
        <v>53.303711</v>
      </c>
      <c r="C142">
        <f>INDEX('AEO 2022 52'!71:71,MATCH(C$67,'AEO 2022 52'!$13:$13,0))</f>
        <v>50.087851999999998</v>
      </c>
      <c r="D142">
        <f>INDEX('AEO 2022 52'!71:71,MATCH(D$67,'AEO 2022 52'!$13:$13,0))</f>
        <v>49.322741999999998</v>
      </c>
      <c r="E142">
        <f>INDEX('AEO 2022 52'!71:71,MATCH(E$67,'AEO 2022 52'!$13:$13,0))</f>
        <v>48.749282999999998</v>
      </c>
      <c r="F142">
        <f>INDEX('AEO 2022 52'!71:71,MATCH(F$67,'AEO 2022 52'!$13:$13,0))</f>
        <v>48.194209999999998</v>
      </c>
      <c r="G142">
        <f>INDEX('AEO 2022 52'!71:71,MATCH(G$67,'AEO 2022 52'!$13:$13,0))</f>
        <v>48.032505</v>
      </c>
      <c r="H142">
        <f>INDEX('AEO 2022 52'!71:71,MATCH(H$67,'AEO 2022 52'!$13:$13,0))</f>
        <v>47.855243999999999</v>
      </c>
      <c r="I142">
        <f>INDEX('AEO 2022 52'!71:71,MATCH(I$67,'AEO 2022 52'!$13:$13,0))</f>
        <v>47.623615000000001</v>
      </c>
      <c r="J142">
        <f>INDEX('AEO 2022 52'!71:71,MATCH(J$67,'AEO 2022 52'!$13:$13,0))</f>
        <v>47.396500000000003</v>
      </c>
      <c r="K142">
        <f>INDEX('AEO 2022 52'!71:71,MATCH(K$67,'AEO 2022 52'!$13:$13,0))</f>
        <v>47.219329999999999</v>
      </c>
      <c r="L142">
        <f>INDEX('AEO 2022 52'!71:71,MATCH(L$67,'AEO 2022 52'!$13:$13,0))</f>
        <v>47.077590999999998</v>
      </c>
      <c r="M142">
        <f>INDEX('AEO 2022 52'!71:71,MATCH(M$67,'AEO 2022 52'!$13:$13,0))</f>
        <v>46.963096999999998</v>
      </c>
      <c r="N142">
        <f>INDEX('AEO 2022 52'!71:71,MATCH(N$67,'AEO 2022 52'!$13:$13,0))</f>
        <v>46.880676000000001</v>
      </c>
      <c r="O142">
        <f>INDEX('AEO 2022 52'!71:71,MATCH(O$67,'AEO 2022 52'!$13:$13,0))</f>
        <v>46.819546000000003</v>
      </c>
      <c r="P142">
        <f>INDEX('AEO 2022 52'!71:71,MATCH(P$67,'AEO 2022 52'!$13:$13,0))</f>
        <v>46.751987</v>
      </c>
      <c r="Q142">
        <f>INDEX('AEO 2022 52'!71:71,MATCH(Q$67,'AEO 2022 52'!$13:$13,0))</f>
        <v>46.693699000000002</v>
      </c>
      <c r="R142">
        <f>INDEX('AEO 2022 52'!71:71,MATCH(R$67,'AEO 2022 52'!$13:$13,0))</f>
        <v>46.644112</v>
      </c>
      <c r="S142">
        <f>INDEX('AEO 2022 52'!71:71,MATCH(S$67,'AEO 2022 52'!$13:$13,0))</f>
        <v>46.601031999999996</v>
      </c>
      <c r="T142">
        <f>INDEX('AEO 2022 52'!71:71,MATCH(T$67,'AEO 2022 52'!$13:$13,0))</f>
        <v>46.561092000000002</v>
      </c>
      <c r="U142">
        <f>INDEX('AEO 2022 52'!71:71,MATCH(U$67,'AEO 2022 52'!$13:$13,0))</f>
        <v>46.529232</v>
      </c>
      <c r="V142">
        <f>INDEX('AEO 2022 52'!71:71,MATCH(V$67,'AEO 2022 52'!$13:$13,0))</f>
        <v>46.497467</v>
      </c>
      <c r="W142">
        <f>INDEX('AEO 2022 52'!71:71,MATCH(W$67,'AEO 2022 52'!$13:$13,0))</f>
        <v>46.480946000000003</v>
      </c>
      <c r="X142">
        <f>INDEX('AEO 2022 52'!71:71,MATCH(X$67,'AEO 2022 52'!$13:$13,0))</f>
        <v>46.469250000000002</v>
      </c>
      <c r="Y142">
        <f>INDEX('AEO 2022 52'!71:71,MATCH(Y$67,'AEO 2022 52'!$13:$13,0))</f>
        <v>46.457253000000001</v>
      </c>
      <c r="Z142">
        <f>INDEX('AEO 2022 52'!71:71,MATCH(Z$67,'AEO 2022 52'!$13:$13,0))</f>
        <v>46.447764999999997</v>
      </c>
      <c r="AA142">
        <f>INDEX('AEO 2022 52'!71:71,MATCH(AA$67,'AEO 2022 52'!$13:$13,0))</f>
        <v>46.443268000000003</v>
      </c>
      <c r="AB142">
        <f>INDEX('AEO 2022 52'!71:71,MATCH(AB$67,'AEO 2022 52'!$13:$13,0))</f>
        <v>46.439636</v>
      </c>
      <c r="AC142">
        <f>INDEX('AEO 2022 52'!71:71,MATCH(AC$67,'AEO 2022 52'!$13:$13,0))</f>
        <v>46.439041000000003</v>
      </c>
      <c r="AD142">
        <f>INDEX('AEO 2022 52'!71:71,MATCH(AD$67,'AEO 2022 52'!$13:$13,0))</f>
        <v>46.441867999999999</v>
      </c>
      <c r="AE142">
        <f>INDEX('AEO 2022 52'!71:71,MATCH(AE$67,'AEO 2022 52'!$13:$13,0))</f>
        <v>46.446888000000001</v>
      </c>
      <c r="AF142">
        <f>INDEX('AEO 2022 52'!71:71,MATCH(AF$67,'AEO 2022 52'!$13:$13,0))</f>
        <v>46.433083000000003</v>
      </c>
    </row>
    <row r="143" spans="1:32" x14ac:dyDescent="0.35">
      <c r="A143" t="str">
        <f>'AEO 2021 52'!A69</f>
        <v>Compact Cars</v>
      </c>
      <c r="B143">
        <f>INDEX('AEO 2021 52'!69:69,MATCH(B$67,'AEO 2021 52'!$14:$14,0))</f>
        <v>42.102722</v>
      </c>
      <c r="C143">
        <f>INDEX('AEO 2022 52'!72:72,MATCH(C$67,'AEO 2022 52'!$13:$13,0))</f>
        <v>42.543579000000001</v>
      </c>
      <c r="D143">
        <f>INDEX('AEO 2022 52'!72:72,MATCH(D$67,'AEO 2022 52'!$13:$13,0))</f>
        <v>41.728980999999997</v>
      </c>
      <c r="E143">
        <f>INDEX('AEO 2022 52'!72:72,MATCH(E$67,'AEO 2022 52'!$13:$13,0))</f>
        <v>41.149203999999997</v>
      </c>
      <c r="F143">
        <f>INDEX('AEO 2022 52'!72:72,MATCH(F$67,'AEO 2022 52'!$13:$13,0))</f>
        <v>40.671768</v>
      </c>
      <c r="G143">
        <f>INDEX('AEO 2022 52'!72:72,MATCH(G$67,'AEO 2022 52'!$13:$13,0))</f>
        <v>40.318545999999998</v>
      </c>
      <c r="H143">
        <f>INDEX('AEO 2022 52'!72:72,MATCH(H$67,'AEO 2022 52'!$13:$13,0))</f>
        <v>40.076934999999999</v>
      </c>
      <c r="I143">
        <f>INDEX('AEO 2022 52'!72:72,MATCH(I$67,'AEO 2022 52'!$13:$13,0))</f>
        <v>39.797359</v>
      </c>
      <c r="J143">
        <f>INDEX('AEO 2022 52'!72:72,MATCH(J$67,'AEO 2022 52'!$13:$13,0))</f>
        <v>39.564545000000003</v>
      </c>
      <c r="K143">
        <f>INDEX('AEO 2022 52'!72:72,MATCH(K$67,'AEO 2022 52'!$13:$13,0))</f>
        <v>39.382098999999997</v>
      </c>
      <c r="L143">
        <f>INDEX('AEO 2022 52'!72:72,MATCH(L$67,'AEO 2022 52'!$13:$13,0))</f>
        <v>39.236899999999999</v>
      </c>
      <c r="M143">
        <f>INDEX('AEO 2022 52'!72:72,MATCH(M$67,'AEO 2022 52'!$13:$13,0))</f>
        <v>39.119652000000002</v>
      </c>
      <c r="N143">
        <f>INDEX('AEO 2022 52'!72:72,MATCH(N$67,'AEO 2022 52'!$13:$13,0))</f>
        <v>39.035496000000002</v>
      </c>
      <c r="O143">
        <f>INDEX('AEO 2022 52'!72:72,MATCH(O$67,'AEO 2022 52'!$13:$13,0))</f>
        <v>38.973820000000003</v>
      </c>
      <c r="P143">
        <f>INDEX('AEO 2022 52'!72:72,MATCH(P$67,'AEO 2022 52'!$13:$13,0))</f>
        <v>38.906253999999997</v>
      </c>
      <c r="Q143">
        <f>INDEX('AEO 2022 52'!72:72,MATCH(Q$67,'AEO 2022 52'!$13:$13,0))</f>
        <v>38.848540999999997</v>
      </c>
      <c r="R143">
        <f>INDEX('AEO 2022 52'!72:72,MATCH(R$67,'AEO 2022 52'!$13:$13,0))</f>
        <v>38.799629000000003</v>
      </c>
      <c r="S143">
        <f>INDEX('AEO 2022 52'!72:72,MATCH(S$67,'AEO 2022 52'!$13:$13,0))</f>
        <v>38.758678000000003</v>
      </c>
      <c r="T143">
        <f>INDEX('AEO 2022 52'!72:72,MATCH(T$67,'AEO 2022 52'!$13:$13,0))</f>
        <v>38.720001000000003</v>
      </c>
      <c r="U143">
        <f>INDEX('AEO 2022 52'!72:72,MATCH(U$67,'AEO 2022 52'!$13:$13,0))</f>
        <v>38.689216999999999</v>
      </c>
      <c r="V143">
        <f>INDEX('AEO 2022 52'!72:72,MATCH(V$67,'AEO 2022 52'!$13:$13,0))</f>
        <v>38.658112000000003</v>
      </c>
      <c r="W143">
        <f>INDEX('AEO 2022 52'!72:72,MATCH(W$67,'AEO 2022 52'!$13:$13,0))</f>
        <v>38.642341999999999</v>
      </c>
      <c r="X143">
        <f>INDEX('AEO 2022 52'!72:72,MATCH(X$67,'AEO 2022 52'!$13:$13,0))</f>
        <v>38.631317000000003</v>
      </c>
      <c r="Y143">
        <f>INDEX('AEO 2022 52'!72:72,MATCH(Y$67,'AEO 2022 52'!$13:$13,0))</f>
        <v>38.619945999999999</v>
      </c>
      <c r="Z143">
        <f>INDEX('AEO 2022 52'!72:72,MATCH(Z$67,'AEO 2022 52'!$13:$13,0))</f>
        <v>38.610816999999997</v>
      </c>
      <c r="AA143">
        <f>INDEX('AEO 2022 52'!72:72,MATCH(AA$67,'AEO 2022 52'!$13:$13,0))</f>
        <v>38.606617</v>
      </c>
      <c r="AB143">
        <f>INDEX('AEO 2022 52'!72:72,MATCH(AB$67,'AEO 2022 52'!$13:$13,0))</f>
        <v>38.603057999999997</v>
      </c>
      <c r="AC143">
        <f>INDEX('AEO 2022 52'!72:72,MATCH(AC$67,'AEO 2022 52'!$13:$13,0))</f>
        <v>38.603008000000003</v>
      </c>
      <c r="AD143">
        <f>INDEX('AEO 2022 52'!72:72,MATCH(AD$67,'AEO 2022 52'!$13:$13,0))</f>
        <v>38.606422000000002</v>
      </c>
      <c r="AE143">
        <f>INDEX('AEO 2022 52'!72:72,MATCH(AE$67,'AEO 2022 52'!$13:$13,0))</f>
        <v>38.612296999999998</v>
      </c>
      <c r="AF143">
        <f>INDEX('AEO 2022 52'!72:72,MATCH(AF$67,'AEO 2022 52'!$13:$13,0))</f>
        <v>38.599559999999997</v>
      </c>
    </row>
    <row r="144" spans="1:32" x14ac:dyDescent="0.35">
      <c r="A144" t="str">
        <f>'AEO 2021 52'!A70</f>
        <v>Midsize Cars</v>
      </c>
      <c r="B144">
        <f>INDEX('AEO 2021 52'!70:70,MATCH(B$67,'AEO 2021 52'!$14:$14,0))</f>
        <v>41.473103000000002</v>
      </c>
      <c r="C144">
        <f>INDEX('AEO 2022 52'!73:73,MATCH(C$67,'AEO 2022 52'!$13:$13,0))</f>
        <v>43.895831999999999</v>
      </c>
      <c r="D144">
        <f>INDEX('AEO 2022 52'!73:73,MATCH(D$67,'AEO 2022 52'!$13:$13,0))</f>
        <v>43.085377000000001</v>
      </c>
      <c r="E144">
        <f>INDEX('AEO 2022 52'!73:73,MATCH(E$67,'AEO 2022 52'!$13:$13,0))</f>
        <v>42.477947</v>
      </c>
      <c r="F144">
        <f>INDEX('AEO 2022 52'!73:73,MATCH(F$67,'AEO 2022 52'!$13:$13,0))</f>
        <v>41.941054999999999</v>
      </c>
      <c r="G144">
        <f>INDEX('AEO 2022 52'!73:73,MATCH(G$67,'AEO 2022 52'!$13:$13,0))</f>
        <v>41.556583000000003</v>
      </c>
      <c r="H144">
        <f>INDEX('AEO 2022 52'!73:73,MATCH(H$67,'AEO 2022 52'!$13:$13,0))</f>
        <v>41.216434</v>
      </c>
      <c r="I144">
        <f>INDEX('AEO 2022 52'!73:73,MATCH(I$67,'AEO 2022 52'!$13:$13,0))</f>
        <v>40.899543999999999</v>
      </c>
      <c r="J144">
        <f>INDEX('AEO 2022 52'!73:73,MATCH(J$67,'AEO 2022 52'!$13:$13,0))</f>
        <v>40.636208000000003</v>
      </c>
      <c r="K144">
        <f>INDEX('AEO 2022 52'!73:73,MATCH(K$67,'AEO 2022 52'!$13:$13,0))</f>
        <v>40.428958999999999</v>
      </c>
      <c r="L144">
        <f>INDEX('AEO 2022 52'!73:73,MATCH(L$67,'AEO 2022 52'!$13:$13,0))</f>
        <v>40.264847000000003</v>
      </c>
      <c r="M144">
        <f>INDEX('AEO 2022 52'!73:73,MATCH(M$67,'AEO 2022 52'!$13:$13,0))</f>
        <v>40.134224000000003</v>
      </c>
      <c r="N144">
        <f>INDEX('AEO 2022 52'!73:73,MATCH(N$67,'AEO 2022 52'!$13:$13,0))</f>
        <v>40.040390000000002</v>
      </c>
      <c r="O144">
        <f>INDEX('AEO 2022 52'!73:73,MATCH(O$67,'AEO 2022 52'!$13:$13,0))</f>
        <v>39.972233000000003</v>
      </c>
      <c r="P144">
        <f>INDEX('AEO 2022 52'!73:73,MATCH(P$67,'AEO 2022 52'!$13:$13,0))</f>
        <v>39.900115999999997</v>
      </c>
      <c r="Q144">
        <f>INDEX('AEO 2022 52'!73:73,MATCH(Q$67,'AEO 2022 52'!$13:$13,0))</f>
        <v>39.837372000000002</v>
      </c>
      <c r="R144">
        <f>INDEX('AEO 2022 52'!73:73,MATCH(R$67,'AEO 2022 52'!$13:$13,0))</f>
        <v>39.783771999999999</v>
      </c>
      <c r="S144">
        <f>INDEX('AEO 2022 52'!73:73,MATCH(S$67,'AEO 2022 52'!$13:$13,0))</f>
        <v>39.738689000000001</v>
      </c>
      <c r="T144">
        <f>INDEX('AEO 2022 52'!73:73,MATCH(T$67,'AEO 2022 52'!$13:$13,0))</f>
        <v>39.697398999999997</v>
      </c>
      <c r="U144">
        <f>INDEX('AEO 2022 52'!73:73,MATCH(U$67,'AEO 2022 52'!$13:$13,0))</f>
        <v>39.664023999999998</v>
      </c>
      <c r="V144">
        <f>INDEX('AEO 2022 52'!73:73,MATCH(V$67,'AEO 2022 52'!$13:$13,0))</f>
        <v>39.630318000000003</v>
      </c>
      <c r="W144">
        <f>INDEX('AEO 2022 52'!73:73,MATCH(W$67,'AEO 2022 52'!$13:$13,0))</f>
        <v>39.615391000000002</v>
      </c>
      <c r="X144">
        <f>INDEX('AEO 2022 52'!73:73,MATCH(X$67,'AEO 2022 52'!$13:$13,0))</f>
        <v>39.605094999999999</v>
      </c>
      <c r="Y144">
        <f>INDEX('AEO 2022 52'!73:73,MATCH(Y$67,'AEO 2022 52'!$13:$13,0))</f>
        <v>39.594470999999999</v>
      </c>
      <c r="Z144">
        <f>INDEX('AEO 2022 52'!73:73,MATCH(Z$67,'AEO 2022 52'!$13:$13,0))</f>
        <v>39.586070999999997</v>
      </c>
      <c r="AA144">
        <f>INDEX('AEO 2022 52'!73:73,MATCH(AA$67,'AEO 2022 52'!$13:$13,0))</f>
        <v>39.582317000000003</v>
      </c>
      <c r="AB144">
        <f>INDEX('AEO 2022 52'!73:73,MATCH(AB$67,'AEO 2022 52'!$13:$13,0))</f>
        <v>39.579276999999998</v>
      </c>
      <c r="AC144">
        <f>INDEX('AEO 2022 52'!73:73,MATCH(AC$67,'AEO 2022 52'!$13:$13,0))</f>
        <v>39.579334000000003</v>
      </c>
      <c r="AD144">
        <f>INDEX('AEO 2022 52'!73:73,MATCH(AD$67,'AEO 2022 52'!$13:$13,0))</f>
        <v>39.582740999999999</v>
      </c>
      <c r="AE144">
        <f>INDEX('AEO 2022 52'!73:73,MATCH(AE$67,'AEO 2022 52'!$13:$13,0))</f>
        <v>39.588332999999999</v>
      </c>
      <c r="AF144">
        <f>INDEX('AEO 2022 52'!73:73,MATCH(AF$67,'AEO 2022 52'!$13:$13,0))</f>
        <v>39.575119000000001</v>
      </c>
    </row>
    <row r="145" spans="1:32" x14ac:dyDescent="0.35">
      <c r="A145" t="str">
        <f>'AEO 2021 52'!A71</f>
        <v>Large Cars</v>
      </c>
      <c r="B145">
        <f>INDEX('AEO 2021 52'!71:71,MATCH(B$67,'AEO 2021 52'!$14:$14,0))</f>
        <v>51.690235000000001</v>
      </c>
      <c r="C145">
        <f>INDEX('AEO 2022 52'!74:74,MATCH(C$67,'AEO 2022 52'!$13:$13,0))</f>
        <v>53.533554000000002</v>
      </c>
      <c r="D145">
        <f>INDEX('AEO 2022 52'!74:74,MATCH(D$67,'AEO 2022 52'!$13:$13,0))</f>
        <v>52.532352000000003</v>
      </c>
      <c r="E145">
        <f>INDEX('AEO 2022 52'!74:74,MATCH(E$67,'AEO 2022 52'!$13:$13,0))</f>
        <v>51.737419000000003</v>
      </c>
      <c r="F145">
        <f>INDEX('AEO 2022 52'!74:74,MATCH(F$67,'AEO 2022 52'!$13:$13,0))</f>
        <v>51.005561999999998</v>
      </c>
      <c r="G145">
        <f>INDEX('AEO 2022 52'!74:74,MATCH(G$67,'AEO 2022 52'!$13:$13,0))</f>
        <v>50.486862000000002</v>
      </c>
      <c r="H145">
        <f>INDEX('AEO 2022 52'!74:74,MATCH(H$67,'AEO 2022 52'!$13:$13,0))</f>
        <v>49.988838000000001</v>
      </c>
      <c r="I145">
        <f>INDEX('AEO 2022 52'!74:74,MATCH(I$67,'AEO 2022 52'!$13:$13,0))</f>
        <v>49.541054000000003</v>
      </c>
      <c r="J145">
        <f>INDEX('AEO 2022 52'!74:74,MATCH(J$67,'AEO 2022 52'!$13:$13,0))</f>
        <v>49.162723999999997</v>
      </c>
      <c r="K145">
        <f>INDEX('AEO 2022 52'!74:74,MATCH(K$67,'AEO 2022 52'!$13:$13,0))</f>
        <v>48.861271000000002</v>
      </c>
      <c r="L145">
        <f>INDEX('AEO 2022 52'!74:74,MATCH(L$67,'AEO 2022 52'!$13:$13,0))</f>
        <v>48.620421999999998</v>
      </c>
      <c r="M145">
        <f>INDEX('AEO 2022 52'!74:74,MATCH(M$67,'AEO 2022 52'!$13:$13,0))</f>
        <v>48.428009000000003</v>
      </c>
      <c r="N145">
        <f>INDEX('AEO 2022 52'!74:74,MATCH(N$67,'AEO 2022 52'!$13:$13,0))</f>
        <v>48.283000999999999</v>
      </c>
      <c r="O145">
        <f>INDEX('AEO 2022 52'!74:74,MATCH(O$67,'AEO 2022 52'!$13:$13,0))</f>
        <v>48.172252999999998</v>
      </c>
      <c r="P145">
        <f>INDEX('AEO 2022 52'!74:74,MATCH(P$67,'AEO 2022 52'!$13:$13,0))</f>
        <v>48.064003</v>
      </c>
      <c r="Q145">
        <f>INDEX('AEO 2022 52'!74:74,MATCH(Q$67,'AEO 2022 52'!$13:$13,0))</f>
        <v>47.971333000000001</v>
      </c>
      <c r="R145">
        <f>INDEX('AEO 2022 52'!74:74,MATCH(R$67,'AEO 2022 52'!$13:$13,0))</f>
        <v>47.890953000000003</v>
      </c>
      <c r="S145">
        <f>INDEX('AEO 2022 52'!74:74,MATCH(S$67,'AEO 2022 52'!$13:$13,0))</f>
        <v>47.819405000000003</v>
      </c>
      <c r="T145">
        <f>INDEX('AEO 2022 52'!74:74,MATCH(T$67,'AEO 2022 52'!$13:$13,0))</f>
        <v>47.753864</v>
      </c>
      <c r="U145">
        <f>INDEX('AEO 2022 52'!74:74,MATCH(U$67,'AEO 2022 52'!$13:$13,0))</f>
        <v>47.697395</v>
      </c>
      <c r="V145">
        <f>INDEX('AEO 2022 52'!74:74,MATCH(V$67,'AEO 2022 52'!$13:$13,0))</f>
        <v>47.641731</v>
      </c>
      <c r="W145">
        <f>INDEX('AEO 2022 52'!74:74,MATCH(W$67,'AEO 2022 52'!$13:$13,0))</f>
        <v>47.613239</v>
      </c>
      <c r="X145">
        <f>INDEX('AEO 2022 52'!74:74,MATCH(X$67,'AEO 2022 52'!$13:$13,0))</f>
        <v>47.590350999999998</v>
      </c>
      <c r="Y145">
        <f>INDEX('AEO 2022 52'!74:74,MATCH(Y$67,'AEO 2022 52'!$13:$13,0))</f>
        <v>47.568184000000002</v>
      </c>
      <c r="Z145">
        <f>INDEX('AEO 2022 52'!74:74,MATCH(Z$67,'AEO 2022 52'!$13:$13,0))</f>
        <v>47.548737000000003</v>
      </c>
      <c r="AA145">
        <f>INDEX('AEO 2022 52'!74:74,MATCH(AA$67,'AEO 2022 52'!$13:$13,0))</f>
        <v>47.534027000000002</v>
      </c>
      <c r="AB145">
        <f>INDEX('AEO 2022 52'!74:74,MATCH(AB$67,'AEO 2022 52'!$13:$13,0))</f>
        <v>47.520561000000001</v>
      </c>
      <c r="AC145">
        <f>INDEX('AEO 2022 52'!74:74,MATCH(AC$67,'AEO 2022 52'!$13:$13,0))</f>
        <v>47.509903000000001</v>
      </c>
      <c r="AD145">
        <f>INDEX('AEO 2022 52'!74:74,MATCH(AD$67,'AEO 2022 52'!$13:$13,0))</f>
        <v>47.503109000000002</v>
      </c>
      <c r="AE145">
        <f>INDEX('AEO 2022 52'!74:74,MATCH(AE$67,'AEO 2022 52'!$13:$13,0))</f>
        <v>47.498626999999999</v>
      </c>
      <c r="AF145">
        <f>INDEX('AEO 2022 52'!74:74,MATCH(AF$67,'AEO 2022 52'!$13:$13,0))</f>
        <v>47.476303000000001</v>
      </c>
    </row>
    <row r="146" spans="1:32" x14ac:dyDescent="0.35">
      <c r="A146" t="str">
        <f>'AEO 2021 52'!A72</f>
        <v>Two Seater Cars</v>
      </c>
      <c r="B146">
        <f>INDEX('AEO 2021 52'!72:72,MATCH(B$67,'AEO 2021 52'!$14:$14,0))</f>
        <v>119.33163500000001</v>
      </c>
      <c r="C146">
        <f>INDEX('AEO 2022 52'!75:75,MATCH(C$67,'AEO 2022 52'!$13:$13,0))</f>
        <v>113.44394699999999</v>
      </c>
      <c r="D146">
        <f>INDEX('AEO 2022 52'!75:75,MATCH(D$67,'AEO 2022 52'!$13:$13,0))</f>
        <v>112.56214900000001</v>
      </c>
      <c r="E146">
        <f>INDEX('AEO 2022 52'!75:75,MATCH(E$67,'AEO 2022 52'!$13:$13,0))</f>
        <v>111.824623</v>
      </c>
      <c r="F146">
        <f>INDEX('AEO 2022 52'!75:75,MATCH(F$67,'AEO 2022 52'!$13:$13,0))</f>
        <v>111.114197</v>
      </c>
      <c r="G146">
        <f>INDEX('AEO 2022 52'!75:75,MATCH(G$67,'AEO 2022 52'!$13:$13,0))</f>
        <v>110.755196</v>
      </c>
      <c r="H146">
        <f>INDEX('AEO 2022 52'!75:75,MATCH(H$67,'AEO 2022 52'!$13:$13,0))</f>
        <v>110.412498</v>
      </c>
      <c r="I146">
        <f>INDEX('AEO 2022 52'!75:75,MATCH(I$67,'AEO 2022 52'!$13:$13,0))</f>
        <v>110.015236</v>
      </c>
      <c r="J146">
        <f>INDEX('AEO 2022 52'!75:75,MATCH(J$67,'AEO 2022 52'!$13:$13,0))</f>
        <v>109.659164</v>
      </c>
      <c r="K146">
        <f>INDEX('AEO 2022 52'!75:75,MATCH(K$67,'AEO 2022 52'!$13:$13,0))</f>
        <v>109.374123</v>
      </c>
      <c r="L146">
        <f>INDEX('AEO 2022 52'!75:75,MATCH(L$67,'AEO 2022 52'!$13:$13,0))</f>
        <v>109.149055</v>
      </c>
      <c r="M146">
        <f>INDEX('AEO 2022 52'!75:75,MATCH(M$67,'AEO 2022 52'!$13:$13,0))</f>
        <v>108.972382</v>
      </c>
      <c r="N146">
        <f>INDEX('AEO 2022 52'!75:75,MATCH(N$67,'AEO 2022 52'!$13:$13,0))</f>
        <v>108.841537</v>
      </c>
      <c r="O146">
        <f>INDEX('AEO 2022 52'!75:75,MATCH(O$67,'AEO 2022 52'!$13:$13,0))</f>
        <v>108.74284400000001</v>
      </c>
      <c r="P146">
        <f>INDEX('AEO 2022 52'!75:75,MATCH(P$67,'AEO 2022 52'!$13:$13,0))</f>
        <v>108.64399</v>
      </c>
      <c r="Q146">
        <f>INDEX('AEO 2022 52'!75:75,MATCH(Q$67,'AEO 2022 52'!$13:$13,0))</f>
        <v>108.55873099999999</v>
      </c>
      <c r="R146">
        <f>INDEX('AEO 2022 52'!75:75,MATCH(R$67,'AEO 2022 52'!$13:$13,0))</f>
        <v>108.48575599999999</v>
      </c>
      <c r="S146">
        <f>INDEX('AEO 2022 52'!75:75,MATCH(S$67,'AEO 2022 52'!$13:$13,0))</f>
        <v>108.422676</v>
      </c>
      <c r="T146">
        <f>INDEX('AEO 2022 52'!75:75,MATCH(T$67,'AEO 2022 52'!$13:$13,0))</f>
        <v>108.364723</v>
      </c>
      <c r="U146">
        <f>INDEX('AEO 2022 52'!75:75,MATCH(U$67,'AEO 2022 52'!$13:$13,0))</f>
        <v>108.314331</v>
      </c>
      <c r="V146">
        <f>INDEX('AEO 2022 52'!75:75,MATCH(V$67,'AEO 2022 52'!$13:$13,0))</f>
        <v>108.264809</v>
      </c>
      <c r="W146">
        <f>INDEX('AEO 2022 52'!75:75,MATCH(W$67,'AEO 2022 52'!$13:$13,0))</f>
        <v>108.24269099999999</v>
      </c>
      <c r="X146">
        <f>INDEX('AEO 2022 52'!75:75,MATCH(X$67,'AEO 2022 52'!$13:$13,0))</f>
        <v>108.22521999999999</v>
      </c>
      <c r="Y146">
        <f>INDEX('AEO 2022 52'!75:75,MATCH(Y$67,'AEO 2022 52'!$13:$13,0))</f>
        <v>108.20843499999999</v>
      </c>
      <c r="Z146">
        <f>INDEX('AEO 2022 52'!75:75,MATCH(Z$67,'AEO 2022 52'!$13:$13,0))</f>
        <v>108.194267</v>
      </c>
      <c r="AA146">
        <f>INDEX('AEO 2022 52'!75:75,MATCH(AA$67,'AEO 2022 52'!$13:$13,0))</f>
        <v>108.184219</v>
      </c>
      <c r="AB146">
        <f>INDEX('AEO 2022 52'!75:75,MATCH(AB$67,'AEO 2022 52'!$13:$13,0))</f>
        <v>108.175392</v>
      </c>
      <c r="AC146">
        <f>INDEX('AEO 2022 52'!75:75,MATCH(AC$67,'AEO 2022 52'!$13:$13,0))</f>
        <v>108.16909800000001</v>
      </c>
      <c r="AD146">
        <f>INDEX('AEO 2022 52'!75:75,MATCH(AD$67,'AEO 2022 52'!$13:$13,0))</f>
        <v>108.166039</v>
      </c>
      <c r="AE146">
        <f>INDEX('AEO 2022 52'!75:75,MATCH(AE$67,'AEO 2022 52'!$13:$13,0))</f>
        <v>108.1651</v>
      </c>
      <c r="AF146">
        <f>INDEX('AEO 2022 52'!75:75,MATCH(AF$67,'AEO 2022 52'!$13:$13,0))</f>
        <v>108.144974</v>
      </c>
    </row>
    <row r="147" spans="1:32" x14ac:dyDescent="0.35">
      <c r="A147" t="str">
        <f>'AEO 2021 52'!A73</f>
        <v>Small Crossover Cars</v>
      </c>
      <c r="B147">
        <f>INDEX('AEO 2021 52'!73:73,MATCH(B$67,'AEO 2021 52'!$14:$14,0))</f>
        <v>37.581429</v>
      </c>
      <c r="C147">
        <f>INDEX('AEO 2022 52'!76:76,MATCH(C$67,'AEO 2022 52'!$13:$13,0))</f>
        <v>40.468964</v>
      </c>
      <c r="D147">
        <f>INDEX('AEO 2022 52'!76:76,MATCH(D$67,'AEO 2022 52'!$13:$13,0))</f>
        <v>39.717663000000002</v>
      </c>
      <c r="E147">
        <f>INDEX('AEO 2022 52'!76:76,MATCH(E$67,'AEO 2022 52'!$13:$13,0))</f>
        <v>39.160625000000003</v>
      </c>
      <c r="F147">
        <f>INDEX('AEO 2022 52'!76:76,MATCH(F$67,'AEO 2022 52'!$13:$13,0))</f>
        <v>38.694564999999997</v>
      </c>
      <c r="G147">
        <f>INDEX('AEO 2022 52'!76:76,MATCH(G$67,'AEO 2022 52'!$13:$13,0))</f>
        <v>38.384270000000001</v>
      </c>
      <c r="H147">
        <f>INDEX('AEO 2022 52'!76:76,MATCH(H$67,'AEO 2022 52'!$13:$13,0))</f>
        <v>38.14864</v>
      </c>
      <c r="I147">
        <f>INDEX('AEO 2022 52'!76:76,MATCH(I$67,'AEO 2022 52'!$13:$13,0))</f>
        <v>37.906609000000003</v>
      </c>
      <c r="J147">
        <f>INDEX('AEO 2022 52'!76:76,MATCH(J$67,'AEO 2022 52'!$13:$13,0))</f>
        <v>37.706702999999997</v>
      </c>
      <c r="K147">
        <f>INDEX('AEO 2022 52'!76:76,MATCH(K$67,'AEO 2022 52'!$13:$13,0))</f>
        <v>37.548622000000002</v>
      </c>
      <c r="L147">
        <f>INDEX('AEO 2022 52'!76:76,MATCH(L$67,'AEO 2022 52'!$13:$13,0))</f>
        <v>37.421227000000002</v>
      </c>
      <c r="M147">
        <f>INDEX('AEO 2022 52'!76:76,MATCH(M$67,'AEO 2022 52'!$13:$13,0))</f>
        <v>37.316647000000003</v>
      </c>
      <c r="N147">
        <f>INDEX('AEO 2022 52'!76:76,MATCH(N$67,'AEO 2022 52'!$13:$13,0))</f>
        <v>37.236710000000002</v>
      </c>
      <c r="O147">
        <f>INDEX('AEO 2022 52'!76:76,MATCH(O$67,'AEO 2022 52'!$13:$13,0))</f>
        <v>37.173957999999999</v>
      </c>
      <c r="P147">
        <f>INDEX('AEO 2022 52'!76:76,MATCH(P$67,'AEO 2022 52'!$13:$13,0))</f>
        <v>37.102497</v>
      </c>
      <c r="Q147">
        <f>INDEX('AEO 2022 52'!76:76,MATCH(Q$67,'AEO 2022 52'!$13:$13,0))</f>
        <v>37.038082000000003</v>
      </c>
      <c r="R147">
        <f>INDEX('AEO 2022 52'!76:76,MATCH(R$67,'AEO 2022 52'!$13:$13,0))</f>
        <v>36.981181999999997</v>
      </c>
      <c r="S147">
        <f>INDEX('AEO 2022 52'!76:76,MATCH(S$67,'AEO 2022 52'!$13:$13,0))</f>
        <v>36.930798000000003</v>
      </c>
      <c r="T147">
        <f>INDEX('AEO 2022 52'!76:76,MATCH(T$67,'AEO 2022 52'!$13:$13,0))</f>
        <v>36.883857999999996</v>
      </c>
      <c r="U147">
        <f>INDEX('AEO 2022 52'!76:76,MATCH(U$67,'AEO 2022 52'!$13:$13,0))</f>
        <v>36.843108999999998</v>
      </c>
      <c r="V147">
        <f>INDEX('AEO 2022 52'!76:76,MATCH(V$67,'AEO 2022 52'!$13:$13,0))</f>
        <v>36.805129999999998</v>
      </c>
      <c r="W147">
        <f>INDEX('AEO 2022 52'!76:76,MATCH(W$67,'AEO 2022 52'!$13:$13,0))</f>
        <v>36.778373999999999</v>
      </c>
      <c r="X147">
        <f>INDEX('AEO 2022 52'!76:76,MATCH(X$67,'AEO 2022 52'!$13:$13,0))</f>
        <v>36.755057999999998</v>
      </c>
      <c r="Y147">
        <f>INDEX('AEO 2022 52'!76:76,MATCH(Y$67,'AEO 2022 52'!$13:$13,0))</f>
        <v>36.733790999999997</v>
      </c>
      <c r="Z147">
        <f>INDEX('AEO 2022 52'!76:76,MATCH(Z$67,'AEO 2022 52'!$13:$13,0))</f>
        <v>36.714455000000001</v>
      </c>
      <c r="AA147">
        <f>INDEX('AEO 2022 52'!76:76,MATCH(AA$67,'AEO 2022 52'!$13:$13,0))</f>
        <v>36.698540000000001</v>
      </c>
      <c r="AB147">
        <f>INDEX('AEO 2022 52'!76:76,MATCH(AB$67,'AEO 2022 52'!$13:$13,0))</f>
        <v>36.683861</v>
      </c>
      <c r="AC147">
        <f>INDEX('AEO 2022 52'!76:76,MATCH(AC$67,'AEO 2022 52'!$13:$13,0))</f>
        <v>36.672573</v>
      </c>
      <c r="AD147">
        <f>INDEX('AEO 2022 52'!76:76,MATCH(AD$67,'AEO 2022 52'!$13:$13,0))</f>
        <v>36.663531999999996</v>
      </c>
      <c r="AE147">
        <f>INDEX('AEO 2022 52'!76:76,MATCH(AE$67,'AEO 2022 52'!$13:$13,0))</f>
        <v>36.657169000000003</v>
      </c>
      <c r="AF147">
        <f>INDEX('AEO 2022 52'!76:76,MATCH(AF$67,'AEO 2022 52'!$13:$13,0))</f>
        <v>36.631740999999998</v>
      </c>
    </row>
    <row r="148" spans="1:32" x14ac:dyDescent="0.35">
      <c r="A148" t="str">
        <f>'AEO 2021 52'!A74</f>
        <v>Large Crossover Cars</v>
      </c>
      <c r="B148">
        <f>INDEX('AEO 2021 52'!74:74,MATCH(B$67,'AEO 2021 52'!$14:$14,0))</f>
        <v>47.627952999999998</v>
      </c>
      <c r="C148">
        <f>INDEX('AEO 2022 52'!77:77,MATCH(C$67,'AEO 2022 52'!$13:$13,0))</f>
        <v>54.392283999999997</v>
      </c>
      <c r="D148">
        <f>INDEX('AEO 2022 52'!77:77,MATCH(D$67,'AEO 2022 52'!$13:$13,0))</f>
        <v>53.432361999999998</v>
      </c>
      <c r="E148">
        <f>INDEX('AEO 2022 52'!77:77,MATCH(E$67,'AEO 2022 52'!$13:$13,0))</f>
        <v>52.686176000000003</v>
      </c>
      <c r="F148">
        <f>INDEX('AEO 2022 52'!77:77,MATCH(F$67,'AEO 2022 52'!$13:$13,0))</f>
        <v>52.061656999999997</v>
      </c>
      <c r="G148">
        <f>INDEX('AEO 2022 52'!77:77,MATCH(G$67,'AEO 2022 52'!$13:$13,0))</f>
        <v>51.636069999999997</v>
      </c>
      <c r="H148">
        <f>INDEX('AEO 2022 52'!77:77,MATCH(H$67,'AEO 2022 52'!$13:$13,0))</f>
        <v>51.284744000000003</v>
      </c>
      <c r="I148">
        <f>INDEX('AEO 2022 52'!77:77,MATCH(I$67,'AEO 2022 52'!$13:$13,0))</f>
        <v>50.962921000000001</v>
      </c>
      <c r="J148">
        <f>INDEX('AEO 2022 52'!77:77,MATCH(J$67,'AEO 2022 52'!$13:$13,0))</f>
        <v>50.697144000000002</v>
      </c>
      <c r="K148">
        <f>INDEX('AEO 2022 52'!77:77,MATCH(K$67,'AEO 2022 52'!$13:$13,0))</f>
        <v>50.483307000000003</v>
      </c>
      <c r="L148">
        <f>INDEX('AEO 2022 52'!77:77,MATCH(L$67,'AEO 2022 52'!$13:$13,0))</f>
        <v>50.30838</v>
      </c>
      <c r="M148">
        <f>INDEX('AEO 2022 52'!77:77,MATCH(M$67,'AEO 2022 52'!$13:$13,0))</f>
        <v>50.162621000000001</v>
      </c>
      <c r="N148">
        <f>INDEX('AEO 2022 52'!77:77,MATCH(N$67,'AEO 2022 52'!$13:$13,0))</f>
        <v>50.045174000000003</v>
      </c>
      <c r="O148">
        <f>INDEX('AEO 2022 52'!77:77,MATCH(O$67,'AEO 2022 52'!$13:$13,0))</f>
        <v>49.948703999999999</v>
      </c>
      <c r="P148">
        <f>INDEX('AEO 2022 52'!77:77,MATCH(P$67,'AEO 2022 52'!$13:$13,0))</f>
        <v>49.846752000000002</v>
      </c>
      <c r="Q148">
        <f>INDEX('AEO 2022 52'!77:77,MATCH(Q$67,'AEO 2022 52'!$13:$13,0))</f>
        <v>49.755057999999998</v>
      </c>
      <c r="R148">
        <f>INDEX('AEO 2022 52'!77:77,MATCH(R$67,'AEO 2022 52'!$13:$13,0))</f>
        <v>49.673411999999999</v>
      </c>
      <c r="S148">
        <f>INDEX('AEO 2022 52'!77:77,MATCH(S$67,'AEO 2022 52'!$13:$13,0))</f>
        <v>49.600281000000003</v>
      </c>
      <c r="T148">
        <f>INDEX('AEO 2022 52'!77:77,MATCH(T$67,'AEO 2022 52'!$13:$13,0))</f>
        <v>49.531219</v>
      </c>
      <c r="U148">
        <f>INDEX('AEO 2022 52'!77:77,MATCH(U$67,'AEO 2022 52'!$13:$13,0))</f>
        <v>49.468570999999997</v>
      </c>
      <c r="V148">
        <f>INDEX('AEO 2022 52'!77:77,MATCH(V$67,'AEO 2022 52'!$13:$13,0))</f>
        <v>49.408695000000002</v>
      </c>
      <c r="W148">
        <f>INDEX('AEO 2022 52'!77:77,MATCH(W$67,'AEO 2022 52'!$13:$13,0))</f>
        <v>49.362453000000002</v>
      </c>
      <c r="X148">
        <f>INDEX('AEO 2022 52'!77:77,MATCH(X$67,'AEO 2022 52'!$13:$13,0))</f>
        <v>49.321280999999999</v>
      </c>
      <c r="Y148">
        <f>INDEX('AEO 2022 52'!77:77,MATCH(Y$67,'AEO 2022 52'!$13:$13,0))</f>
        <v>49.284678999999997</v>
      </c>
      <c r="Z148">
        <f>INDEX('AEO 2022 52'!77:77,MATCH(Z$67,'AEO 2022 52'!$13:$13,0))</f>
        <v>49.250500000000002</v>
      </c>
      <c r="AA148">
        <f>INDEX('AEO 2022 52'!77:77,MATCH(AA$67,'AEO 2022 52'!$13:$13,0))</f>
        <v>49.219852000000003</v>
      </c>
      <c r="AB148">
        <f>INDEX('AEO 2022 52'!77:77,MATCH(AB$67,'AEO 2022 52'!$13:$13,0))</f>
        <v>49.191074</v>
      </c>
      <c r="AC148">
        <f>INDEX('AEO 2022 52'!77:77,MATCH(AC$67,'AEO 2022 52'!$13:$13,0))</f>
        <v>49.166556999999997</v>
      </c>
      <c r="AD148">
        <f>INDEX('AEO 2022 52'!77:77,MATCH(AD$67,'AEO 2022 52'!$13:$13,0))</f>
        <v>49.144069999999999</v>
      </c>
      <c r="AE148">
        <f>INDEX('AEO 2022 52'!77:77,MATCH(AE$67,'AEO 2022 52'!$13:$13,0))</f>
        <v>49.125191000000001</v>
      </c>
      <c r="AF148">
        <f>INDEX('AEO 2022 52'!77:77,MATCH(AF$67,'AEO 2022 52'!$13:$13,0))</f>
        <v>49.087437000000001</v>
      </c>
    </row>
    <row r="149" spans="1:32" x14ac:dyDescent="0.35">
      <c r="A149" t="str">
        <f>'AEO 2021 52'!A75</f>
        <v>Small Pickup</v>
      </c>
      <c r="B149">
        <f>INDEX('AEO 2021 52'!75:75,MATCH(B$67,'AEO 2021 52'!$14:$14,0))</f>
        <v>47.260795999999999</v>
      </c>
      <c r="C149">
        <f>INDEX('AEO 2022 52'!78:78,MATCH(C$67,'AEO 2022 52'!$13:$13,0))</f>
        <v>47.009731000000002</v>
      </c>
      <c r="D149">
        <f>INDEX('AEO 2022 52'!78:78,MATCH(D$67,'AEO 2022 52'!$13:$13,0))</f>
        <v>45.958762999999998</v>
      </c>
      <c r="E149">
        <f>INDEX('AEO 2022 52'!78:78,MATCH(E$67,'AEO 2022 52'!$13:$13,0))</f>
        <v>45.123806000000002</v>
      </c>
      <c r="F149">
        <f>INDEX('AEO 2022 52'!78:78,MATCH(F$67,'AEO 2022 52'!$13:$13,0))</f>
        <v>44.448078000000002</v>
      </c>
      <c r="G149">
        <f>INDEX('AEO 2022 52'!78:78,MATCH(G$67,'AEO 2022 52'!$13:$13,0))</f>
        <v>43.887253000000001</v>
      </c>
      <c r="H149">
        <f>INDEX('AEO 2022 52'!78:78,MATCH(H$67,'AEO 2022 52'!$13:$13,0))</f>
        <v>43.424759000000002</v>
      </c>
      <c r="I149">
        <f>INDEX('AEO 2022 52'!78:78,MATCH(I$67,'AEO 2022 52'!$13:$13,0))</f>
        <v>43.043072000000002</v>
      </c>
      <c r="J149">
        <f>INDEX('AEO 2022 52'!78:78,MATCH(J$67,'AEO 2022 52'!$13:$13,0))</f>
        <v>42.737938</v>
      </c>
      <c r="K149">
        <f>INDEX('AEO 2022 52'!78:78,MATCH(K$67,'AEO 2022 52'!$13:$13,0))</f>
        <v>42.497928999999999</v>
      </c>
      <c r="L149">
        <f>INDEX('AEO 2022 52'!78:78,MATCH(L$67,'AEO 2022 52'!$13:$13,0))</f>
        <v>42.311996000000001</v>
      </c>
      <c r="M149">
        <f>INDEX('AEO 2022 52'!78:78,MATCH(M$67,'AEO 2022 52'!$13:$13,0))</f>
        <v>42.168532999999996</v>
      </c>
      <c r="N149">
        <f>INDEX('AEO 2022 52'!78:78,MATCH(N$67,'AEO 2022 52'!$13:$13,0))</f>
        <v>42.059834000000002</v>
      </c>
      <c r="O149">
        <f>INDEX('AEO 2022 52'!78:78,MATCH(O$67,'AEO 2022 52'!$13:$13,0))</f>
        <v>41.983006000000003</v>
      </c>
      <c r="P149">
        <f>INDEX('AEO 2022 52'!78:78,MATCH(P$67,'AEO 2022 52'!$13:$13,0))</f>
        <v>41.852722</v>
      </c>
      <c r="Q149">
        <f>INDEX('AEO 2022 52'!78:78,MATCH(Q$67,'AEO 2022 52'!$13:$13,0))</f>
        <v>41.724995</v>
      </c>
      <c r="R149">
        <f>INDEX('AEO 2022 52'!78:78,MATCH(R$67,'AEO 2022 52'!$13:$13,0))</f>
        <v>41.611682999999999</v>
      </c>
      <c r="S149">
        <f>INDEX('AEO 2022 52'!78:78,MATCH(S$67,'AEO 2022 52'!$13:$13,0))</f>
        <v>41.505707000000001</v>
      </c>
      <c r="T149">
        <f>INDEX('AEO 2022 52'!78:78,MATCH(T$67,'AEO 2022 52'!$13:$13,0))</f>
        <v>41.405453000000001</v>
      </c>
      <c r="U149">
        <f>INDEX('AEO 2022 52'!78:78,MATCH(U$67,'AEO 2022 52'!$13:$13,0))</f>
        <v>41.310451999999998</v>
      </c>
      <c r="V149">
        <f>INDEX('AEO 2022 52'!78:78,MATCH(V$67,'AEO 2022 52'!$13:$13,0))</f>
        <v>41.219841000000002</v>
      </c>
      <c r="W149">
        <f>INDEX('AEO 2022 52'!78:78,MATCH(W$67,'AEO 2022 52'!$13:$13,0))</f>
        <v>41.148814999999999</v>
      </c>
      <c r="X149">
        <f>INDEX('AEO 2022 52'!78:78,MATCH(X$67,'AEO 2022 52'!$13:$13,0))</f>
        <v>41.081501000000003</v>
      </c>
      <c r="Y149">
        <f>INDEX('AEO 2022 52'!78:78,MATCH(Y$67,'AEO 2022 52'!$13:$13,0))</f>
        <v>41.017753999999996</v>
      </c>
      <c r="Z149">
        <f>INDEX('AEO 2022 52'!78:78,MATCH(Z$67,'AEO 2022 52'!$13:$13,0))</f>
        <v>40.956867000000003</v>
      </c>
      <c r="AA149">
        <f>INDEX('AEO 2022 52'!78:78,MATCH(AA$67,'AEO 2022 52'!$13:$13,0))</f>
        <v>40.898705</v>
      </c>
      <c r="AB149">
        <f>INDEX('AEO 2022 52'!78:78,MATCH(AB$67,'AEO 2022 52'!$13:$13,0))</f>
        <v>40.843474999999998</v>
      </c>
      <c r="AC149">
        <f>INDEX('AEO 2022 52'!78:78,MATCH(AC$67,'AEO 2022 52'!$13:$13,0))</f>
        <v>40.791232999999998</v>
      </c>
      <c r="AD149">
        <f>INDEX('AEO 2022 52'!78:78,MATCH(AD$67,'AEO 2022 52'!$13:$13,0))</f>
        <v>40.741973999999999</v>
      </c>
      <c r="AE149">
        <f>INDEX('AEO 2022 52'!78:78,MATCH(AE$67,'AEO 2022 52'!$13:$13,0))</f>
        <v>40.695861999999998</v>
      </c>
      <c r="AF149">
        <f>INDEX('AEO 2022 52'!78:78,MATCH(AF$67,'AEO 2022 52'!$13:$13,0))</f>
        <v>40.645668000000001</v>
      </c>
    </row>
    <row r="150" spans="1:32" x14ac:dyDescent="0.3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3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35">
      <c r="A152" t="str">
        <f>'AEO 2021 52'!A78</f>
        <v>Large Van</v>
      </c>
      <c r="B152">
        <f>INDEX('AEO 2021 52'!78:78,MATCH(B$67,'AEO 2021 52'!$14:$14,0))</f>
        <v>40.756653</v>
      </c>
      <c r="C152">
        <f>INDEX('AEO 2022 52'!81:81,MATCH(C$67,'AEO 2022 52'!$13:$13,0))</f>
        <v>48.449489999999997</v>
      </c>
      <c r="D152">
        <f>INDEX('AEO 2022 52'!81:81,MATCH(D$67,'AEO 2022 52'!$13:$13,0))</f>
        <v>47.441325999999997</v>
      </c>
      <c r="E152">
        <f>INDEX('AEO 2022 52'!81:81,MATCH(E$67,'AEO 2022 52'!$13:$13,0))</f>
        <v>46.684730999999999</v>
      </c>
      <c r="F152">
        <f>INDEX('AEO 2022 52'!81:81,MATCH(F$67,'AEO 2022 52'!$13:$13,0))</f>
        <v>46.147731999999998</v>
      </c>
      <c r="G152">
        <f>INDEX('AEO 2022 52'!81:81,MATCH(G$67,'AEO 2022 52'!$13:$13,0))</f>
        <v>45.709983999999999</v>
      </c>
      <c r="H152">
        <f>INDEX('AEO 2022 52'!81:81,MATCH(H$67,'AEO 2022 52'!$13:$13,0))</f>
        <v>45.389442000000003</v>
      </c>
      <c r="I152">
        <f>INDEX('AEO 2022 52'!81:81,MATCH(I$67,'AEO 2022 52'!$13:$13,0))</f>
        <v>45.145637999999998</v>
      </c>
      <c r="J152">
        <f>INDEX('AEO 2022 52'!81:81,MATCH(J$67,'AEO 2022 52'!$13:$13,0))</f>
        <v>44.960017999999998</v>
      </c>
      <c r="K152">
        <f>INDEX('AEO 2022 52'!81:81,MATCH(K$67,'AEO 2022 52'!$13:$13,0))</f>
        <v>44.815392000000003</v>
      </c>
      <c r="L152">
        <f>INDEX('AEO 2022 52'!81:81,MATCH(L$67,'AEO 2022 52'!$13:$13,0))</f>
        <v>44.698765000000002</v>
      </c>
      <c r="M152">
        <f>INDEX('AEO 2022 52'!81:81,MATCH(M$67,'AEO 2022 52'!$13:$13,0))</f>
        <v>44.601337000000001</v>
      </c>
      <c r="N152">
        <f>INDEX('AEO 2022 52'!81:81,MATCH(N$67,'AEO 2022 52'!$13:$13,0))</f>
        <v>44.519669</v>
      </c>
      <c r="O152">
        <f>INDEX('AEO 2022 52'!81:81,MATCH(O$67,'AEO 2022 52'!$13:$13,0))</f>
        <v>44.458056999999997</v>
      </c>
      <c r="P152">
        <f>INDEX('AEO 2022 52'!81:81,MATCH(P$67,'AEO 2022 52'!$13:$13,0))</f>
        <v>44.342784999999999</v>
      </c>
      <c r="Q152">
        <f>INDEX('AEO 2022 52'!81:81,MATCH(Q$67,'AEO 2022 52'!$13:$13,0))</f>
        <v>44.221600000000002</v>
      </c>
      <c r="R152">
        <f>INDEX('AEO 2022 52'!81:81,MATCH(R$67,'AEO 2022 52'!$13:$13,0))</f>
        <v>44.108165999999997</v>
      </c>
      <c r="S152">
        <f>INDEX('AEO 2022 52'!81:81,MATCH(S$67,'AEO 2022 52'!$13:$13,0))</f>
        <v>44.001621</v>
      </c>
      <c r="T152">
        <f>INDEX('AEO 2022 52'!81:81,MATCH(T$67,'AEO 2022 52'!$13:$13,0))</f>
        <v>43.897953000000001</v>
      </c>
      <c r="U152">
        <f>INDEX('AEO 2022 52'!81:81,MATCH(U$67,'AEO 2022 52'!$13:$13,0))</f>
        <v>43.797606999999999</v>
      </c>
      <c r="V152">
        <f>INDEX('AEO 2022 52'!81:81,MATCH(V$67,'AEO 2022 52'!$13:$13,0))</f>
        <v>43.703102000000001</v>
      </c>
      <c r="W152">
        <f>INDEX('AEO 2022 52'!81:81,MATCH(W$67,'AEO 2022 52'!$13:$13,0))</f>
        <v>43.612411000000002</v>
      </c>
      <c r="X152">
        <f>INDEX('AEO 2022 52'!81:81,MATCH(X$67,'AEO 2022 52'!$13:$13,0))</f>
        <v>43.526451000000002</v>
      </c>
      <c r="Y152">
        <f>INDEX('AEO 2022 52'!81:81,MATCH(Y$67,'AEO 2022 52'!$13:$13,0))</f>
        <v>43.445537999999999</v>
      </c>
      <c r="Z152">
        <f>INDEX('AEO 2022 52'!81:81,MATCH(Z$67,'AEO 2022 52'!$13:$13,0))</f>
        <v>43.368340000000003</v>
      </c>
      <c r="AA152">
        <f>INDEX('AEO 2022 52'!81:81,MATCH(AA$67,'AEO 2022 52'!$13:$13,0))</f>
        <v>43.294601</v>
      </c>
      <c r="AB152">
        <f>INDEX('AEO 2022 52'!81:81,MATCH(AB$67,'AEO 2022 52'!$13:$13,0))</f>
        <v>43.224606000000001</v>
      </c>
      <c r="AC152">
        <f>INDEX('AEO 2022 52'!81:81,MATCH(AC$67,'AEO 2022 52'!$13:$13,0))</f>
        <v>43.158318000000001</v>
      </c>
      <c r="AD152">
        <f>INDEX('AEO 2022 52'!81:81,MATCH(AD$67,'AEO 2022 52'!$13:$13,0))</f>
        <v>43.095511999999999</v>
      </c>
      <c r="AE152">
        <f>INDEX('AEO 2022 52'!81:81,MATCH(AE$67,'AEO 2022 52'!$13:$13,0))</f>
        <v>43.036678000000002</v>
      </c>
      <c r="AF152">
        <f>INDEX('AEO 2022 52'!81:81,MATCH(AF$67,'AEO 2022 52'!$13:$13,0))</f>
        <v>42.974345999999997</v>
      </c>
    </row>
    <row r="153" spans="1:32" x14ac:dyDescent="0.35">
      <c r="A153" t="str">
        <f>'AEO 2021 52'!A79</f>
        <v>Small Utility</v>
      </c>
      <c r="B153">
        <f>INDEX('AEO 2021 52'!79:79,MATCH(B$67,'AEO 2021 52'!$14:$14,0))</f>
        <v>50.633152000000003</v>
      </c>
      <c r="C153">
        <f>INDEX('AEO 2022 52'!82:82,MATCH(C$67,'AEO 2022 52'!$13:$13,0))</f>
        <v>60.720722000000002</v>
      </c>
      <c r="D153">
        <f>INDEX('AEO 2022 52'!82:82,MATCH(D$67,'AEO 2022 52'!$13:$13,0))</f>
        <v>59.512535</v>
      </c>
      <c r="E153">
        <f>INDEX('AEO 2022 52'!82:82,MATCH(E$67,'AEO 2022 52'!$13:$13,0))</f>
        <v>58.534122000000004</v>
      </c>
      <c r="F153">
        <f>INDEX('AEO 2022 52'!82:82,MATCH(F$67,'AEO 2022 52'!$13:$13,0))</f>
        <v>57.747371999999999</v>
      </c>
      <c r="G153">
        <f>INDEX('AEO 2022 52'!82:82,MATCH(G$67,'AEO 2022 52'!$13:$13,0))</f>
        <v>57.101714999999999</v>
      </c>
      <c r="H153">
        <f>INDEX('AEO 2022 52'!82:82,MATCH(H$67,'AEO 2022 52'!$13:$13,0))</f>
        <v>56.574471000000003</v>
      </c>
      <c r="I153">
        <f>INDEX('AEO 2022 52'!82:82,MATCH(I$67,'AEO 2022 52'!$13:$13,0))</f>
        <v>56.140881</v>
      </c>
      <c r="J153">
        <f>INDEX('AEO 2022 52'!82:82,MATCH(J$67,'AEO 2022 52'!$13:$13,0))</f>
        <v>55.791859000000002</v>
      </c>
      <c r="K153">
        <f>INDEX('AEO 2022 52'!82:82,MATCH(K$67,'AEO 2022 52'!$13:$13,0))</f>
        <v>55.514091000000001</v>
      </c>
      <c r="L153">
        <f>INDEX('AEO 2022 52'!82:82,MATCH(L$67,'AEO 2022 52'!$13:$13,0))</f>
        <v>55.294079000000004</v>
      </c>
      <c r="M153">
        <f>INDEX('AEO 2022 52'!82:82,MATCH(M$67,'AEO 2022 52'!$13:$13,0))</f>
        <v>55.119469000000002</v>
      </c>
      <c r="N153">
        <f>INDEX('AEO 2022 52'!82:82,MATCH(N$67,'AEO 2022 52'!$13:$13,0))</f>
        <v>54.982532999999997</v>
      </c>
      <c r="O153">
        <f>INDEX('AEO 2022 52'!82:82,MATCH(O$67,'AEO 2022 52'!$13:$13,0))</f>
        <v>54.874695000000003</v>
      </c>
      <c r="P153">
        <f>INDEX('AEO 2022 52'!82:82,MATCH(P$67,'AEO 2022 52'!$13:$13,0))</f>
        <v>54.720233999999998</v>
      </c>
      <c r="Q153">
        <f>INDEX('AEO 2022 52'!82:82,MATCH(Q$67,'AEO 2022 52'!$13:$13,0))</f>
        <v>54.568587999999998</v>
      </c>
      <c r="R153">
        <f>INDEX('AEO 2022 52'!82:82,MATCH(R$67,'AEO 2022 52'!$13:$13,0))</f>
        <v>54.430962000000001</v>
      </c>
      <c r="S153">
        <f>INDEX('AEO 2022 52'!82:82,MATCH(S$67,'AEO 2022 52'!$13:$13,0))</f>
        <v>54.30386</v>
      </c>
      <c r="T153">
        <f>INDEX('AEO 2022 52'!82:82,MATCH(T$67,'AEO 2022 52'!$13:$13,0))</f>
        <v>54.184269</v>
      </c>
      <c r="U153">
        <f>INDEX('AEO 2022 52'!82:82,MATCH(U$67,'AEO 2022 52'!$13:$13,0))</f>
        <v>54.071457000000002</v>
      </c>
      <c r="V153">
        <f>INDEX('AEO 2022 52'!82:82,MATCH(V$67,'AEO 2022 52'!$13:$13,0))</f>
        <v>53.963909000000001</v>
      </c>
      <c r="W153">
        <f>INDEX('AEO 2022 52'!82:82,MATCH(W$67,'AEO 2022 52'!$13:$13,0))</f>
        <v>53.877003000000002</v>
      </c>
      <c r="X153">
        <f>INDEX('AEO 2022 52'!82:82,MATCH(X$67,'AEO 2022 52'!$13:$13,0))</f>
        <v>53.794983000000002</v>
      </c>
      <c r="Y153">
        <f>INDEX('AEO 2022 52'!82:82,MATCH(Y$67,'AEO 2022 52'!$13:$13,0))</f>
        <v>53.717461</v>
      </c>
      <c r="Z153">
        <f>INDEX('AEO 2022 52'!82:82,MATCH(Z$67,'AEO 2022 52'!$13:$13,0))</f>
        <v>53.643749</v>
      </c>
      <c r="AA153">
        <f>INDEX('AEO 2022 52'!82:82,MATCH(AA$67,'AEO 2022 52'!$13:$13,0))</f>
        <v>53.573734000000002</v>
      </c>
      <c r="AB153">
        <f>INDEX('AEO 2022 52'!82:82,MATCH(AB$67,'AEO 2022 52'!$13:$13,0))</f>
        <v>53.507140999999997</v>
      </c>
      <c r="AC153">
        <f>INDEX('AEO 2022 52'!82:82,MATCH(AC$67,'AEO 2022 52'!$13:$13,0))</f>
        <v>53.444065000000002</v>
      </c>
      <c r="AD153">
        <f>INDEX('AEO 2022 52'!82:82,MATCH(AD$67,'AEO 2022 52'!$13:$13,0))</f>
        <v>53.384697000000003</v>
      </c>
      <c r="AE153">
        <f>INDEX('AEO 2022 52'!82:82,MATCH(AE$67,'AEO 2022 52'!$13:$13,0))</f>
        <v>53.328968000000003</v>
      </c>
      <c r="AF153">
        <f>INDEX('AEO 2022 52'!82:82,MATCH(AF$67,'AEO 2022 52'!$13:$13,0))</f>
        <v>53.269730000000003</v>
      </c>
    </row>
    <row r="154" spans="1:32" x14ac:dyDescent="0.3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35">
      <c r="A155" t="str">
        <f>'AEO 2021 52'!A81</f>
        <v>Small Crossover Trucks</v>
      </c>
      <c r="B155">
        <f>INDEX('AEO 2021 52'!81:81,MATCH(B$67,'AEO 2021 52'!$14:$14,0))</f>
        <v>0</v>
      </c>
      <c r="C155">
        <f>INDEX('AEO 2022 52'!84:84,MATCH(C$67,'AEO 2022 52'!$13:$13,0))</f>
        <v>41.956378999999998</v>
      </c>
      <c r="D155">
        <f>INDEX('AEO 2022 52'!84:84,MATCH(D$67,'AEO 2022 52'!$13:$13,0))</f>
        <v>41.210529000000001</v>
      </c>
      <c r="E155">
        <f>INDEX('AEO 2022 52'!84:84,MATCH(E$67,'AEO 2022 52'!$13:$13,0))</f>
        <v>40.668446000000003</v>
      </c>
      <c r="F155">
        <f>INDEX('AEO 2022 52'!84:84,MATCH(F$67,'AEO 2022 52'!$13:$13,0))</f>
        <v>40.250038000000004</v>
      </c>
      <c r="G155">
        <f>INDEX('AEO 2022 52'!84:84,MATCH(G$67,'AEO 2022 52'!$13:$13,0))</f>
        <v>39.925269999999998</v>
      </c>
      <c r="H155">
        <f>INDEX('AEO 2022 52'!84:84,MATCH(H$67,'AEO 2022 52'!$13:$13,0))</f>
        <v>39.662452999999999</v>
      </c>
      <c r="I155">
        <f>INDEX('AEO 2022 52'!84:84,MATCH(I$67,'AEO 2022 52'!$13:$13,0))</f>
        <v>39.458004000000003</v>
      </c>
      <c r="J155">
        <f>INDEX('AEO 2022 52'!84:84,MATCH(J$67,'AEO 2022 52'!$13:$13,0))</f>
        <v>39.306026000000003</v>
      </c>
      <c r="K155">
        <f>INDEX('AEO 2022 52'!84:84,MATCH(K$67,'AEO 2022 52'!$13:$13,0))</f>
        <v>39.193019999999997</v>
      </c>
      <c r="L155">
        <f>INDEX('AEO 2022 52'!84:84,MATCH(L$67,'AEO 2022 52'!$13:$13,0))</f>
        <v>39.108704000000003</v>
      </c>
      <c r="M155">
        <f>INDEX('AEO 2022 52'!84:84,MATCH(M$67,'AEO 2022 52'!$13:$13,0))</f>
        <v>39.046726</v>
      </c>
      <c r="N155">
        <f>INDEX('AEO 2022 52'!84:84,MATCH(N$67,'AEO 2022 52'!$13:$13,0))</f>
        <v>39.006656999999997</v>
      </c>
      <c r="O155">
        <f>INDEX('AEO 2022 52'!84:84,MATCH(O$67,'AEO 2022 52'!$13:$13,0))</f>
        <v>38.984085</v>
      </c>
      <c r="P155">
        <f>INDEX('AEO 2022 52'!84:84,MATCH(P$67,'AEO 2022 52'!$13:$13,0))</f>
        <v>38.906661999999997</v>
      </c>
      <c r="Q155">
        <f>INDEX('AEO 2022 52'!84:84,MATCH(Q$67,'AEO 2022 52'!$13:$13,0))</f>
        <v>38.826259999999998</v>
      </c>
      <c r="R155">
        <f>INDEX('AEO 2022 52'!84:84,MATCH(R$67,'AEO 2022 52'!$13:$13,0))</f>
        <v>38.754210999999998</v>
      </c>
      <c r="S155">
        <f>INDEX('AEO 2022 52'!84:84,MATCH(S$67,'AEO 2022 52'!$13:$13,0))</f>
        <v>38.687461999999996</v>
      </c>
      <c r="T155">
        <f>INDEX('AEO 2022 52'!84:84,MATCH(T$67,'AEO 2022 52'!$13:$13,0))</f>
        <v>38.623992999999999</v>
      </c>
      <c r="U155">
        <f>INDEX('AEO 2022 52'!84:84,MATCH(U$67,'AEO 2022 52'!$13:$13,0))</f>
        <v>38.565570999999998</v>
      </c>
      <c r="V155">
        <f>INDEX('AEO 2022 52'!84:84,MATCH(V$67,'AEO 2022 52'!$13:$13,0))</f>
        <v>38.509186</v>
      </c>
      <c r="W155">
        <f>INDEX('AEO 2022 52'!84:84,MATCH(W$67,'AEO 2022 52'!$13:$13,0))</f>
        <v>38.463619000000001</v>
      </c>
      <c r="X155">
        <f>INDEX('AEO 2022 52'!84:84,MATCH(X$67,'AEO 2022 52'!$13:$13,0))</f>
        <v>38.421531999999999</v>
      </c>
      <c r="Y155">
        <f>INDEX('AEO 2022 52'!84:84,MATCH(Y$67,'AEO 2022 52'!$13:$13,0))</f>
        <v>38.381058000000003</v>
      </c>
      <c r="Z155">
        <f>INDEX('AEO 2022 52'!84:84,MATCH(Z$67,'AEO 2022 52'!$13:$13,0))</f>
        <v>38.342728000000001</v>
      </c>
      <c r="AA155">
        <f>INDEX('AEO 2022 52'!84:84,MATCH(AA$67,'AEO 2022 52'!$13:$13,0))</f>
        <v>38.307445999999999</v>
      </c>
      <c r="AB155">
        <f>INDEX('AEO 2022 52'!84:84,MATCH(AB$67,'AEO 2022 52'!$13:$13,0))</f>
        <v>38.273899</v>
      </c>
      <c r="AC155">
        <f>INDEX('AEO 2022 52'!84:84,MATCH(AC$67,'AEO 2022 52'!$13:$13,0))</f>
        <v>38.243285999999998</v>
      </c>
      <c r="AD155">
        <f>INDEX('AEO 2022 52'!84:84,MATCH(AD$67,'AEO 2022 52'!$13:$13,0))</f>
        <v>38.215285999999999</v>
      </c>
      <c r="AE155">
        <f>INDEX('AEO 2022 52'!84:84,MATCH(AE$67,'AEO 2022 52'!$13:$13,0))</f>
        <v>38.189822999999997</v>
      </c>
      <c r="AF155">
        <f>INDEX('AEO 2022 52'!84:84,MATCH(AF$67,'AEO 2022 52'!$13:$13,0))</f>
        <v>38.159739999999999</v>
      </c>
    </row>
    <row r="156" spans="1:32" x14ac:dyDescent="0.3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35">
      <c r="A158" s="2" t="s">
        <v>205</v>
      </c>
    </row>
    <row r="160" spans="1:32" x14ac:dyDescent="0.3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35">
      <c r="A161" t="str">
        <f t="shared" ref="A161:A169" si="10">A68</f>
        <v>100 Mile Electric Vehicle</v>
      </c>
    </row>
    <row r="162" spans="1:32" x14ac:dyDescent="0.35">
      <c r="A162" t="str">
        <f t="shared" si="10"/>
        <v>Mini-compact Cars</v>
      </c>
      <c r="B162">
        <f t="shared" ref="B162:AF162" si="11">IF(B69=0,"",B29)</f>
        <v>3.1908144080573801E-3</v>
      </c>
      <c r="C162">
        <f t="shared" si="11"/>
        <v>3.0934793457290154E-3</v>
      </c>
      <c r="D162">
        <f t="shared" si="11"/>
        <v>2.6619108138910812E-3</v>
      </c>
      <c r="E162">
        <f t="shared" si="11"/>
        <v>2.3161832548905816E-3</v>
      </c>
      <c r="F162">
        <f t="shared" si="11"/>
        <v>2.2402972763916305E-3</v>
      </c>
      <c r="G162">
        <f t="shared" si="11"/>
        <v>2.1321171513630196E-3</v>
      </c>
      <c r="H162">
        <f t="shared" si="11"/>
        <v>2.0719945430131008E-3</v>
      </c>
      <c r="I162">
        <f t="shared" si="11"/>
        <v>1.9934486440916395E-3</v>
      </c>
      <c r="J162">
        <f t="shared" si="11"/>
        <v>1.9221254135916915E-3</v>
      </c>
      <c r="K162">
        <f t="shared" si="11"/>
        <v>1.8609027317338627E-3</v>
      </c>
      <c r="L162">
        <f t="shared" si="11"/>
        <v>1.8219781708580984E-3</v>
      </c>
      <c r="M162">
        <f t="shared" si="11"/>
        <v>1.8087959167148425E-3</v>
      </c>
      <c r="N162">
        <f t="shared" si="11"/>
        <v>1.7255891327661928E-3</v>
      </c>
      <c r="O162">
        <f t="shared" si="11"/>
        <v>1.6878237471348221E-3</v>
      </c>
      <c r="P162">
        <f t="shared" si="11"/>
        <v>1.6503987341896648E-3</v>
      </c>
      <c r="Q162">
        <f t="shared" si="11"/>
        <v>1.6154217341112797E-3</v>
      </c>
      <c r="R162">
        <f t="shared" si="11"/>
        <v>1.591623235508415E-3</v>
      </c>
      <c r="S162">
        <f t="shared" si="11"/>
        <v>1.5664852661481576E-3</v>
      </c>
      <c r="T162">
        <f t="shared" si="11"/>
        <v>1.54895687351164E-3</v>
      </c>
      <c r="U162">
        <f t="shared" si="11"/>
        <v>1.5181914983009275E-3</v>
      </c>
      <c r="V162">
        <f t="shared" si="11"/>
        <v>1.510249079970657E-3</v>
      </c>
      <c r="W162">
        <f t="shared" si="11"/>
        <v>1.4933361849451972E-3</v>
      </c>
      <c r="X162">
        <f t="shared" si="11"/>
        <v>1.4774208711022974E-3</v>
      </c>
      <c r="Y162">
        <f t="shared" si="11"/>
        <v>1.4757358241989419E-3</v>
      </c>
      <c r="Z162">
        <f t="shared" si="11"/>
        <v>1.4679226362012657E-3</v>
      </c>
      <c r="AA162">
        <f t="shared" si="11"/>
        <v>1.456689278970795E-3</v>
      </c>
      <c r="AB162">
        <f t="shared" si="11"/>
        <v>1.4561206040929326E-3</v>
      </c>
      <c r="AC162">
        <f t="shared" si="11"/>
        <v>1.4458421976337498E-3</v>
      </c>
      <c r="AD162">
        <f t="shared" si="11"/>
        <v>1.4392014232793796E-3</v>
      </c>
      <c r="AE162">
        <f t="shared" si="11"/>
        <v>1.4380090839236862E-3</v>
      </c>
      <c r="AF162">
        <f t="shared" si="11"/>
        <v>1.435264730237583E-3</v>
      </c>
    </row>
    <row r="163" spans="1:32" x14ac:dyDescent="0.35">
      <c r="A163" t="str">
        <f t="shared" si="10"/>
        <v>Subcompact Cars</v>
      </c>
      <c r="B163">
        <f t="shared" ref="B163:AF163" si="12">IF(B70=0,"",B30)</f>
        <v>3.149834995527602E-2</v>
      </c>
      <c r="C163">
        <f t="shared" si="12"/>
        <v>4.3607731254285902E-2</v>
      </c>
      <c r="D163">
        <f t="shared" si="12"/>
        <v>3.704935906193519E-2</v>
      </c>
      <c r="E163">
        <f t="shared" si="12"/>
        <v>3.1620741446121862E-2</v>
      </c>
      <c r="F163">
        <f t="shared" si="12"/>
        <v>2.9688952028925669E-2</v>
      </c>
      <c r="G163">
        <f t="shared" si="12"/>
        <v>2.789661373361467E-2</v>
      </c>
      <c r="H163">
        <f t="shared" si="12"/>
        <v>2.6626889157317958E-2</v>
      </c>
      <c r="I163">
        <f t="shared" si="12"/>
        <v>2.520835744542857E-2</v>
      </c>
      <c r="J163">
        <f t="shared" si="12"/>
        <v>2.4154988424844464E-2</v>
      </c>
      <c r="K163">
        <f t="shared" si="12"/>
        <v>2.3162857745176946E-2</v>
      </c>
      <c r="L163">
        <f t="shared" si="12"/>
        <v>2.248739535087102E-2</v>
      </c>
      <c r="M163">
        <f t="shared" si="12"/>
        <v>2.183646607134344E-2</v>
      </c>
      <c r="N163">
        <f t="shared" si="12"/>
        <v>2.0930316426922418E-2</v>
      </c>
      <c r="O163">
        <f t="shared" si="12"/>
        <v>2.0293588525251774E-2</v>
      </c>
      <c r="P163">
        <f t="shared" si="12"/>
        <v>1.9761492503243064E-2</v>
      </c>
      <c r="Q163">
        <f t="shared" si="12"/>
        <v>1.9230768584492013E-2</v>
      </c>
      <c r="R163">
        <f t="shared" si="12"/>
        <v>1.8843467023969645E-2</v>
      </c>
      <c r="S163">
        <f t="shared" si="12"/>
        <v>1.8461152525512881E-2</v>
      </c>
      <c r="T163">
        <f t="shared" si="12"/>
        <v>1.8157266924627529E-2</v>
      </c>
      <c r="U163">
        <f t="shared" si="12"/>
        <v>1.772925492014207E-2</v>
      </c>
      <c r="V163">
        <f t="shared" si="12"/>
        <v>1.7548824306940464E-2</v>
      </c>
      <c r="W163">
        <f t="shared" si="12"/>
        <v>1.7290029853241313E-2</v>
      </c>
      <c r="X163">
        <f t="shared" si="12"/>
        <v>1.7042362309735045E-2</v>
      </c>
      <c r="Y163">
        <f t="shared" si="12"/>
        <v>1.6953583334220545E-2</v>
      </c>
      <c r="Z163">
        <f t="shared" si="12"/>
        <v>1.6807540777034186E-2</v>
      </c>
      <c r="AA163">
        <f t="shared" si="12"/>
        <v>1.6621737544778407E-2</v>
      </c>
      <c r="AB163">
        <f t="shared" si="12"/>
        <v>1.6559704477586916E-2</v>
      </c>
      <c r="AC163">
        <f t="shared" si="12"/>
        <v>1.6399395111383601E-2</v>
      </c>
      <c r="AD163">
        <f t="shared" si="12"/>
        <v>1.6275133002029856E-2</v>
      </c>
      <c r="AE163">
        <f t="shared" si="12"/>
        <v>1.6207777403589637E-2</v>
      </c>
      <c r="AF163">
        <f t="shared" si="12"/>
        <v>1.6127077051020827E-2</v>
      </c>
    </row>
    <row r="164" spans="1:32" x14ac:dyDescent="0.35">
      <c r="A164" t="str">
        <f t="shared" si="10"/>
        <v>Compact Cars</v>
      </c>
      <c r="B164">
        <f t="shared" ref="B164:AF164" si="13">IF(B71=0,"",B31)</f>
        <v>0.1059348993973553</v>
      </c>
      <c r="C164">
        <f t="shared" si="13"/>
        <v>0.10260350507293951</v>
      </c>
      <c r="D164">
        <f t="shared" si="13"/>
        <v>8.7715175087559091E-2</v>
      </c>
      <c r="E164">
        <f t="shared" si="13"/>
        <v>7.7146411680028504E-2</v>
      </c>
      <c r="F164">
        <f t="shared" si="13"/>
        <v>7.2385061355940958E-2</v>
      </c>
      <c r="G164">
        <f t="shared" si="13"/>
        <v>6.7578343889158343E-2</v>
      </c>
      <c r="H164">
        <f t="shared" si="13"/>
        <v>6.4413151572785876E-2</v>
      </c>
      <c r="I164">
        <f t="shared" si="13"/>
        <v>6.1273503513575668E-2</v>
      </c>
      <c r="J164">
        <f t="shared" si="13"/>
        <v>5.8486587513503122E-2</v>
      </c>
      <c r="K164">
        <f t="shared" si="13"/>
        <v>5.6117595841110916E-2</v>
      </c>
      <c r="L164">
        <f t="shared" si="13"/>
        <v>5.4321050339039958E-2</v>
      </c>
      <c r="M164">
        <f t="shared" si="13"/>
        <v>5.2873682733167976E-2</v>
      </c>
      <c r="N164">
        <f t="shared" si="13"/>
        <v>5.0736145776165441E-2</v>
      </c>
      <c r="O164">
        <f t="shared" si="13"/>
        <v>4.9283272107508852E-2</v>
      </c>
      <c r="P164">
        <f t="shared" si="13"/>
        <v>4.7977161685943272E-2</v>
      </c>
      <c r="Q164">
        <f t="shared" si="13"/>
        <v>4.6748481903124091E-2</v>
      </c>
      <c r="R164">
        <f t="shared" si="13"/>
        <v>4.5781533522609268E-2</v>
      </c>
      <c r="S164">
        <f t="shared" si="13"/>
        <v>4.4852488085077941E-2</v>
      </c>
      <c r="T164">
        <f t="shared" si="13"/>
        <v>4.4100209766077862E-2</v>
      </c>
      <c r="U164">
        <f t="shared" si="13"/>
        <v>4.3180651771193207E-2</v>
      </c>
      <c r="V164">
        <f t="shared" si="13"/>
        <v>4.267743245324486E-2</v>
      </c>
      <c r="W164">
        <f t="shared" si="13"/>
        <v>4.2070470358767265E-2</v>
      </c>
      <c r="X164">
        <f t="shared" si="13"/>
        <v>4.1524083850469115E-2</v>
      </c>
      <c r="Y164">
        <f t="shared" si="13"/>
        <v>4.123942645003887E-2</v>
      </c>
      <c r="Z164">
        <f t="shared" si="13"/>
        <v>4.0897226363412843E-2</v>
      </c>
      <c r="AA164">
        <f t="shared" si="13"/>
        <v>4.0523832970509745E-2</v>
      </c>
      <c r="AB164">
        <f t="shared" si="13"/>
        <v>4.0346811635360982E-2</v>
      </c>
      <c r="AC164">
        <f t="shared" si="13"/>
        <v>4.0019387235081812E-2</v>
      </c>
      <c r="AD164">
        <f t="shared" si="13"/>
        <v>3.9767719763621284E-2</v>
      </c>
      <c r="AE164">
        <f t="shared" si="13"/>
        <v>3.9607254333316265E-2</v>
      </c>
      <c r="AF164">
        <f t="shared" si="13"/>
        <v>3.9433217961877341E-2</v>
      </c>
    </row>
    <row r="165" spans="1:32" x14ac:dyDescent="0.35">
      <c r="A165" t="str">
        <f t="shared" si="10"/>
        <v>Midsize Cars</v>
      </c>
      <c r="B165">
        <f t="shared" ref="B165:AF165" si="14">IF(B72=0,"",B32)</f>
        <v>0.33951734155481927</v>
      </c>
      <c r="C165">
        <f t="shared" si="14"/>
        <v>0.24133780171044947</v>
      </c>
      <c r="D165">
        <f t="shared" si="14"/>
        <v>0.22476484017038756</v>
      </c>
      <c r="E165">
        <f t="shared" si="14"/>
        <v>0.21158678397984981</v>
      </c>
      <c r="F165">
        <f t="shared" si="14"/>
        <v>0.19369003647408276</v>
      </c>
      <c r="G165">
        <f t="shared" si="14"/>
        <v>0.18047242000036604</v>
      </c>
      <c r="H165">
        <f t="shared" si="14"/>
        <v>0.16926836670472178</v>
      </c>
      <c r="I165">
        <f t="shared" si="14"/>
        <v>0.16062162472165881</v>
      </c>
      <c r="J165">
        <f t="shared" si="14"/>
        <v>0.15337422680261037</v>
      </c>
      <c r="K165">
        <f t="shared" si="14"/>
        <v>0.14690603506188768</v>
      </c>
      <c r="L165">
        <f t="shared" si="14"/>
        <v>0.14055237112771038</v>
      </c>
      <c r="M165">
        <f t="shared" si="14"/>
        <v>0.13512037985238509</v>
      </c>
      <c r="N165">
        <f t="shared" si="14"/>
        <v>0.13213883173307164</v>
      </c>
      <c r="O165">
        <f t="shared" si="14"/>
        <v>0.12846144832964143</v>
      </c>
      <c r="P165">
        <f t="shared" si="14"/>
        <v>0.12503132948311318</v>
      </c>
      <c r="Q165">
        <f t="shared" si="14"/>
        <v>0.12215917761731374</v>
      </c>
      <c r="R165">
        <f t="shared" si="14"/>
        <v>0.11918851602325656</v>
      </c>
      <c r="S165">
        <f t="shared" si="14"/>
        <v>0.11668620080299266</v>
      </c>
      <c r="T165">
        <f t="shared" si="14"/>
        <v>0.11428551412384245</v>
      </c>
      <c r="U165">
        <f t="shared" si="14"/>
        <v>0.11283883936900968</v>
      </c>
      <c r="V165">
        <f t="shared" si="14"/>
        <v>0.11072180496051667</v>
      </c>
      <c r="W165">
        <f t="shared" si="14"/>
        <v>0.10935484676263071</v>
      </c>
      <c r="X165">
        <f t="shared" si="14"/>
        <v>0.10821286623643785</v>
      </c>
      <c r="Y165">
        <f t="shared" si="14"/>
        <v>0.10673616858544882</v>
      </c>
      <c r="Z165">
        <f t="shared" si="14"/>
        <v>0.10579746130752692</v>
      </c>
      <c r="AA165">
        <f t="shared" si="14"/>
        <v>0.10524815166138396</v>
      </c>
      <c r="AB165">
        <f t="shared" si="14"/>
        <v>0.10436130554340903</v>
      </c>
      <c r="AC165">
        <f t="shared" si="14"/>
        <v>0.10403691651592313</v>
      </c>
      <c r="AD165">
        <f t="shared" si="14"/>
        <v>0.10362374053828946</v>
      </c>
      <c r="AE165">
        <f t="shared" si="14"/>
        <v>0.10299866813185743</v>
      </c>
      <c r="AF165">
        <f t="shared" si="14"/>
        <v>0.10245185057859958</v>
      </c>
    </row>
    <row r="166" spans="1:32" x14ac:dyDescent="0.3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35">
      <c r="A167" t="str">
        <f t="shared" si="10"/>
        <v>Two Seater Cars</v>
      </c>
      <c r="B167">
        <f t="shared" ref="B167:AF167" si="16">IF(B74=0,"",B34)</f>
        <v>8.3904796794941772E-3</v>
      </c>
      <c r="C167">
        <f t="shared" si="16"/>
        <v>7.6826384216617423E-3</v>
      </c>
      <c r="D167">
        <f t="shared" si="16"/>
        <v>6.8574612941454741E-3</v>
      </c>
      <c r="E167">
        <f t="shared" si="16"/>
        <v>6.4536853658287751E-3</v>
      </c>
      <c r="F167">
        <f t="shared" si="16"/>
        <v>6.0005006662984571E-3</v>
      </c>
      <c r="G167">
        <f t="shared" si="16"/>
        <v>5.6599090217738842E-3</v>
      </c>
      <c r="H167">
        <f t="shared" si="16"/>
        <v>5.3328573820487493E-3</v>
      </c>
      <c r="I167">
        <f t="shared" si="16"/>
        <v>5.0457951579670045E-3</v>
      </c>
      <c r="J167">
        <f t="shared" si="16"/>
        <v>4.8268537266694719E-3</v>
      </c>
      <c r="K167">
        <f t="shared" si="16"/>
        <v>4.6350963144445138E-3</v>
      </c>
      <c r="L167">
        <f t="shared" si="16"/>
        <v>4.4607709934122745E-3</v>
      </c>
      <c r="M167">
        <f t="shared" si="16"/>
        <v>4.3107120729217706E-3</v>
      </c>
      <c r="N167">
        <f t="shared" si="16"/>
        <v>4.1894722186240907E-3</v>
      </c>
      <c r="O167">
        <f t="shared" si="16"/>
        <v>4.0751743128530559E-3</v>
      </c>
      <c r="P167">
        <f t="shared" si="16"/>
        <v>3.9689504598186603E-3</v>
      </c>
      <c r="Q167">
        <f t="shared" si="16"/>
        <v>3.8758732085691057E-3</v>
      </c>
      <c r="R167">
        <f t="shared" si="16"/>
        <v>3.7890569439776593E-3</v>
      </c>
      <c r="S167">
        <f t="shared" si="16"/>
        <v>3.7122421767538526E-3</v>
      </c>
      <c r="T167">
        <f t="shared" si="16"/>
        <v>3.6418249687844382E-3</v>
      </c>
      <c r="U167">
        <f t="shared" si="16"/>
        <v>3.5858229918299856E-3</v>
      </c>
      <c r="V167">
        <f t="shared" si="16"/>
        <v>3.5297594775309487E-3</v>
      </c>
      <c r="W167">
        <f t="shared" si="16"/>
        <v>3.4836825240335202E-3</v>
      </c>
      <c r="X167">
        <f t="shared" si="16"/>
        <v>3.4452600301053743E-3</v>
      </c>
      <c r="Y167">
        <f t="shared" si="16"/>
        <v>3.407954289281413E-3</v>
      </c>
      <c r="Z167">
        <f t="shared" si="16"/>
        <v>3.3791402537169495E-3</v>
      </c>
      <c r="AA167">
        <f t="shared" si="16"/>
        <v>3.3577260417692457E-3</v>
      </c>
      <c r="AB167">
        <f t="shared" si="16"/>
        <v>3.3352965783780037E-3</v>
      </c>
      <c r="AC167">
        <f t="shared" si="16"/>
        <v>3.3190053517005106E-3</v>
      </c>
      <c r="AD167">
        <f t="shared" si="16"/>
        <v>3.3032612406865987E-3</v>
      </c>
      <c r="AE167">
        <f t="shared" si="16"/>
        <v>3.2872773339181049E-3</v>
      </c>
      <c r="AF167">
        <f t="shared" si="16"/>
        <v>3.2713377965532765E-3</v>
      </c>
    </row>
    <row r="168" spans="1:32" x14ac:dyDescent="0.35">
      <c r="A168" t="str">
        <f t="shared" si="10"/>
        <v>Small Crossover Cars</v>
      </c>
      <c r="B168">
        <f t="shared" ref="B168:AF168" si="17">IF(B75=0,"",B35)</f>
        <v>0.16280081736449564</v>
      </c>
      <c r="C168">
        <f t="shared" si="17"/>
        <v>0.22891917493978325</v>
      </c>
      <c r="D168">
        <f t="shared" si="17"/>
        <v>0.20024627859979721</v>
      </c>
      <c r="E168">
        <f t="shared" si="17"/>
        <v>0.17886260220050024</v>
      </c>
      <c r="F168">
        <f t="shared" si="17"/>
        <v>0.17098023467131959</v>
      </c>
      <c r="G168">
        <f t="shared" si="17"/>
        <v>0.16294537826499023</v>
      </c>
      <c r="H168">
        <f t="shared" si="17"/>
        <v>0.15722044383729245</v>
      </c>
      <c r="I168">
        <f t="shared" si="17"/>
        <v>0.15135639722570371</v>
      </c>
      <c r="J168">
        <f t="shared" si="17"/>
        <v>0.14590490744655307</v>
      </c>
      <c r="K168">
        <f t="shared" si="17"/>
        <v>0.14123790533815114</v>
      </c>
      <c r="L168">
        <f t="shared" si="17"/>
        <v>0.1379919336499929</v>
      </c>
      <c r="M168">
        <f t="shared" si="17"/>
        <v>0.13493180260551171</v>
      </c>
      <c r="N168">
        <f t="shared" si="17"/>
        <v>0.13037282669845301</v>
      </c>
      <c r="O168">
        <f t="shared" si="17"/>
        <v>0.127308172777334</v>
      </c>
      <c r="P168">
        <f t="shared" si="17"/>
        <v>0.12469211674318854</v>
      </c>
      <c r="Q168">
        <f t="shared" si="17"/>
        <v>0.12209595246563365</v>
      </c>
      <c r="R168">
        <f t="shared" si="17"/>
        <v>0.12019854356432681</v>
      </c>
      <c r="S168">
        <f t="shared" si="17"/>
        <v>0.11831233638410543</v>
      </c>
      <c r="T168">
        <f t="shared" si="17"/>
        <v>0.11687600449306376</v>
      </c>
      <c r="U168">
        <f t="shared" si="17"/>
        <v>0.11484701372407834</v>
      </c>
      <c r="V168">
        <f t="shared" si="17"/>
        <v>0.11404185777613669</v>
      </c>
      <c r="W168">
        <f t="shared" si="17"/>
        <v>0.11283688920427946</v>
      </c>
      <c r="X168">
        <f t="shared" si="17"/>
        <v>0.11172337186026439</v>
      </c>
      <c r="Y168">
        <f t="shared" si="17"/>
        <v>0.11140248344847313</v>
      </c>
      <c r="Z168">
        <f t="shared" si="17"/>
        <v>0.11083688286566121</v>
      </c>
      <c r="AA168">
        <f t="shared" si="17"/>
        <v>0.11012226496694678</v>
      </c>
      <c r="AB168">
        <f t="shared" si="17"/>
        <v>0.11000316165194078</v>
      </c>
      <c r="AC168">
        <f t="shared" si="17"/>
        <v>0.10939449046105848</v>
      </c>
      <c r="AD168">
        <f t="shared" si="17"/>
        <v>0.10896491434824354</v>
      </c>
      <c r="AE168">
        <f t="shared" si="17"/>
        <v>0.10883032669553168</v>
      </c>
      <c r="AF168">
        <f t="shared" si="17"/>
        <v>0.10863038722323839</v>
      </c>
    </row>
    <row r="169" spans="1:32" x14ac:dyDescent="0.35">
      <c r="A169" t="str">
        <f t="shared" si="10"/>
        <v>Large Crossover Cars</v>
      </c>
      <c r="B169">
        <f t="shared" ref="B169:AF169" si="18">IF(B76=0,"",B36)</f>
        <v>4.5263580465347737E-2</v>
      </c>
      <c r="C169">
        <f t="shared" si="18"/>
        <v>4.0180764459428496E-2</v>
      </c>
      <c r="D169">
        <f t="shared" si="18"/>
        <v>3.9293233382092764E-2</v>
      </c>
      <c r="E169">
        <f t="shared" si="18"/>
        <v>3.8326320153534946E-2</v>
      </c>
      <c r="F169">
        <f t="shared" si="18"/>
        <v>3.5949928981942367E-2</v>
      </c>
      <c r="G169">
        <f t="shared" si="18"/>
        <v>3.4511257762649947E-2</v>
      </c>
      <c r="H169">
        <f t="shared" si="18"/>
        <v>3.2862792429049645E-2</v>
      </c>
      <c r="I169">
        <f t="shared" si="18"/>
        <v>3.1873655477083464E-2</v>
      </c>
      <c r="J169">
        <f t="shared" si="18"/>
        <v>3.0890505527345527E-2</v>
      </c>
      <c r="K169">
        <f t="shared" si="18"/>
        <v>2.9990864339233828E-2</v>
      </c>
      <c r="L169">
        <f t="shared" si="18"/>
        <v>2.9061774071617398E-2</v>
      </c>
      <c r="M169">
        <f t="shared" si="18"/>
        <v>2.8260236284543851E-2</v>
      </c>
      <c r="N169">
        <f t="shared" si="18"/>
        <v>2.7872746662908333E-2</v>
      </c>
      <c r="O169">
        <f t="shared" si="18"/>
        <v>2.7343439684466109E-2</v>
      </c>
      <c r="P169">
        <f t="shared" si="18"/>
        <v>2.6865781375469414E-2</v>
      </c>
      <c r="Q169">
        <f t="shared" si="18"/>
        <v>2.645429040864215E-2</v>
      </c>
      <c r="R169">
        <f t="shared" si="18"/>
        <v>2.6010189094623607E-2</v>
      </c>
      <c r="S169">
        <f t="shared" si="18"/>
        <v>2.5643123169366261E-2</v>
      </c>
      <c r="T169">
        <f t="shared" si="18"/>
        <v>2.5292695719420572E-2</v>
      </c>
      <c r="U169">
        <f t="shared" si="18"/>
        <v>2.5115431636221163E-2</v>
      </c>
      <c r="V169">
        <f t="shared" si="18"/>
        <v>2.4804074109455267E-2</v>
      </c>
      <c r="W169">
        <f t="shared" si="18"/>
        <v>2.4632877695648127E-2</v>
      </c>
      <c r="X169">
        <f t="shared" si="18"/>
        <v>2.4507753907879154E-2</v>
      </c>
      <c r="Y169">
        <f t="shared" si="18"/>
        <v>2.4316137523729561E-2</v>
      </c>
      <c r="Z169">
        <f t="shared" si="18"/>
        <v>2.4221508675654636E-2</v>
      </c>
      <c r="AA169">
        <f t="shared" si="18"/>
        <v>2.4202953210502628E-2</v>
      </c>
      <c r="AB169">
        <f t="shared" si="18"/>
        <v>2.4116607638182453E-2</v>
      </c>
      <c r="AC169">
        <f t="shared" si="18"/>
        <v>2.4138665955025788E-2</v>
      </c>
      <c r="AD169">
        <f t="shared" si="18"/>
        <v>2.413771541321939E-2</v>
      </c>
      <c r="AE169">
        <f t="shared" si="18"/>
        <v>2.4097676269974673E-2</v>
      </c>
      <c r="AF169">
        <f t="shared" si="18"/>
        <v>2.4094293829490694E-2</v>
      </c>
    </row>
    <row r="170" spans="1:32" x14ac:dyDescent="0.3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3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3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3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3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3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3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3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35">
      <c r="A179" t="str">
        <f t="shared" ref="A179:A187" si="28">A86</f>
        <v>200 Mile Electric Vehicle</v>
      </c>
    </row>
    <row r="180" spans="1:32" x14ac:dyDescent="0.3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35">
      <c r="A181" t="str">
        <f t="shared" si="28"/>
        <v>Subcompact Cars</v>
      </c>
      <c r="B181">
        <f t="shared" ref="B181:AF181" si="30">IF(B88=0,"",B30)</f>
        <v>3.149834995527602E-2</v>
      </c>
      <c r="C181">
        <f t="shared" si="30"/>
        <v>4.3607731254285902E-2</v>
      </c>
      <c r="D181">
        <f t="shared" si="30"/>
        <v>3.704935906193519E-2</v>
      </c>
      <c r="E181">
        <f t="shared" si="30"/>
        <v>3.1620741446121862E-2</v>
      </c>
      <c r="F181">
        <f t="shared" si="30"/>
        <v>2.9688952028925669E-2</v>
      </c>
      <c r="G181">
        <f t="shared" si="30"/>
        <v>2.789661373361467E-2</v>
      </c>
      <c r="H181">
        <f t="shared" si="30"/>
        <v>2.6626889157317958E-2</v>
      </c>
      <c r="I181">
        <f t="shared" si="30"/>
        <v>2.520835744542857E-2</v>
      </c>
      <c r="J181">
        <f t="shared" si="30"/>
        <v>2.4154988424844464E-2</v>
      </c>
      <c r="K181">
        <f t="shared" si="30"/>
        <v>2.3162857745176946E-2</v>
      </c>
      <c r="L181">
        <f t="shared" si="30"/>
        <v>2.248739535087102E-2</v>
      </c>
      <c r="M181">
        <f t="shared" si="30"/>
        <v>2.183646607134344E-2</v>
      </c>
      <c r="N181">
        <f t="shared" si="30"/>
        <v>2.0930316426922418E-2</v>
      </c>
      <c r="O181">
        <f t="shared" si="30"/>
        <v>2.0293588525251774E-2</v>
      </c>
      <c r="P181">
        <f t="shared" si="30"/>
        <v>1.9761492503243064E-2</v>
      </c>
      <c r="Q181">
        <f t="shared" si="30"/>
        <v>1.9230768584492013E-2</v>
      </c>
      <c r="R181">
        <f t="shared" si="30"/>
        <v>1.8843467023969645E-2</v>
      </c>
      <c r="S181">
        <f t="shared" si="30"/>
        <v>1.8461152525512881E-2</v>
      </c>
      <c r="T181">
        <f t="shared" si="30"/>
        <v>1.8157266924627529E-2</v>
      </c>
      <c r="U181">
        <f t="shared" si="30"/>
        <v>1.772925492014207E-2</v>
      </c>
      <c r="V181">
        <f t="shared" si="30"/>
        <v>1.7548824306940464E-2</v>
      </c>
      <c r="W181">
        <f t="shared" si="30"/>
        <v>1.7290029853241313E-2</v>
      </c>
      <c r="X181">
        <f t="shared" si="30"/>
        <v>1.7042362309735045E-2</v>
      </c>
      <c r="Y181">
        <f t="shared" si="30"/>
        <v>1.6953583334220545E-2</v>
      </c>
      <c r="Z181">
        <f t="shared" si="30"/>
        <v>1.6807540777034186E-2</v>
      </c>
      <c r="AA181">
        <f t="shared" si="30"/>
        <v>1.6621737544778407E-2</v>
      </c>
      <c r="AB181">
        <f t="shared" si="30"/>
        <v>1.6559704477586916E-2</v>
      </c>
      <c r="AC181">
        <f t="shared" si="30"/>
        <v>1.6399395111383601E-2</v>
      </c>
      <c r="AD181">
        <f t="shared" si="30"/>
        <v>1.6275133002029856E-2</v>
      </c>
      <c r="AE181">
        <f t="shared" si="30"/>
        <v>1.6207777403589637E-2</v>
      </c>
      <c r="AF181">
        <f t="shared" si="30"/>
        <v>1.6127077051020827E-2</v>
      </c>
    </row>
    <row r="182" spans="1:32" x14ac:dyDescent="0.35">
      <c r="A182" t="str">
        <f t="shared" si="28"/>
        <v>Compact Cars</v>
      </c>
      <c r="B182">
        <f t="shared" ref="B182:AF182" si="31">IF(B89=0,"",B31)</f>
        <v>0.1059348993973553</v>
      </c>
      <c r="C182">
        <f t="shared" si="31"/>
        <v>0.10260350507293951</v>
      </c>
      <c r="D182">
        <f t="shared" si="31"/>
        <v>8.7715175087559091E-2</v>
      </c>
      <c r="E182">
        <f t="shared" si="31"/>
        <v>7.7146411680028504E-2</v>
      </c>
      <c r="F182">
        <f t="shared" si="31"/>
        <v>7.2385061355940958E-2</v>
      </c>
      <c r="G182">
        <f t="shared" si="31"/>
        <v>6.7578343889158343E-2</v>
      </c>
      <c r="H182">
        <f t="shared" si="31"/>
        <v>6.4413151572785876E-2</v>
      </c>
      <c r="I182">
        <f t="shared" si="31"/>
        <v>6.1273503513575668E-2</v>
      </c>
      <c r="J182">
        <f t="shared" si="31"/>
        <v>5.8486587513503122E-2</v>
      </c>
      <c r="K182">
        <f t="shared" si="31"/>
        <v>5.6117595841110916E-2</v>
      </c>
      <c r="L182">
        <f t="shared" si="31"/>
        <v>5.4321050339039958E-2</v>
      </c>
      <c r="M182">
        <f t="shared" si="31"/>
        <v>5.2873682733167976E-2</v>
      </c>
      <c r="N182">
        <f t="shared" si="31"/>
        <v>5.0736145776165441E-2</v>
      </c>
      <c r="O182">
        <f t="shared" si="31"/>
        <v>4.9283272107508852E-2</v>
      </c>
      <c r="P182">
        <f t="shared" si="31"/>
        <v>4.7977161685943272E-2</v>
      </c>
      <c r="Q182">
        <f t="shared" si="31"/>
        <v>4.6748481903124091E-2</v>
      </c>
      <c r="R182">
        <f t="shared" si="31"/>
        <v>4.5781533522609268E-2</v>
      </c>
      <c r="S182">
        <f t="shared" si="31"/>
        <v>4.4852488085077941E-2</v>
      </c>
      <c r="T182">
        <f t="shared" si="31"/>
        <v>4.4100209766077862E-2</v>
      </c>
      <c r="U182">
        <f t="shared" si="31"/>
        <v>4.3180651771193207E-2</v>
      </c>
      <c r="V182">
        <f t="shared" si="31"/>
        <v>4.267743245324486E-2</v>
      </c>
      <c r="W182">
        <f t="shared" si="31"/>
        <v>4.2070470358767265E-2</v>
      </c>
      <c r="X182">
        <f t="shared" si="31"/>
        <v>4.1524083850469115E-2</v>
      </c>
      <c r="Y182">
        <f t="shared" si="31"/>
        <v>4.123942645003887E-2</v>
      </c>
      <c r="Z182">
        <f t="shared" si="31"/>
        <v>4.0897226363412843E-2</v>
      </c>
      <c r="AA182">
        <f t="shared" si="31"/>
        <v>4.0523832970509745E-2</v>
      </c>
      <c r="AB182">
        <f t="shared" si="31"/>
        <v>4.0346811635360982E-2</v>
      </c>
      <c r="AC182">
        <f t="shared" si="31"/>
        <v>4.0019387235081812E-2</v>
      </c>
      <c r="AD182">
        <f t="shared" si="31"/>
        <v>3.9767719763621284E-2</v>
      </c>
      <c r="AE182">
        <f t="shared" si="31"/>
        <v>3.9607254333316265E-2</v>
      </c>
      <c r="AF182">
        <f t="shared" si="31"/>
        <v>3.9433217961877341E-2</v>
      </c>
    </row>
    <row r="183" spans="1:32" x14ac:dyDescent="0.35">
      <c r="A183" t="str">
        <f t="shared" si="28"/>
        <v>Midsize Cars</v>
      </c>
      <c r="B183">
        <f t="shared" ref="B183:AF183" si="32">IF(B90=0,"",B32)</f>
        <v>0.33951734155481927</v>
      </c>
      <c r="C183">
        <f t="shared" si="32"/>
        <v>0.24133780171044947</v>
      </c>
      <c r="D183">
        <f t="shared" si="32"/>
        <v>0.22476484017038756</v>
      </c>
      <c r="E183">
        <f t="shared" si="32"/>
        <v>0.21158678397984981</v>
      </c>
      <c r="F183">
        <f t="shared" si="32"/>
        <v>0.19369003647408276</v>
      </c>
      <c r="G183">
        <f t="shared" si="32"/>
        <v>0.18047242000036604</v>
      </c>
      <c r="H183">
        <f t="shared" si="32"/>
        <v>0.16926836670472178</v>
      </c>
      <c r="I183">
        <f t="shared" si="32"/>
        <v>0.16062162472165881</v>
      </c>
      <c r="J183">
        <f t="shared" si="32"/>
        <v>0.15337422680261037</v>
      </c>
      <c r="K183">
        <f t="shared" si="32"/>
        <v>0.14690603506188768</v>
      </c>
      <c r="L183">
        <f t="shared" si="32"/>
        <v>0.14055237112771038</v>
      </c>
      <c r="M183">
        <f t="shared" si="32"/>
        <v>0.13512037985238509</v>
      </c>
      <c r="N183">
        <f t="shared" si="32"/>
        <v>0.13213883173307164</v>
      </c>
      <c r="O183">
        <f t="shared" si="32"/>
        <v>0.12846144832964143</v>
      </c>
      <c r="P183">
        <f t="shared" si="32"/>
        <v>0.12503132948311318</v>
      </c>
      <c r="Q183">
        <f t="shared" si="32"/>
        <v>0.12215917761731374</v>
      </c>
      <c r="R183">
        <f t="shared" si="32"/>
        <v>0.11918851602325656</v>
      </c>
      <c r="S183">
        <f t="shared" si="32"/>
        <v>0.11668620080299266</v>
      </c>
      <c r="T183">
        <f t="shared" si="32"/>
        <v>0.11428551412384245</v>
      </c>
      <c r="U183">
        <f t="shared" si="32"/>
        <v>0.11283883936900968</v>
      </c>
      <c r="V183">
        <f t="shared" si="32"/>
        <v>0.11072180496051667</v>
      </c>
      <c r="W183">
        <f t="shared" si="32"/>
        <v>0.10935484676263071</v>
      </c>
      <c r="X183">
        <f t="shared" si="32"/>
        <v>0.10821286623643785</v>
      </c>
      <c r="Y183">
        <f t="shared" si="32"/>
        <v>0.10673616858544882</v>
      </c>
      <c r="Z183">
        <f t="shared" si="32"/>
        <v>0.10579746130752692</v>
      </c>
      <c r="AA183">
        <f t="shared" si="32"/>
        <v>0.10524815166138396</v>
      </c>
      <c r="AB183">
        <f t="shared" si="32"/>
        <v>0.10436130554340903</v>
      </c>
      <c r="AC183">
        <f t="shared" si="32"/>
        <v>0.10403691651592313</v>
      </c>
      <c r="AD183">
        <f t="shared" si="32"/>
        <v>0.10362374053828946</v>
      </c>
      <c r="AE183">
        <f t="shared" si="32"/>
        <v>0.10299866813185743</v>
      </c>
      <c r="AF183">
        <f t="shared" si="32"/>
        <v>0.10245185057859958</v>
      </c>
    </row>
    <row r="184" spans="1:32" x14ac:dyDescent="0.35">
      <c r="A184" t="str">
        <f t="shared" si="28"/>
        <v>Large Cars</v>
      </c>
      <c r="B184">
        <f t="shared" ref="B184:AF184" si="33">IF(B91=0,"",B33)</f>
        <v>0.14045272818149226</v>
      </c>
      <c r="C184">
        <f t="shared" si="33"/>
        <v>7.3164398751747989E-2</v>
      </c>
      <c r="D184">
        <f t="shared" si="33"/>
        <v>6.9201614258860913E-2</v>
      </c>
      <c r="E184">
        <f t="shared" si="33"/>
        <v>6.7746665401369283E-2</v>
      </c>
      <c r="F184">
        <f t="shared" si="33"/>
        <v>6.0686121742512152E-2</v>
      </c>
      <c r="G184">
        <f t="shared" si="33"/>
        <v>5.6404150996950148E-2</v>
      </c>
      <c r="H184">
        <f t="shared" si="33"/>
        <v>5.1917908356574408E-2</v>
      </c>
      <c r="I184">
        <f t="shared" si="33"/>
        <v>4.8908872022891181E-2</v>
      </c>
      <c r="J184">
        <f t="shared" si="33"/>
        <v>4.6576860683706846E-2</v>
      </c>
      <c r="K184">
        <f t="shared" si="33"/>
        <v>4.4378010499001988E-2</v>
      </c>
      <c r="L184">
        <f t="shared" si="33"/>
        <v>4.2109574996668432E-2</v>
      </c>
      <c r="M184">
        <f t="shared" si="33"/>
        <v>4.0188662338722696E-2</v>
      </c>
      <c r="N184">
        <f t="shared" si="33"/>
        <v>3.9411435719622676E-2</v>
      </c>
      <c r="O184">
        <f t="shared" si="33"/>
        <v>3.822559472570667E-2</v>
      </c>
      <c r="P184">
        <f t="shared" si="33"/>
        <v>3.7109623709040321E-2</v>
      </c>
      <c r="Q184">
        <f t="shared" si="33"/>
        <v>3.6209803795517928E-2</v>
      </c>
      <c r="R184">
        <f t="shared" si="33"/>
        <v>3.5193564171096758E-2</v>
      </c>
      <c r="S184">
        <f t="shared" si="33"/>
        <v>3.4376551054268824E-2</v>
      </c>
      <c r="T184">
        <f t="shared" si="33"/>
        <v>3.3541171753466735E-2</v>
      </c>
      <c r="U184">
        <f t="shared" si="33"/>
        <v>3.3168786997865872E-2</v>
      </c>
      <c r="V184">
        <f t="shared" si="33"/>
        <v>3.2391180928369998E-2</v>
      </c>
      <c r="W184">
        <f t="shared" si="33"/>
        <v>3.1951227236324341E-2</v>
      </c>
      <c r="X184">
        <f t="shared" si="33"/>
        <v>3.160464167941264E-2</v>
      </c>
      <c r="Y184">
        <f t="shared" si="33"/>
        <v>3.1035653274542389E-2</v>
      </c>
      <c r="Z184">
        <f t="shared" si="33"/>
        <v>3.0710830521342262E-2</v>
      </c>
      <c r="AA184">
        <f t="shared" si="33"/>
        <v>3.0564787057285003E-2</v>
      </c>
      <c r="AB184">
        <f t="shared" si="33"/>
        <v>3.0216861561319988E-2</v>
      </c>
      <c r="AC184">
        <f t="shared" si="33"/>
        <v>3.0149556850824752E-2</v>
      </c>
      <c r="AD184">
        <f t="shared" si="33"/>
        <v>3.0017970316404068E-2</v>
      </c>
      <c r="AE184">
        <f t="shared" si="33"/>
        <v>2.9786840245276346E-2</v>
      </c>
      <c r="AF184">
        <f t="shared" si="33"/>
        <v>2.9610915684848808E-2</v>
      </c>
    </row>
    <row r="185" spans="1:32" x14ac:dyDescent="0.35">
      <c r="A185" t="str">
        <f t="shared" si="28"/>
        <v>Two Seater Cars</v>
      </c>
      <c r="B185">
        <f t="shared" ref="B185:AF185" si="34">IF(B92=0,"",B34)</f>
        <v>8.3904796794941772E-3</v>
      </c>
      <c r="C185">
        <f t="shared" si="34"/>
        <v>7.6826384216617423E-3</v>
      </c>
      <c r="D185">
        <f t="shared" si="34"/>
        <v>6.8574612941454741E-3</v>
      </c>
      <c r="E185">
        <f t="shared" si="34"/>
        <v>6.4536853658287751E-3</v>
      </c>
      <c r="F185">
        <f t="shared" si="34"/>
        <v>6.0005006662984571E-3</v>
      </c>
      <c r="G185">
        <f t="shared" si="34"/>
        <v>5.6599090217738842E-3</v>
      </c>
      <c r="H185">
        <f t="shared" si="34"/>
        <v>5.3328573820487493E-3</v>
      </c>
      <c r="I185">
        <f t="shared" si="34"/>
        <v>5.0457951579670045E-3</v>
      </c>
      <c r="J185">
        <f t="shared" si="34"/>
        <v>4.8268537266694719E-3</v>
      </c>
      <c r="K185">
        <f t="shared" si="34"/>
        <v>4.6350963144445138E-3</v>
      </c>
      <c r="L185">
        <f t="shared" si="34"/>
        <v>4.4607709934122745E-3</v>
      </c>
      <c r="M185">
        <f t="shared" si="34"/>
        <v>4.3107120729217706E-3</v>
      </c>
      <c r="N185">
        <f t="shared" si="34"/>
        <v>4.1894722186240907E-3</v>
      </c>
      <c r="O185">
        <f t="shared" si="34"/>
        <v>4.0751743128530559E-3</v>
      </c>
      <c r="P185">
        <f t="shared" si="34"/>
        <v>3.9689504598186603E-3</v>
      </c>
      <c r="Q185">
        <f t="shared" si="34"/>
        <v>3.8758732085691057E-3</v>
      </c>
      <c r="R185">
        <f t="shared" si="34"/>
        <v>3.7890569439776593E-3</v>
      </c>
      <c r="S185">
        <f t="shared" si="34"/>
        <v>3.7122421767538526E-3</v>
      </c>
      <c r="T185">
        <f t="shared" si="34"/>
        <v>3.6418249687844382E-3</v>
      </c>
      <c r="U185">
        <f t="shared" si="34"/>
        <v>3.5858229918299856E-3</v>
      </c>
      <c r="V185">
        <f t="shared" si="34"/>
        <v>3.5297594775309487E-3</v>
      </c>
      <c r="W185">
        <f t="shared" si="34"/>
        <v>3.4836825240335202E-3</v>
      </c>
      <c r="X185">
        <f t="shared" si="34"/>
        <v>3.4452600301053743E-3</v>
      </c>
      <c r="Y185">
        <f t="shared" si="34"/>
        <v>3.407954289281413E-3</v>
      </c>
      <c r="Z185">
        <f t="shared" si="34"/>
        <v>3.3791402537169495E-3</v>
      </c>
      <c r="AA185">
        <f t="shared" si="34"/>
        <v>3.3577260417692457E-3</v>
      </c>
      <c r="AB185">
        <f t="shared" si="34"/>
        <v>3.3352965783780037E-3</v>
      </c>
      <c r="AC185">
        <f t="shared" si="34"/>
        <v>3.3190053517005106E-3</v>
      </c>
      <c r="AD185">
        <f t="shared" si="34"/>
        <v>3.3032612406865987E-3</v>
      </c>
      <c r="AE185">
        <f t="shared" si="34"/>
        <v>3.2872773339181049E-3</v>
      </c>
      <c r="AF185">
        <f t="shared" si="34"/>
        <v>3.2713377965532765E-3</v>
      </c>
    </row>
    <row r="186" spans="1:32" x14ac:dyDescent="0.35">
      <c r="A186" t="str">
        <f t="shared" si="28"/>
        <v>Small Crossover Cars</v>
      </c>
      <c r="B186">
        <f t="shared" ref="B186:AF186" si="35">IF(B93=0,"",B35)</f>
        <v>0.16280081736449564</v>
      </c>
      <c r="C186">
        <f t="shared" si="35"/>
        <v>0.22891917493978325</v>
      </c>
      <c r="D186">
        <f t="shared" si="35"/>
        <v>0.20024627859979721</v>
      </c>
      <c r="E186">
        <f t="shared" si="35"/>
        <v>0.17886260220050024</v>
      </c>
      <c r="F186">
        <f t="shared" si="35"/>
        <v>0.17098023467131959</v>
      </c>
      <c r="G186">
        <f t="shared" si="35"/>
        <v>0.16294537826499023</v>
      </c>
      <c r="H186">
        <f t="shared" si="35"/>
        <v>0.15722044383729245</v>
      </c>
      <c r="I186">
        <f t="shared" si="35"/>
        <v>0.15135639722570371</v>
      </c>
      <c r="J186">
        <f t="shared" si="35"/>
        <v>0.14590490744655307</v>
      </c>
      <c r="K186">
        <f t="shared" si="35"/>
        <v>0.14123790533815114</v>
      </c>
      <c r="L186">
        <f t="shared" si="35"/>
        <v>0.1379919336499929</v>
      </c>
      <c r="M186">
        <f t="shared" si="35"/>
        <v>0.13493180260551171</v>
      </c>
      <c r="N186">
        <f t="shared" si="35"/>
        <v>0.13037282669845301</v>
      </c>
      <c r="O186">
        <f t="shared" si="35"/>
        <v>0.127308172777334</v>
      </c>
      <c r="P186">
        <f t="shared" si="35"/>
        <v>0.12469211674318854</v>
      </c>
      <c r="Q186">
        <f t="shared" si="35"/>
        <v>0.12209595246563365</v>
      </c>
      <c r="R186">
        <f t="shared" si="35"/>
        <v>0.12019854356432681</v>
      </c>
      <c r="S186">
        <f t="shared" si="35"/>
        <v>0.11831233638410543</v>
      </c>
      <c r="T186">
        <f t="shared" si="35"/>
        <v>0.11687600449306376</v>
      </c>
      <c r="U186">
        <f t="shared" si="35"/>
        <v>0.11484701372407834</v>
      </c>
      <c r="V186">
        <f t="shared" si="35"/>
        <v>0.11404185777613669</v>
      </c>
      <c r="W186">
        <f t="shared" si="35"/>
        <v>0.11283688920427946</v>
      </c>
      <c r="X186">
        <f t="shared" si="35"/>
        <v>0.11172337186026439</v>
      </c>
      <c r="Y186">
        <f t="shared" si="35"/>
        <v>0.11140248344847313</v>
      </c>
      <c r="Z186">
        <f t="shared" si="35"/>
        <v>0.11083688286566121</v>
      </c>
      <c r="AA186">
        <f t="shared" si="35"/>
        <v>0.11012226496694678</v>
      </c>
      <c r="AB186">
        <f t="shared" si="35"/>
        <v>0.11000316165194078</v>
      </c>
      <c r="AC186">
        <f t="shared" si="35"/>
        <v>0.10939449046105848</v>
      </c>
      <c r="AD186">
        <f t="shared" si="35"/>
        <v>0.10896491434824354</v>
      </c>
      <c r="AE186">
        <f t="shared" si="35"/>
        <v>0.10883032669553168</v>
      </c>
      <c r="AF186">
        <f t="shared" si="35"/>
        <v>0.10863038722323839</v>
      </c>
    </row>
    <row r="187" spans="1:32" x14ac:dyDescent="0.35">
      <c r="A187" t="str">
        <f t="shared" si="28"/>
        <v>Large Crossover Cars</v>
      </c>
      <c r="B187">
        <f t="shared" ref="B187:AF187" si="36">IF(B94=0,"",B36)</f>
        <v>4.5263580465347737E-2</v>
      </c>
      <c r="C187">
        <f t="shared" si="36"/>
        <v>4.0180764459428496E-2</v>
      </c>
      <c r="D187">
        <f t="shared" si="36"/>
        <v>3.9293233382092764E-2</v>
      </c>
      <c r="E187">
        <f t="shared" si="36"/>
        <v>3.8326320153534946E-2</v>
      </c>
      <c r="F187">
        <f t="shared" si="36"/>
        <v>3.5949928981942367E-2</v>
      </c>
      <c r="G187">
        <f t="shared" si="36"/>
        <v>3.4511257762649947E-2</v>
      </c>
      <c r="H187">
        <f t="shared" si="36"/>
        <v>3.2862792429049645E-2</v>
      </c>
      <c r="I187">
        <f t="shared" si="36"/>
        <v>3.1873655477083464E-2</v>
      </c>
      <c r="J187">
        <f t="shared" si="36"/>
        <v>3.0890505527345527E-2</v>
      </c>
      <c r="K187">
        <f t="shared" si="36"/>
        <v>2.9990864339233828E-2</v>
      </c>
      <c r="L187">
        <f t="shared" si="36"/>
        <v>2.9061774071617398E-2</v>
      </c>
      <c r="M187">
        <f t="shared" si="36"/>
        <v>2.8260236284543851E-2</v>
      </c>
      <c r="N187">
        <f t="shared" si="36"/>
        <v>2.7872746662908333E-2</v>
      </c>
      <c r="O187">
        <f t="shared" si="36"/>
        <v>2.7343439684466109E-2</v>
      </c>
      <c r="P187">
        <f t="shared" si="36"/>
        <v>2.6865781375469414E-2</v>
      </c>
      <c r="Q187">
        <f t="shared" si="36"/>
        <v>2.645429040864215E-2</v>
      </c>
      <c r="R187">
        <f t="shared" si="36"/>
        <v>2.6010189094623607E-2</v>
      </c>
      <c r="S187">
        <f t="shared" si="36"/>
        <v>2.5643123169366261E-2</v>
      </c>
      <c r="T187">
        <f t="shared" si="36"/>
        <v>2.5292695719420572E-2</v>
      </c>
      <c r="U187">
        <f t="shared" si="36"/>
        <v>2.5115431636221163E-2</v>
      </c>
      <c r="V187">
        <f t="shared" si="36"/>
        <v>2.4804074109455267E-2</v>
      </c>
      <c r="W187">
        <f t="shared" si="36"/>
        <v>2.4632877695648127E-2</v>
      </c>
      <c r="X187">
        <f t="shared" si="36"/>
        <v>2.4507753907879154E-2</v>
      </c>
      <c r="Y187">
        <f t="shared" si="36"/>
        <v>2.4316137523729561E-2</v>
      </c>
      <c r="Z187">
        <f t="shared" si="36"/>
        <v>2.4221508675654636E-2</v>
      </c>
      <c r="AA187">
        <f t="shared" si="36"/>
        <v>2.4202953210502628E-2</v>
      </c>
      <c r="AB187">
        <f t="shared" si="36"/>
        <v>2.4116607638182453E-2</v>
      </c>
      <c r="AC187">
        <f t="shared" si="36"/>
        <v>2.4138665955025788E-2</v>
      </c>
      <c r="AD187">
        <f t="shared" si="36"/>
        <v>2.413771541321939E-2</v>
      </c>
      <c r="AE187">
        <f t="shared" si="36"/>
        <v>2.4097676269974673E-2</v>
      </c>
      <c r="AF187">
        <f t="shared" si="36"/>
        <v>2.4094293829490694E-2</v>
      </c>
    </row>
    <row r="188" spans="1:32" x14ac:dyDescent="0.35">
      <c r="A188" t="str">
        <f t="shared" ref="A188:A195" si="37">A95</f>
        <v>Small Pickup</v>
      </c>
      <c r="B188">
        <f t="shared" ref="B188:AF188" si="38">IF(B95=0,"",B37)</f>
        <v>6.8607708506439428E-3</v>
      </c>
      <c r="C188">
        <f t="shared" si="38"/>
        <v>9.3781489500853864E-3</v>
      </c>
      <c r="D188">
        <f t="shared" si="38"/>
        <v>1.2563058803055183E-2</v>
      </c>
      <c r="E188">
        <f t="shared" si="38"/>
        <v>1.5168600740789366E-2</v>
      </c>
      <c r="F188">
        <f t="shared" si="38"/>
        <v>1.654260653728586E-2</v>
      </c>
      <c r="G188">
        <f t="shared" si="38"/>
        <v>1.7777375170238065E-2</v>
      </c>
      <c r="H188">
        <f t="shared" si="38"/>
        <v>1.8590449443383034E-2</v>
      </c>
      <c r="I188">
        <f t="shared" si="38"/>
        <v>1.9403874517352107E-2</v>
      </c>
      <c r="J188">
        <f t="shared" si="38"/>
        <v>2.0115358347704945E-2</v>
      </c>
      <c r="K188">
        <f t="shared" si="38"/>
        <v>2.0727036746659201E-2</v>
      </c>
      <c r="L188">
        <f t="shared" si="38"/>
        <v>2.1118451522898662E-2</v>
      </c>
      <c r="M188">
        <f t="shared" si="38"/>
        <v>2.1539065177017348E-2</v>
      </c>
      <c r="N188">
        <f t="shared" si="38"/>
        <v>2.2091380131199989E-2</v>
      </c>
      <c r="O188">
        <f t="shared" si="38"/>
        <v>2.2531152851387015E-2</v>
      </c>
      <c r="P188">
        <f t="shared" si="38"/>
        <v>2.2851557052429663E-2</v>
      </c>
      <c r="Q188">
        <f t="shared" si="38"/>
        <v>2.3184792375617647E-2</v>
      </c>
      <c r="R188">
        <f t="shared" si="38"/>
        <v>2.3392786295660974E-2</v>
      </c>
      <c r="S188">
        <f t="shared" si="38"/>
        <v>2.3608997594226855E-2</v>
      </c>
      <c r="T188">
        <f t="shared" si="38"/>
        <v>2.3751923375455022E-2</v>
      </c>
      <c r="U188">
        <f t="shared" si="38"/>
        <v>2.4046324742451958E-2</v>
      </c>
      <c r="V188">
        <f t="shared" si="38"/>
        <v>2.4098650340374769E-2</v>
      </c>
      <c r="W188">
        <f t="shared" si="38"/>
        <v>2.4253262307027422E-2</v>
      </c>
      <c r="X188">
        <f t="shared" si="38"/>
        <v>2.4401982688050043E-2</v>
      </c>
      <c r="Y188">
        <f t="shared" si="38"/>
        <v>2.4391288371885082E-2</v>
      </c>
      <c r="Z188">
        <f t="shared" si="38"/>
        <v>2.4451423922067041E-2</v>
      </c>
      <c r="AA188">
        <f t="shared" si="38"/>
        <v>2.4568745140376817E-2</v>
      </c>
      <c r="AB188">
        <f t="shared" si="38"/>
        <v>2.4551846264522077E-2</v>
      </c>
      <c r="AC188">
        <f t="shared" si="38"/>
        <v>2.4660470515316932E-2</v>
      </c>
      <c r="AD188">
        <f t="shared" si="38"/>
        <v>2.4733095393868837E-2</v>
      </c>
      <c r="AE188">
        <f t="shared" si="38"/>
        <v>2.4738042079255874E-2</v>
      </c>
      <c r="AF188">
        <f t="shared" si="38"/>
        <v>2.4761101285069483E-2</v>
      </c>
    </row>
    <row r="189" spans="1:32" x14ac:dyDescent="0.3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35">
      <c r="A190" t="str">
        <f t="shared" si="37"/>
        <v>Small Van</v>
      </c>
      <c r="B190" t="str">
        <f t="shared" ref="B190:AF190" si="40">IF(B97=0,"",B39)</f>
        <v/>
      </c>
      <c r="C190">
        <f t="shared" si="40"/>
        <v>3.6153238054780035E-3</v>
      </c>
      <c r="D190">
        <f t="shared" si="40"/>
        <v>4.5468430080547991E-3</v>
      </c>
      <c r="E190">
        <f t="shared" si="40"/>
        <v>5.020341227267671E-3</v>
      </c>
      <c r="F190">
        <f t="shared" si="40"/>
        <v>5.6311696194756844E-3</v>
      </c>
      <c r="G190">
        <f t="shared" si="40"/>
        <v>6.0609789190504753E-3</v>
      </c>
      <c r="H190">
        <f t="shared" si="40"/>
        <v>6.5403301132671557E-3</v>
      </c>
      <c r="I190">
        <f t="shared" si="40"/>
        <v>6.8702835026431567E-3</v>
      </c>
      <c r="J190">
        <f t="shared" si="40"/>
        <v>7.1366533353486713E-3</v>
      </c>
      <c r="K190">
        <f t="shared" si="40"/>
        <v>7.3882943571579414E-3</v>
      </c>
      <c r="L190">
        <f t="shared" si="40"/>
        <v>7.6557978521384906E-3</v>
      </c>
      <c r="M190">
        <f t="shared" si="40"/>
        <v>7.8564196523040718E-3</v>
      </c>
      <c r="N190">
        <f t="shared" si="40"/>
        <v>7.9730569233172933E-3</v>
      </c>
      <c r="O190">
        <f t="shared" si="40"/>
        <v>8.0928146886747564E-3</v>
      </c>
      <c r="P190">
        <f t="shared" si="40"/>
        <v>8.2688668568084954E-3</v>
      </c>
      <c r="Q190">
        <f t="shared" si="40"/>
        <v>8.3749604408557554E-3</v>
      </c>
      <c r="R190">
        <f t="shared" si="40"/>
        <v>8.4993257312646498E-3</v>
      </c>
      <c r="S190">
        <f t="shared" si="40"/>
        <v>8.5970483700803409E-3</v>
      </c>
      <c r="T190">
        <f t="shared" si="40"/>
        <v>8.6976304107102016E-3</v>
      </c>
      <c r="U190">
        <f t="shared" si="40"/>
        <v>8.7292808783461656E-3</v>
      </c>
      <c r="V190">
        <f t="shared" si="40"/>
        <v>8.8287073116776402E-3</v>
      </c>
      <c r="W190">
        <f t="shared" si="40"/>
        <v>8.8744056481793298E-3</v>
      </c>
      <c r="X190">
        <f t="shared" si="40"/>
        <v>8.9079435877479525E-3</v>
      </c>
      <c r="Y190">
        <f t="shared" si="40"/>
        <v>8.9829207845509174E-3</v>
      </c>
      <c r="Z190">
        <f t="shared" si="40"/>
        <v>9.0189329086150169E-3</v>
      </c>
      <c r="AA190">
        <f t="shared" si="40"/>
        <v>9.0239802143898123E-3</v>
      </c>
      <c r="AB190">
        <f t="shared" si="40"/>
        <v>9.0687301942538791E-3</v>
      </c>
      <c r="AC190">
        <f t="shared" si="40"/>
        <v>9.0637321767964209E-3</v>
      </c>
      <c r="AD190">
        <f t="shared" si="40"/>
        <v>9.0689482429492721E-3</v>
      </c>
      <c r="AE190">
        <f t="shared" si="40"/>
        <v>9.0964367540458824E-3</v>
      </c>
      <c r="AF190">
        <f t="shared" si="40"/>
        <v>9.11857571171849E-3</v>
      </c>
    </row>
    <row r="191" spans="1:32" x14ac:dyDescent="0.3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35">
      <c r="A192" t="str">
        <f t="shared" si="37"/>
        <v>Small Utility</v>
      </c>
      <c r="B192">
        <f t="shared" ref="B192:AF192" si="42">IF(B99=0,"",B41)</f>
        <v>8.1253138724290928E-3</v>
      </c>
      <c r="C192">
        <f t="shared" si="42"/>
        <v>7.261159474676899E-3</v>
      </c>
      <c r="D192">
        <f t="shared" si="42"/>
        <v>9.0480636066597939E-3</v>
      </c>
      <c r="E192">
        <f t="shared" si="42"/>
        <v>1.057228077848738E-2</v>
      </c>
      <c r="F192">
        <f t="shared" si="42"/>
        <v>1.1526833245033608E-2</v>
      </c>
      <c r="G192">
        <f t="shared" si="42"/>
        <v>1.230474446566839E-2</v>
      </c>
      <c r="H192">
        <f t="shared" si="42"/>
        <v>1.2869793336195666E-2</v>
      </c>
      <c r="I192">
        <f t="shared" si="42"/>
        <v>1.3352406600806895E-2</v>
      </c>
      <c r="J192">
        <f t="shared" si="42"/>
        <v>1.3774070063736816E-2</v>
      </c>
      <c r="K192">
        <f t="shared" si="42"/>
        <v>1.4135379519321697E-2</v>
      </c>
      <c r="L192">
        <f t="shared" si="42"/>
        <v>1.4418793919296319E-2</v>
      </c>
      <c r="M192">
        <f t="shared" si="42"/>
        <v>1.4674370478716777E-2</v>
      </c>
      <c r="N192">
        <f t="shared" si="42"/>
        <v>1.491644375642804E-2</v>
      </c>
      <c r="O192">
        <f t="shared" si="42"/>
        <v>1.5116417133557027E-2</v>
      </c>
      <c r="P192">
        <f t="shared" si="42"/>
        <v>1.5272478044833282E-2</v>
      </c>
      <c r="Q192">
        <f t="shared" si="42"/>
        <v>1.5424107134413169E-2</v>
      </c>
      <c r="R192">
        <f t="shared" si="42"/>
        <v>1.5554277541458456E-2</v>
      </c>
      <c r="S192">
        <f t="shared" si="42"/>
        <v>1.566795853426561E-2</v>
      </c>
      <c r="T192">
        <f t="shared" si="42"/>
        <v>1.5753959764017143E-2</v>
      </c>
      <c r="U192">
        <f t="shared" si="42"/>
        <v>1.5854521289029803E-2</v>
      </c>
      <c r="V192">
        <f t="shared" si="42"/>
        <v>1.590397666037616E-2</v>
      </c>
      <c r="W192">
        <f t="shared" si="42"/>
        <v>1.5955655583447515E-2</v>
      </c>
      <c r="X192">
        <f t="shared" si="42"/>
        <v>1.6004582945002423E-2</v>
      </c>
      <c r="Y192">
        <f t="shared" si="42"/>
        <v>1.6015468366853212E-2</v>
      </c>
      <c r="Z192">
        <f t="shared" si="42"/>
        <v>1.6030692371788405E-2</v>
      </c>
      <c r="AA192">
        <f t="shared" si="42"/>
        <v>1.6050606981030568E-2</v>
      </c>
      <c r="AB192">
        <f t="shared" si="42"/>
        <v>1.6043219850966687E-2</v>
      </c>
      <c r="AC192">
        <f t="shared" si="42"/>
        <v>1.6051164798624534E-2</v>
      </c>
      <c r="AD192">
        <f t="shared" si="42"/>
        <v>1.605452962358362E-2</v>
      </c>
      <c r="AE192">
        <f t="shared" si="42"/>
        <v>1.6048217923825402E-2</v>
      </c>
      <c r="AF192">
        <f t="shared" si="42"/>
        <v>1.6041418419040818E-2</v>
      </c>
    </row>
    <row r="193" spans="1:32" x14ac:dyDescent="0.35">
      <c r="A193" t="str">
        <f t="shared" si="37"/>
        <v>Large Utility</v>
      </c>
      <c r="B193">
        <f t="shared" ref="B193:AF193" si="43">IF(B100=0,"",B42)</f>
        <v>7.8524297683963355E-3</v>
      </c>
      <c r="C193">
        <f t="shared" si="43"/>
        <v>1.3034192422697115E-2</v>
      </c>
      <c r="D193">
        <f t="shared" si="43"/>
        <v>1.6237096250233351E-2</v>
      </c>
      <c r="E193">
        <f t="shared" si="43"/>
        <v>1.8738226309040078E-2</v>
      </c>
      <c r="F193">
        <f t="shared" si="43"/>
        <v>2.0663684720225117E-2</v>
      </c>
      <c r="G193">
        <f t="shared" si="43"/>
        <v>2.2159209450407738E-2</v>
      </c>
      <c r="H193">
        <f t="shared" si="43"/>
        <v>2.3359451590968649E-2</v>
      </c>
      <c r="I193">
        <f t="shared" si="43"/>
        <v>2.4342664573054656E-2</v>
      </c>
      <c r="J193">
        <f t="shared" si="43"/>
        <v>2.5189079793547679E-2</v>
      </c>
      <c r="K193">
        <f t="shared" si="43"/>
        <v>2.5929900246389959E-2</v>
      </c>
      <c r="L193">
        <f t="shared" si="43"/>
        <v>2.658004550274987E-2</v>
      </c>
      <c r="M193">
        <f t="shared" si="43"/>
        <v>2.7135398300120663E-2</v>
      </c>
      <c r="N193">
        <f t="shared" si="43"/>
        <v>2.7600365200584748E-2</v>
      </c>
      <c r="O193">
        <f t="shared" si="43"/>
        <v>2.8017045874562125E-2</v>
      </c>
      <c r="P193">
        <f t="shared" si="43"/>
        <v>2.8376050572089629E-2</v>
      </c>
      <c r="Q193">
        <f t="shared" si="43"/>
        <v>2.8701178854088922E-2</v>
      </c>
      <c r="R193">
        <f t="shared" si="43"/>
        <v>2.9006574142383175E-2</v>
      </c>
      <c r="S193">
        <f t="shared" si="43"/>
        <v>2.9271132490122833E-2</v>
      </c>
      <c r="T193">
        <f t="shared" si="43"/>
        <v>2.9501909890623141E-2</v>
      </c>
      <c r="U193">
        <f t="shared" si="43"/>
        <v>2.968883975952484E-2</v>
      </c>
      <c r="V193">
        <f t="shared" si="43"/>
        <v>2.9864701502570711E-2</v>
      </c>
      <c r="W193">
        <f t="shared" si="43"/>
        <v>2.9998148853748064E-2</v>
      </c>
      <c r="X193">
        <f t="shared" si="43"/>
        <v>3.0115878493132339E-2</v>
      </c>
      <c r="Y193">
        <f t="shared" si="43"/>
        <v>3.0214543798342892E-2</v>
      </c>
      <c r="Z193">
        <f t="shared" si="43"/>
        <v>3.0286177798413531E-2</v>
      </c>
      <c r="AA193">
        <f t="shared" si="43"/>
        <v>3.0337345601459717E-2</v>
      </c>
      <c r="AB193">
        <f t="shared" si="43"/>
        <v>3.038318772176752E-2</v>
      </c>
      <c r="AC193">
        <f t="shared" si="43"/>
        <v>3.040484403042933E-2</v>
      </c>
      <c r="AD193">
        <f t="shared" si="43"/>
        <v>3.0435784962721677E-2</v>
      </c>
      <c r="AE193">
        <f t="shared" si="43"/>
        <v>3.0468402149504484E-2</v>
      </c>
      <c r="AF193">
        <f t="shared" si="43"/>
        <v>3.0489917991504328E-2</v>
      </c>
    </row>
    <row r="194" spans="1:32" x14ac:dyDescent="0.35">
      <c r="A194" t="str">
        <f t="shared" si="37"/>
        <v>Small Crossover Trucks</v>
      </c>
      <c r="B194">
        <f t="shared" ref="B194:AF194" si="44">IF(B101=0,"",B43)</f>
        <v>3.7696361740607316E-2</v>
      </c>
      <c r="C194">
        <f t="shared" si="44"/>
        <v>4.3055544600026065E-2</v>
      </c>
      <c r="D194">
        <f t="shared" si="44"/>
        <v>5.5220071436435612E-2</v>
      </c>
      <c r="E194">
        <f t="shared" si="44"/>
        <v>6.5184399610601601E-2</v>
      </c>
      <c r="F194">
        <f t="shared" si="44"/>
        <v>7.2349025493952446E-2</v>
      </c>
      <c r="G194">
        <f t="shared" si="44"/>
        <v>7.8220866908837033E-2</v>
      </c>
      <c r="H194">
        <f t="shared" si="44"/>
        <v>8.2879772893387146E-2</v>
      </c>
      <c r="I194">
        <f t="shared" si="44"/>
        <v>8.6860726923271944E-2</v>
      </c>
      <c r="J194">
        <f t="shared" si="44"/>
        <v>9.0351282066425814E-2</v>
      </c>
      <c r="K194">
        <f t="shared" si="44"/>
        <v>9.3434875174037021E-2</v>
      </c>
      <c r="L194">
        <f t="shared" si="44"/>
        <v>9.6045823357422525E-2</v>
      </c>
      <c r="M194">
        <f t="shared" si="44"/>
        <v>9.8346841842122085E-2</v>
      </c>
      <c r="N194">
        <f t="shared" si="44"/>
        <v>0.10050733442716203</v>
      </c>
      <c r="O194">
        <f t="shared" si="44"/>
        <v>0.10237054591373006</v>
      </c>
      <c r="P194">
        <f t="shared" si="44"/>
        <v>0.10401273447759492</v>
      </c>
      <c r="Q194">
        <f t="shared" si="44"/>
        <v>0.1055400442962236</v>
      </c>
      <c r="R194">
        <f t="shared" si="44"/>
        <v>0.10689180205182727</v>
      </c>
      <c r="S194">
        <f t="shared" si="44"/>
        <v>0.10811792388790013</v>
      </c>
      <c r="T194">
        <f t="shared" si="44"/>
        <v>0.10916662911946511</v>
      </c>
      <c r="U194">
        <f t="shared" si="44"/>
        <v>0.11022392392257969</v>
      </c>
      <c r="V194">
        <f t="shared" si="44"/>
        <v>0.11100923030016516</v>
      </c>
      <c r="W194">
        <f t="shared" si="44"/>
        <v>0.11175096199266636</v>
      </c>
      <c r="X194">
        <f t="shared" si="44"/>
        <v>0.11243621740312078</v>
      </c>
      <c r="Y194">
        <f t="shared" si="44"/>
        <v>0.11290749623624909</v>
      </c>
      <c r="Z194">
        <f t="shared" si="44"/>
        <v>0.11335915740474453</v>
      </c>
      <c r="AA194">
        <f t="shared" si="44"/>
        <v>0.11379337672715162</v>
      </c>
      <c r="AB194">
        <f t="shared" si="44"/>
        <v>0.11408167717489283</v>
      </c>
      <c r="AC194">
        <f t="shared" si="44"/>
        <v>0.1144071931949466</v>
      </c>
      <c r="AD194">
        <f t="shared" si="44"/>
        <v>0.1147151726657116</v>
      </c>
      <c r="AE194">
        <f t="shared" si="44"/>
        <v>0.11495924055743449</v>
      </c>
      <c r="AF194">
        <f t="shared" si="44"/>
        <v>0.11519319390431423</v>
      </c>
    </row>
    <row r="195" spans="1:32" x14ac:dyDescent="0.35">
      <c r="A195" t="str">
        <f t="shared" si="37"/>
        <v>Large Crossover Trucks</v>
      </c>
      <c r="B195">
        <f t="shared" ref="B195:AF195" si="45">IF(B102=0,"",B44)</f>
        <v>5.9372632159122765E-2</v>
      </c>
      <c r="C195">
        <f t="shared" si="45"/>
        <v>0.10376903264121247</v>
      </c>
      <c r="D195">
        <f t="shared" si="45"/>
        <v>0.13194309768252171</v>
      </c>
      <c r="E195">
        <f t="shared" si="45"/>
        <v>0.15317597321722601</v>
      </c>
      <c r="F195">
        <f t="shared" si="45"/>
        <v>0.17005719293522845</v>
      </c>
      <c r="G195">
        <f t="shared" si="45"/>
        <v>0.1834616387460983</v>
      </c>
      <c r="H195">
        <f t="shared" si="45"/>
        <v>0.19455353757617885</v>
      </c>
      <c r="I195">
        <f t="shared" si="45"/>
        <v>0.20379766149658765</v>
      </c>
      <c r="J195">
        <f t="shared" si="45"/>
        <v>0.211774792373948</v>
      </c>
      <c r="K195">
        <f t="shared" si="45"/>
        <v>0.21882325546394335</v>
      </c>
      <c r="L195">
        <f t="shared" si="45"/>
        <v>0.22502352994113875</v>
      </c>
      <c r="M195">
        <f t="shared" si="45"/>
        <v>0.23026160200527432</v>
      </c>
      <c r="N195">
        <f t="shared" si="45"/>
        <v>0.23484476092679388</v>
      </c>
      <c r="O195">
        <f t="shared" si="45"/>
        <v>0.2389971809796344</v>
      </c>
      <c r="P195">
        <f t="shared" si="45"/>
        <v>0.24266522863294962</v>
      </c>
      <c r="Q195">
        <f t="shared" si="45"/>
        <v>0.24597376069125382</v>
      </c>
      <c r="R195">
        <f t="shared" si="45"/>
        <v>0.24908104056095703</v>
      </c>
      <c r="S195">
        <f t="shared" si="45"/>
        <v>0.25181902786125465</v>
      </c>
      <c r="T195">
        <f t="shared" si="45"/>
        <v>0.25423372536005606</v>
      </c>
      <c r="U195">
        <f t="shared" si="45"/>
        <v>0.25628387099695493</v>
      </c>
      <c r="V195">
        <f t="shared" si="45"/>
        <v>0.25818779163834604</v>
      </c>
      <c r="W195">
        <f t="shared" si="45"/>
        <v>0.25974995404376461</v>
      </c>
      <c r="X195">
        <f t="shared" si="45"/>
        <v>0.26110771304920549</v>
      </c>
      <c r="Y195">
        <f t="shared" si="45"/>
        <v>0.26229390157424476</v>
      </c>
      <c r="Z195">
        <f t="shared" si="45"/>
        <v>0.26322924665518727</v>
      </c>
      <c r="AA195">
        <f t="shared" si="45"/>
        <v>0.26395690808362277</v>
      </c>
      <c r="AB195">
        <f t="shared" si="45"/>
        <v>0.26462299212674556</v>
      </c>
      <c r="AC195">
        <f t="shared" si="45"/>
        <v>0.26511005067041427</v>
      </c>
      <c r="AD195">
        <f t="shared" si="45"/>
        <v>0.26560661269522351</v>
      </c>
      <c r="AE195">
        <f t="shared" si="45"/>
        <v>0.26609478737214942</v>
      </c>
      <c r="AF195">
        <f t="shared" si="45"/>
        <v>0.26652781423830146</v>
      </c>
    </row>
    <row r="197" spans="1:32" x14ac:dyDescent="0.35">
      <c r="A197" t="str">
        <f t="shared" ref="A197:A205" si="46">A104</f>
        <v>300 Mile Electric Vehicle</v>
      </c>
    </row>
    <row r="198" spans="1:32" x14ac:dyDescent="0.3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35">
      <c r="A199" t="str">
        <f t="shared" si="46"/>
        <v>Subcompact Cars</v>
      </c>
      <c r="B199">
        <f t="shared" ref="B199:AF199" si="48">IF(B106=0,"",B30)</f>
        <v>3.149834995527602E-2</v>
      </c>
      <c r="C199">
        <f t="shared" si="48"/>
        <v>4.3607731254285902E-2</v>
      </c>
      <c r="D199">
        <f t="shared" si="48"/>
        <v>3.704935906193519E-2</v>
      </c>
      <c r="E199">
        <f t="shared" si="48"/>
        <v>3.1620741446121862E-2</v>
      </c>
      <c r="F199">
        <f t="shared" si="48"/>
        <v>2.9688952028925669E-2</v>
      </c>
      <c r="G199">
        <f t="shared" si="48"/>
        <v>2.789661373361467E-2</v>
      </c>
      <c r="H199">
        <f t="shared" si="48"/>
        <v>2.6626889157317958E-2</v>
      </c>
      <c r="I199">
        <f t="shared" si="48"/>
        <v>2.520835744542857E-2</v>
      </c>
      <c r="J199">
        <f t="shared" si="48"/>
        <v>2.4154988424844464E-2</v>
      </c>
      <c r="K199">
        <f t="shared" si="48"/>
        <v>2.3162857745176946E-2</v>
      </c>
      <c r="L199">
        <f t="shared" si="48"/>
        <v>2.248739535087102E-2</v>
      </c>
      <c r="M199">
        <f t="shared" si="48"/>
        <v>2.183646607134344E-2</v>
      </c>
      <c r="N199">
        <f t="shared" si="48"/>
        <v>2.0930316426922418E-2</v>
      </c>
      <c r="O199">
        <f t="shared" si="48"/>
        <v>2.0293588525251774E-2</v>
      </c>
      <c r="P199">
        <f t="shared" si="48"/>
        <v>1.9761492503243064E-2</v>
      </c>
      <c r="Q199">
        <f t="shared" si="48"/>
        <v>1.9230768584492013E-2</v>
      </c>
      <c r="R199">
        <f t="shared" si="48"/>
        <v>1.8843467023969645E-2</v>
      </c>
      <c r="S199">
        <f t="shared" si="48"/>
        <v>1.8461152525512881E-2</v>
      </c>
      <c r="T199">
        <f t="shared" si="48"/>
        <v>1.8157266924627529E-2</v>
      </c>
      <c r="U199">
        <f t="shared" si="48"/>
        <v>1.772925492014207E-2</v>
      </c>
      <c r="V199">
        <f t="shared" si="48"/>
        <v>1.7548824306940464E-2</v>
      </c>
      <c r="W199">
        <f t="shared" si="48"/>
        <v>1.7290029853241313E-2</v>
      </c>
      <c r="X199">
        <f t="shared" si="48"/>
        <v>1.7042362309735045E-2</v>
      </c>
      <c r="Y199">
        <f t="shared" si="48"/>
        <v>1.6953583334220545E-2</v>
      </c>
      <c r="Z199">
        <f t="shared" si="48"/>
        <v>1.6807540777034186E-2</v>
      </c>
      <c r="AA199">
        <f t="shared" si="48"/>
        <v>1.6621737544778407E-2</v>
      </c>
      <c r="AB199">
        <f t="shared" si="48"/>
        <v>1.6559704477586916E-2</v>
      </c>
      <c r="AC199">
        <f t="shared" si="48"/>
        <v>1.6399395111383601E-2</v>
      </c>
      <c r="AD199">
        <f t="shared" si="48"/>
        <v>1.6275133002029856E-2</v>
      </c>
      <c r="AE199">
        <f t="shared" si="48"/>
        <v>1.6207777403589637E-2</v>
      </c>
      <c r="AF199">
        <f t="shared" si="48"/>
        <v>1.6127077051020827E-2</v>
      </c>
    </row>
    <row r="200" spans="1:32" x14ac:dyDescent="0.35">
      <c r="A200" t="str">
        <f t="shared" si="46"/>
        <v>Compact Cars</v>
      </c>
      <c r="B200">
        <f t="shared" ref="B200:AF200" si="49">IF(B107=0,"",B31)</f>
        <v>0.1059348993973553</v>
      </c>
      <c r="C200">
        <f t="shared" si="49"/>
        <v>0.10260350507293951</v>
      </c>
      <c r="D200">
        <f t="shared" si="49"/>
        <v>8.7715175087559091E-2</v>
      </c>
      <c r="E200">
        <f t="shared" si="49"/>
        <v>7.7146411680028504E-2</v>
      </c>
      <c r="F200">
        <f t="shared" si="49"/>
        <v>7.2385061355940958E-2</v>
      </c>
      <c r="G200">
        <f t="shared" si="49"/>
        <v>6.7578343889158343E-2</v>
      </c>
      <c r="H200">
        <f t="shared" si="49"/>
        <v>6.4413151572785876E-2</v>
      </c>
      <c r="I200">
        <f t="shared" si="49"/>
        <v>6.1273503513575668E-2</v>
      </c>
      <c r="J200">
        <f t="shared" si="49"/>
        <v>5.8486587513503122E-2</v>
      </c>
      <c r="K200">
        <f t="shared" si="49"/>
        <v>5.6117595841110916E-2</v>
      </c>
      <c r="L200">
        <f t="shared" si="49"/>
        <v>5.4321050339039958E-2</v>
      </c>
      <c r="M200">
        <f t="shared" si="49"/>
        <v>5.2873682733167976E-2</v>
      </c>
      <c r="N200">
        <f t="shared" si="49"/>
        <v>5.0736145776165441E-2</v>
      </c>
      <c r="O200">
        <f t="shared" si="49"/>
        <v>4.9283272107508852E-2</v>
      </c>
      <c r="P200">
        <f t="shared" si="49"/>
        <v>4.7977161685943272E-2</v>
      </c>
      <c r="Q200">
        <f t="shared" si="49"/>
        <v>4.6748481903124091E-2</v>
      </c>
      <c r="R200">
        <f t="shared" si="49"/>
        <v>4.5781533522609268E-2</v>
      </c>
      <c r="S200">
        <f t="shared" si="49"/>
        <v>4.4852488085077941E-2</v>
      </c>
      <c r="T200">
        <f t="shared" si="49"/>
        <v>4.4100209766077862E-2</v>
      </c>
      <c r="U200">
        <f t="shared" si="49"/>
        <v>4.3180651771193207E-2</v>
      </c>
      <c r="V200">
        <f t="shared" si="49"/>
        <v>4.267743245324486E-2</v>
      </c>
      <c r="W200">
        <f t="shared" si="49"/>
        <v>4.2070470358767265E-2</v>
      </c>
      <c r="X200">
        <f t="shared" si="49"/>
        <v>4.1524083850469115E-2</v>
      </c>
      <c r="Y200">
        <f t="shared" si="49"/>
        <v>4.123942645003887E-2</v>
      </c>
      <c r="Z200">
        <f t="shared" si="49"/>
        <v>4.0897226363412843E-2</v>
      </c>
      <c r="AA200">
        <f t="shared" si="49"/>
        <v>4.0523832970509745E-2</v>
      </c>
      <c r="AB200">
        <f t="shared" si="49"/>
        <v>4.0346811635360982E-2</v>
      </c>
      <c r="AC200">
        <f t="shared" si="49"/>
        <v>4.0019387235081812E-2</v>
      </c>
      <c r="AD200">
        <f t="shared" si="49"/>
        <v>3.9767719763621284E-2</v>
      </c>
      <c r="AE200">
        <f t="shared" si="49"/>
        <v>3.9607254333316265E-2</v>
      </c>
      <c r="AF200">
        <f t="shared" si="49"/>
        <v>3.9433217961877341E-2</v>
      </c>
    </row>
    <row r="201" spans="1:32" x14ac:dyDescent="0.35">
      <c r="A201" t="str">
        <f t="shared" si="46"/>
        <v>Midsize Cars</v>
      </c>
      <c r="B201">
        <f t="shared" ref="B201:AF201" si="50">IF(B108=0,"",B32)</f>
        <v>0.33951734155481927</v>
      </c>
      <c r="C201">
        <f t="shared" si="50"/>
        <v>0.24133780171044947</v>
      </c>
      <c r="D201">
        <f t="shared" si="50"/>
        <v>0.22476484017038756</v>
      </c>
      <c r="E201">
        <f t="shared" si="50"/>
        <v>0.21158678397984981</v>
      </c>
      <c r="F201">
        <f t="shared" si="50"/>
        <v>0.19369003647408276</v>
      </c>
      <c r="G201">
        <f t="shared" si="50"/>
        <v>0.18047242000036604</v>
      </c>
      <c r="H201">
        <f t="shared" si="50"/>
        <v>0.16926836670472178</v>
      </c>
      <c r="I201">
        <f t="shared" si="50"/>
        <v>0.16062162472165881</v>
      </c>
      <c r="J201">
        <f t="shared" si="50"/>
        <v>0.15337422680261037</v>
      </c>
      <c r="K201">
        <f t="shared" si="50"/>
        <v>0.14690603506188768</v>
      </c>
      <c r="L201">
        <f t="shared" si="50"/>
        <v>0.14055237112771038</v>
      </c>
      <c r="M201">
        <f t="shared" si="50"/>
        <v>0.13512037985238509</v>
      </c>
      <c r="N201">
        <f t="shared" si="50"/>
        <v>0.13213883173307164</v>
      </c>
      <c r="O201">
        <f t="shared" si="50"/>
        <v>0.12846144832964143</v>
      </c>
      <c r="P201">
        <f t="shared" si="50"/>
        <v>0.12503132948311318</v>
      </c>
      <c r="Q201">
        <f t="shared" si="50"/>
        <v>0.12215917761731374</v>
      </c>
      <c r="R201">
        <f t="shared" si="50"/>
        <v>0.11918851602325656</v>
      </c>
      <c r="S201">
        <f t="shared" si="50"/>
        <v>0.11668620080299266</v>
      </c>
      <c r="T201">
        <f t="shared" si="50"/>
        <v>0.11428551412384245</v>
      </c>
      <c r="U201">
        <f t="shared" si="50"/>
        <v>0.11283883936900968</v>
      </c>
      <c r="V201">
        <f t="shared" si="50"/>
        <v>0.11072180496051667</v>
      </c>
      <c r="W201">
        <f t="shared" si="50"/>
        <v>0.10935484676263071</v>
      </c>
      <c r="X201">
        <f t="shared" si="50"/>
        <v>0.10821286623643785</v>
      </c>
      <c r="Y201">
        <f t="shared" si="50"/>
        <v>0.10673616858544882</v>
      </c>
      <c r="Z201">
        <f t="shared" si="50"/>
        <v>0.10579746130752692</v>
      </c>
      <c r="AA201">
        <f t="shared" si="50"/>
        <v>0.10524815166138396</v>
      </c>
      <c r="AB201">
        <f t="shared" si="50"/>
        <v>0.10436130554340903</v>
      </c>
      <c r="AC201">
        <f t="shared" si="50"/>
        <v>0.10403691651592313</v>
      </c>
      <c r="AD201">
        <f t="shared" si="50"/>
        <v>0.10362374053828946</v>
      </c>
      <c r="AE201">
        <f t="shared" si="50"/>
        <v>0.10299866813185743</v>
      </c>
      <c r="AF201">
        <f t="shared" si="50"/>
        <v>0.10245185057859958</v>
      </c>
    </row>
    <row r="202" spans="1:32" x14ac:dyDescent="0.35">
      <c r="A202" t="str">
        <f t="shared" si="46"/>
        <v>Large Cars</v>
      </c>
      <c r="B202">
        <f t="shared" ref="B202:AF202" si="51">IF(B109=0,"",B33)</f>
        <v>0.14045272818149226</v>
      </c>
      <c r="C202">
        <f t="shared" si="51"/>
        <v>7.3164398751747989E-2</v>
      </c>
      <c r="D202">
        <f t="shared" si="51"/>
        <v>6.9201614258860913E-2</v>
      </c>
      <c r="E202">
        <f t="shared" si="51"/>
        <v>6.7746665401369283E-2</v>
      </c>
      <c r="F202">
        <f t="shared" si="51"/>
        <v>6.0686121742512152E-2</v>
      </c>
      <c r="G202">
        <f t="shared" si="51"/>
        <v>5.6404150996950148E-2</v>
      </c>
      <c r="H202">
        <f t="shared" si="51"/>
        <v>5.1917908356574408E-2</v>
      </c>
      <c r="I202">
        <f t="shared" si="51"/>
        <v>4.8908872022891181E-2</v>
      </c>
      <c r="J202">
        <f t="shared" si="51"/>
        <v>4.6576860683706846E-2</v>
      </c>
      <c r="K202">
        <f t="shared" si="51"/>
        <v>4.4378010499001988E-2</v>
      </c>
      <c r="L202">
        <f t="shared" si="51"/>
        <v>4.2109574996668432E-2</v>
      </c>
      <c r="M202">
        <f t="shared" si="51"/>
        <v>4.0188662338722696E-2</v>
      </c>
      <c r="N202">
        <f t="shared" si="51"/>
        <v>3.9411435719622676E-2</v>
      </c>
      <c r="O202">
        <f t="shared" si="51"/>
        <v>3.822559472570667E-2</v>
      </c>
      <c r="P202">
        <f t="shared" si="51"/>
        <v>3.7109623709040321E-2</v>
      </c>
      <c r="Q202">
        <f t="shared" si="51"/>
        <v>3.6209803795517928E-2</v>
      </c>
      <c r="R202">
        <f t="shared" si="51"/>
        <v>3.5193564171096758E-2</v>
      </c>
      <c r="S202">
        <f t="shared" si="51"/>
        <v>3.4376551054268824E-2</v>
      </c>
      <c r="T202">
        <f t="shared" si="51"/>
        <v>3.3541171753466735E-2</v>
      </c>
      <c r="U202">
        <f t="shared" si="51"/>
        <v>3.3168786997865872E-2</v>
      </c>
      <c r="V202">
        <f t="shared" si="51"/>
        <v>3.2391180928369998E-2</v>
      </c>
      <c r="W202">
        <f t="shared" si="51"/>
        <v>3.1951227236324341E-2</v>
      </c>
      <c r="X202">
        <f t="shared" si="51"/>
        <v>3.160464167941264E-2</v>
      </c>
      <c r="Y202">
        <f t="shared" si="51"/>
        <v>3.1035653274542389E-2</v>
      </c>
      <c r="Z202">
        <f t="shared" si="51"/>
        <v>3.0710830521342262E-2</v>
      </c>
      <c r="AA202">
        <f t="shared" si="51"/>
        <v>3.0564787057285003E-2</v>
      </c>
      <c r="AB202">
        <f t="shared" si="51"/>
        <v>3.0216861561319988E-2</v>
      </c>
      <c r="AC202">
        <f t="shared" si="51"/>
        <v>3.0149556850824752E-2</v>
      </c>
      <c r="AD202">
        <f t="shared" si="51"/>
        <v>3.0017970316404068E-2</v>
      </c>
      <c r="AE202">
        <f t="shared" si="51"/>
        <v>2.9786840245276346E-2</v>
      </c>
      <c r="AF202">
        <f t="shared" si="51"/>
        <v>2.9610915684848808E-2</v>
      </c>
    </row>
    <row r="203" spans="1:32" x14ac:dyDescent="0.35">
      <c r="A203" t="str">
        <f t="shared" si="46"/>
        <v>Two Seater Cars</v>
      </c>
      <c r="B203">
        <f t="shared" ref="B203:AF203" si="52">IF(B110=0,"",B34)</f>
        <v>8.3904796794941772E-3</v>
      </c>
      <c r="C203">
        <f t="shared" si="52"/>
        <v>7.6826384216617423E-3</v>
      </c>
      <c r="D203">
        <f t="shared" si="52"/>
        <v>6.8574612941454741E-3</v>
      </c>
      <c r="E203">
        <f t="shared" si="52"/>
        <v>6.4536853658287751E-3</v>
      </c>
      <c r="F203">
        <f t="shared" si="52"/>
        <v>6.0005006662984571E-3</v>
      </c>
      <c r="G203">
        <f t="shared" si="52"/>
        <v>5.6599090217738842E-3</v>
      </c>
      <c r="H203">
        <f t="shared" si="52"/>
        <v>5.3328573820487493E-3</v>
      </c>
      <c r="I203">
        <f t="shared" si="52"/>
        <v>5.0457951579670045E-3</v>
      </c>
      <c r="J203">
        <f t="shared" si="52"/>
        <v>4.8268537266694719E-3</v>
      </c>
      <c r="K203">
        <f t="shared" si="52"/>
        <v>4.6350963144445138E-3</v>
      </c>
      <c r="L203">
        <f t="shared" si="52"/>
        <v>4.4607709934122745E-3</v>
      </c>
      <c r="M203">
        <f t="shared" si="52"/>
        <v>4.3107120729217706E-3</v>
      </c>
      <c r="N203">
        <f t="shared" si="52"/>
        <v>4.1894722186240907E-3</v>
      </c>
      <c r="O203">
        <f t="shared" si="52"/>
        <v>4.0751743128530559E-3</v>
      </c>
      <c r="P203">
        <f t="shared" si="52"/>
        <v>3.9689504598186603E-3</v>
      </c>
      <c r="Q203">
        <f t="shared" si="52"/>
        <v>3.8758732085691057E-3</v>
      </c>
      <c r="R203">
        <f t="shared" si="52"/>
        <v>3.7890569439776593E-3</v>
      </c>
      <c r="S203">
        <f t="shared" si="52"/>
        <v>3.7122421767538526E-3</v>
      </c>
      <c r="T203">
        <f t="shared" si="52"/>
        <v>3.6418249687844382E-3</v>
      </c>
      <c r="U203">
        <f t="shared" si="52"/>
        <v>3.5858229918299856E-3</v>
      </c>
      <c r="V203">
        <f t="shared" si="52"/>
        <v>3.5297594775309487E-3</v>
      </c>
      <c r="W203">
        <f t="shared" si="52"/>
        <v>3.4836825240335202E-3</v>
      </c>
      <c r="X203">
        <f t="shared" si="52"/>
        <v>3.4452600301053743E-3</v>
      </c>
      <c r="Y203">
        <f t="shared" si="52"/>
        <v>3.407954289281413E-3</v>
      </c>
      <c r="Z203">
        <f t="shared" si="52"/>
        <v>3.3791402537169495E-3</v>
      </c>
      <c r="AA203">
        <f t="shared" si="52"/>
        <v>3.3577260417692457E-3</v>
      </c>
      <c r="AB203">
        <f t="shared" si="52"/>
        <v>3.3352965783780037E-3</v>
      </c>
      <c r="AC203">
        <f t="shared" si="52"/>
        <v>3.3190053517005106E-3</v>
      </c>
      <c r="AD203">
        <f t="shared" si="52"/>
        <v>3.3032612406865987E-3</v>
      </c>
      <c r="AE203">
        <f t="shared" si="52"/>
        <v>3.2872773339181049E-3</v>
      </c>
      <c r="AF203">
        <f t="shared" si="52"/>
        <v>3.2713377965532765E-3</v>
      </c>
    </row>
    <row r="204" spans="1:32" x14ac:dyDescent="0.35">
      <c r="A204" t="str">
        <f t="shared" si="46"/>
        <v>Small Crossover Cars</v>
      </c>
      <c r="B204">
        <f t="shared" ref="B204:AF204" si="53">IF(B111=0,"",B35)</f>
        <v>0.16280081736449564</v>
      </c>
      <c r="C204">
        <f t="shared" si="53"/>
        <v>0.22891917493978325</v>
      </c>
      <c r="D204">
        <f t="shared" si="53"/>
        <v>0.20024627859979721</v>
      </c>
      <c r="E204">
        <f t="shared" si="53"/>
        <v>0.17886260220050024</v>
      </c>
      <c r="F204">
        <f t="shared" si="53"/>
        <v>0.17098023467131959</v>
      </c>
      <c r="G204">
        <f t="shared" si="53"/>
        <v>0.16294537826499023</v>
      </c>
      <c r="H204">
        <f t="shared" si="53"/>
        <v>0.15722044383729245</v>
      </c>
      <c r="I204">
        <f t="shared" si="53"/>
        <v>0.15135639722570371</v>
      </c>
      <c r="J204">
        <f t="shared" si="53"/>
        <v>0.14590490744655307</v>
      </c>
      <c r="K204">
        <f t="shared" si="53"/>
        <v>0.14123790533815114</v>
      </c>
      <c r="L204">
        <f t="shared" si="53"/>
        <v>0.1379919336499929</v>
      </c>
      <c r="M204">
        <f t="shared" si="53"/>
        <v>0.13493180260551171</v>
      </c>
      <c r="N204">
        <f t="shared" si="53"/>
        <v>0.13037282669845301</v>
      </c>
      <c r="O204">
        <f t="shared" si="53"/>
        <v>0.127308172777334</v>
      </c>
      <c r="P204">
        <f t="shared" si="53"/>
        <v>0.12469211674318854</v>
      </c>
      <c r="Q204">
        <f t="shared" si="53"/>
        <v>0.12209595246563365</v>
      </c>
      <c r="R204">
        <f t="shared" si="53"/>
        <v>0.12019854356432681</v>
      </c>
      <c r="S204">
        <f t="shared" si="53"/>
        <v>0.11831233638410543</v>
      </c>
      <c r="T204">
        <f t="shared" si="53"/>
        <v>0.11687600449306376</v>
      </c>
      <c r="U204">
        <f t="shared" si="53"/>
        <v>0.11484701372407834</v>
      </c>
      <c r="V204">
        <f t="shared" si="53"/>
        <v>0.11404185777613669</v>
      </c>
      <c r="W204">
        <f t="shared" si="53"/>
        <v>0.11283688920427946</v>
      </c>
      <c r="X204">
        <f t="shared" si="53"/>
        <v>0.11172337186026439</v>
      </c>
      <c r="Y204">
        <f t="shared" si="53"/>
        <v>0.11140248344847313</v>
      </c>
      <c r="Z204">
        <f t="shared" si="53"/>
        <v>0.11083688286566121</v>
      </c>
      <c r="AA204">
        <f t="shared" si="53"/>
        <v>0.11012226496694678</v>
      </c>
      <c r="AB204">
        <f t="shared" si="53"/>
        <v>0.11000316165194078</v>
      </c>
      <c r="AC204">
        <f t="shared" si="53"/>
        <v>0.10939449046105848</v>
      </c>
      <c r="AD204">
        <f t="shared" si="53"/>
        <v>0.10896491434824354</v>
      </c>
      <c r="AE204">
        <f t="shared" si="53"/>
        <v>0.10883032669553168</v>
      </c>
      <c r="AF204">
        <f t="shared" si="53"/>
        <v>0.10863038722323839</v>
      </c>
    </row>
    <row r="205" spans="1:32" x14ac:dyDescent="0.35">
      <c r="A205" t="str">
        <f t="shared" si="46"/>
        <v>Large Crossover Cars</v>
      </c>
      <c r="B205">
        <f t="shared" ref="B205:AF205" si="54">IF(B112=0,"",B36)</f>
        <v>4.5263580465347737E-2</v>
      </c>
      <c r="C205">
        <f t="shared" si="54"/>
        <v>4.0180764459428496E-2</v>
      </c>
      <c r="D205">
        <f t="shared" si="54"/>
        <v>3.9293233382092764E-2</v>
      </c>
      <c r="E205">
        <f t="shared" si="54"/>
        <v>3.8326320153534946E-2</v>
      </c>
      <c r="F205">
        <f t="shared" si="54"/>
        <v>3.5949928981942367E-2</v>
      </c>
      <c r="G205">
        <f t="shared" si="54"/>
        <v>3.4511257762649947E-2</v>
      </c>
      <c r="H205">
        <f t="shared" si="54"/>
        <v>3.2862792429049645E-2</v>
      </c>
      <c r="I205">
        <f t="shared" si="54"/>
        <v>3.1873655477083464E-2</v>
      </c>
      <c r="J205">
        <f t="shared" si="54"/>
        <v>3.0890505527345527E-2</v>
      </c>
      <c r="K205">
        <f t="shared" si="54"/>
        <v>2.9990864339233828E-2</v>
      </c>
      <c r="L205">
        <f t="shared" si="54"/>
        <v>2.9061774071617398E-2</v>
      </c>
      <c r="M205">
        <f t="shared" si="54"/>
        <v>2.8260236284543851E-2</v>
      </c>
      <c r="N205">
        <f t="shared" si="54"/>
        <v>2.7872746662908333E-2</v>
      </c>
      <c r="O205">
        <f t="shared" si="54"/>
        <v>2.7343439684466109E-2</v>
      </c>
      <c r="P205">
        <f t="shared" si="54"/>
        <v>2.6865781375469414E-2</v>
      </c>
      <c r="Q205">
        <f t="shared" si="54"/>
        <v>2.645429040864215E-2</v>
      </c>
      <c r="R205">
        <f t="shared" si="54"/>
        <v>2.6010189094623607E-2</v>
      </c>
      <c r="S205">
        <f t="shared" si="54"/>
        <v>2.5643123169366261E-2</v>
      </c>
      <c r="T205">
        <f t="shared" si="54"/>
        <v>2.5292695719420572E-2</v>
      </c>
      <c r="U205">
        <f t="shared" si="54"/>
        <v>2.5115431636221163E-2</v>
      </c>
      <c r="V205">
        <f t="shared" si="54"/>
        <v>2.4804074109455267E-2</v>
      </c>
      <c r="W205">
        <f t="shared" si="54"/>
        <v>2.4632877695648127E-2</v>
      </c>
      <c r="X205">
        <f t="shared" si="54"/>
        <v>2.4507753907879154E-2</v>
      </c>
      <c r="Y205">
        <f t="shared" si="54"/>
        <v>2.4316137523729561E-2</v>
      </c>
      <c r="Z205">
        <f t="shared" si="54"/>
        <v>2.4221508675654636E-2</v>
      </c>
      <c r="AA205">
        <f t="shared" si="54"/>
        <v>2.4202953210502628E-2</v>
      </c>
      <c r="AB205">
        <f t="shared" si="54"/>
        <v>2.4116607638182453E-2</v>
      </c>
      <c r="AC205">
        <f t="shared" si="54"/>
        <v>2.4138665955025788E-2</v>
      </c>
      <c r="AD205">
        <f t="shared" si="54"/>
        <v>2.413771541321939E-2</v>
      </c>
      <c r="AE205">
        <f t="shared" si="54"/>
        <v>2.4097676269974673E-2</v>
      </c>
      <c r="AF205">
        <f t="shared" si="54"/>
        <v>2.4094293829490694E-2</v>
      </c>
    </row>
    <row r="206" spans="1:32" x14ac:dyDescent="0.3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35">
      <c r="A207" t="str">
        <f t="shared" si="55"/>
        <v>Large Pickup</v>
      </c>
      <c r="B207" t="str">
        <f t="shared" ref="B207:AF207" si="57">IF(B114=0,"",B38)</f>
        <v/>
      </c>
      <c r="C207" t="str">
        <f t="shared" si="57"/>
        <v/>
      </c>
      <c r="D207">
        <f t="shared" si="57"/>
        <v>8.0134571225466508E-2</v>
      </c>
      <c r="E207">
        <f t="shared" si="57"/>
        <v>9.2485125328749584E-2</v>
      </c>
      <c r="F207">
        <f t="shared" si="57"/>
        <v>0.10342964362412274</v>
      </c>
      <c r="G207">
        <f t="shared" si="57"/>
        <v>0.11217951498443902</v>
      </c>
      <c r="H207">
        <f t="shared" si="57"/>
        <v>0.11962408725170601</v>
      </c>
      <c r="I207">
        <f t="shared" si="57"/>
        <v>0.12587747197083279</v>
      </c>
      <c r="J207">
        <f t="shared" si="57"/>
        <v>0.13117790727331149</v>
      </c>
      <c r="K207">
        <f t="shared" si="57"/>
        <v>0.13593740862328721</v>
      </c>
      <c r="L207">
        <f t="shared" si="57"/>
        <v>0.14015451497844003</v>
      </c>
      <c r="M207">
        <f t="shared" si="57"/>
        <v>0.14390568399397607</v>
      </c>
      <c r="N207">
        <f t="shared" si="57"/>
        <v>0.1471137081917101</v>
      </c>
      <c r="O207">
        <f t="shared" si="57"/>
        <v>0.15001730559253193</v>
      </c>
      <c r="P207">
        <f t="shared" si="57"/>
        <v>0.1527018073385214</v>
      </c>
      <c r="Q207">
        <f t="shared" si="57"/>
        <v>0.15514698740132235</v>
      </c>
      <c r="R207">
        <f t="shared" si="57"/>
        <v>0.15734190629668188</v>
      </c>
      <c r="S207">
        <f t="shared" si="57"/>
        <v>0.15934112501189895</v>
      </c>
      <c r="T207">
        <f t="shared" si="57"/>
        <v>0.16115888645092485</v>
      </c>
      <c r="U207">
        <f t="shared" si="57"/>
        <v>0.16264536560192325</v>
      </c>
      <c r="V207">
        <f t="shared" si="57"/>
        <v>0.16410374541728368</v>
      </c>
      <c r="W207">
        <f t="shared" si="57"/>
        <v>0.16534125627380233</v>
      </c>
      <c r="X207">
        <f t="shared" si="57"/>
        <v>0.1663702036273571</v>
      </c>
      <c r="Y207">
        <f t="shared" si="57"/>
        <v>0.16737761657981692</v>
      </c>
      <c r="Z207">
        <f t="shared" si="57"/>
        <v>0.16815922547437859</v>
      </c>
      <c r="AA207">
        <f t="shared" si="57"/>
        <v>0.16875930478507475</v>
      </c>
      <c r="AB207">
        <f t="shared" si="57"/>
        <v>0.16938208066389995</v>
      </c>
      <c r="AC207">
        <f t="shared" si="57"/>
        <v>0.16989499670598585</v>
      </c>
      <c r="AD207">
        <f t="shared" si="57"/>
        <v>0.17031327065619464</v>
      </c>
      <c r="AE207">
        <f t="shared" si="57"/>
        <v>0.17076647105371542</v>
      </c>
      <c r="AF207">
        <f t="shared" si="57"/>
        <v>0.17119853237605376</v>
      </c>
    </row>
    <row r="208" spans="1:32" x14ac:dyDescent="0.3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7.6557978521384906E-3</v>
      </c>
      <c r="M208">
        <f t="shared" si="58"/>
        <v>7.8564196523040718E-3</v>
      </c>
      <c r="N208">
        <f t="shared" si="58"/>
        <v>7.9730569233172933E-3</v>
      </c>
      <c r="O208">
        <f t="shared" si="58"/>
        <v>8.0928146886747564E-3</v>
      </c>
      <c r="P208">
        <f t="shared" si="58"/>
        <v>8.2688668568084954E-3</v>
      </c>
      <c r="Q208">
        <f t="shared" si="58"/>
        <v>8.3749604408557554E-3</v>
      </c>
      <c r="R208">
        <f t="shared" si="58"/>
        <v>8.4993257312646498E-3</v>
      </c>
      <c r="S208">
        <f t="shared" si="58"/>
        <v>8.5970483700803409E-3</v>
      </c>
      <c r="T208">
        <f t="shared" si="58"/>
        <v>8.6976304107102016E-3</v>
      </c>
      <c r="U208">
        <f t="shared" si="58"/>
        <v>8.7292808783461656E-3</v>
      </c>
      <c r="V208">
        <f t="shared" si="58"/>
        <v>8.8287073116776402E-3</v>
      </c>
      <c r="W208">
        <f t="shared" si="58"/>
        <v>8.8744056481793298E-3</v>
      </c>
      <c r="X208">
        <f t="shared" si="58"/>
        <v>8.9079435877479525E-3</v>
      </c>
      <c r="Y208">
        <f t="shared" si="58"/>
        <v>8.9829207845509174E-3</v>
      </c>
      <c r="Z208">
        <f t="shared" si="58"/>
        <v>9.0189329086150169E-3</v>
      </c>
      <c r="AA208">
        <f t="shared" si="58"/>
        <v>9.0239802143898123E-3</v>
      </c>
      <c r="AB208">
        <f t="shared" si="58"/>
        <v>9.0687301942538791E-3</v>
      </c>
      <c r="AC208">
        <f t="shared" si="58"/>
        <v>9.0637321767964209E-3</v>
      </c>
      <c r="AD208">
        <f t="shared" si="58"/>
        <v>9.0689482429492721E-3</v>
      </c>
      <c r="AE208">
        <f t="shared" si="58"/>
        <v>9.0964367540458824E-3</v>
      </c>
      <c r="AF208">
        <f t="shared" si="58"/>
        <v>9.11857571171849E-3</v>
      </c>
    </row>
    <row r="209" spans="1:32" x14ac:dyDescent="0.3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35">
      <c r="A210" t="str">
        <f t="shared" si="55"/>
        <v>Small Utility</v>
      </c>
      <c r="B210">
        <f t="shared" ref="B210:AF210" si="60">IF(B117=0,"",B41)</f>
        <v>8.1253138724290928E-3</v>
      </c>
      <c r="C210">
        <f t="shared" si="60"/>
        <v>7.261159474676899E-3</v>
      </c>
      <c r="D210">
        <f t="shared" si="60"/>
        <v>9.0480636066597939E-3</v>
      </c>
      <c r="E210">
        <f t="shared" si="60"/>
        <v>1.057228077848738E-2</v>
      </c>
      <c r="F210">
        <f t="shared" si="60"/>
        <v>1.1526833245033608E-2</v>
      </c>
      <c r="G210">
        <f t="shared" si="60"/>
        <v>1.230474446566839E-2</v>
      </c>
      <c r="H210">
        <f t="shared" si="60"/>
        <v>1.2869793336195666E-2</v>
      </c>
      <c r="I210">
        <f t="shared" si="60"/>
        <v>1.3352406600806895E-2</v>
      </c>
      <c r="J210">
        <f t="shared" si="60"/>
        <v>1.3774070063736816E-2</v>
      </c>
      <c r="K210">
        <f t="shared" si="60"/>
        <v>1.4135379519321697E-2</v>
      </c>
      <c r="L210">
        <f t="shared" si="60"/>
        <v>1.4418793919296319E-2</v>
      </c>
      <c r="M210">
        <f t="shared" si="60"/>
        <v>1.4674370478716777E-2</v>
      </c>
      <c r="N210">
        <f t="shared" si="60"/>
        <v>1.491644375642804E-2</v>
      </c>
      <c r="O210">
        <f t="shared" si="60"/>
        <v>1.5116417133557027E-2</v>
      </c>
      <c r="P210">
        <f t="shared" si="60"/>
        <v>1.5272478044833282E-2</v>
      </c>
      <c r="Q210">
        <f t="shared" si="60"/>
        <v>1.5424107134413169E-2</v>
      </c>
      <c r="R210">
        <f t="shared" si="60"/>
        <v>1.5554277541458456E-2</v>
      </c>
      <c r="S210">
        <f t="shared" si="60"/>
        <v>1.566795853426561E-2</v>
      </c>
      <c r="T210">
        <f t="shared" si="60"/>
        <v>1.5753959764017143E-2</v>
      </c>
      <c r="U210">
        <f t="shared" si="60"/>
        <v>1.5854521289029803E-2</v>
      </c>
      <c r="V210">
        <f t="shared" si="60"/>
        <v>1.590397666037616E-2</v>
      </c>
      <c r="W210">
        <f t="shared" si="60"/>
        <v>1.5955655583447515E-2</v>
      </c>
      <c r="X210">
        <f t="shared" si="60"/>
        <v>1.6004582945002423E-2</v>
      </c>
      <c r="Y210">
        <f t="shared" si="60"/>
        <v>1.6015468366853212E-2</v>
      </c>
      <c r="Z210">
        <f t="shared" si="60"/>
        <v>1.6030692371788405E-2</v>
      </c>
      <c r="AA210">
        <f t="shared" si="60"/>
        <v>1.6050606981030568E-2</v>
      </c>
      <c r="AB210">
        <f t="shared" si="60"/>
        <v>1.6043219850966687E-2</v>
      </c>
      <c r="AC210">
        <f t="shared" si="60"/>
        <v>1.6051164798624534E-2</v>
      </c>
      <c r="AD210">
        <f t="shared" si="60"/>
        <v>1.605452962358362E-2</v>
      </c>
      <c r="AE210">
        <f t="shared" si="60"/>
        <v>1.6048217923825402E-2</v>
      </c>
      <c r="AF210">
        <f t="shared" si="60"/>
        <v>1.6041418419040818E-2</v>
      </c>
    </row>
    <row r="211" spans="1:32" x14ac:dyDescent="0.35">
      <c r="A211" t="str">
        <f t="shared" si="55"/>
        <v>Large Utility</v>
      </c>
      <c r="B211">
        <f t="shared" ref="B211:AF211" si="61">IF(B118=0,"",B42)</f>
        <v>7.8524297683963355E-3</v>
      </c>
      <c r="C211">
        <f t="shared" si="61"/>
        <v>1.3034192422697115E-2</v>
      </c>
      <c r="D211">
        <f t="shared" si="61"/>
        <v>1.6237096250233351E-2</v>
      </c>
      <c r="E211">
        <f t="shared" si="61"/>
        <v>1.8738226309040078E-2</v>
      </c>
      <c r="F211">
        <f t="shared" si="61"/>
        <v>2.0663684720225117E-2</v>
      </c>
      <c r="G211">
        <f t="shared" si="61"/>
        <v>2.2159209450407738E-2</v>
      </c>
      <c r="H211">
        <f t="shared" si="61"/>
        <v>2.3359451590968649E-2</v>
      </c>
      <c r="I211">
        <f t="shared" si="61"/>
        <v>2.4342664573054656E-2</v>
      </c>
      <c r="J211">
        <f t="shared" si="61"/>
        <v>2.5189079793547679E-2</v>
      </c>
      <c r="K211">
        <f t="shared" si="61"/>
        <v>2.5929900246389959E-2</v>
      </c>
      <c r="L211">
        <f t="shared" si="61"/>
        <v>2.658004550274987E-2</v>
      </c>
      <c r="M211">
        <f t="shared" si="61"/>
        <v>2.7135398300120663E-2</v>
      </c>
      <c r="N211">
        <f t="shared" si="61"/>
        <v>2.7600365200584748E-2</v>
      </c>
      <c r="O211">
        <f t="shared" si="61"/>
        <v>2.8017045874562125E-2</v>
      </c>
      <c r="P211">
        <f t="shared" si="61"/>
        <v>2.8376050572089629E-2</v>
      </c>
      <c r="Q211">
        <f t="shared" si="61"/>
        <v>2.8701178854088922E-2</v>
      </c>
      <c r="R211">
        <f t="shared" si="61"/>
        <v>2.9006574142383175E-2</v>
      </c>
      <c r="S211">
        <f t="shared" si="61"/>
        <v>2.9271132490122833E-2</v>
      </c>
      <c r="T211">
        <f t="shared" si="61"/>
        <v>2.9501909890623141E-2</v>
      </c>
      <c r="U211">
        <f t="shared" si="61"/>
        <v>2.968883975952484E-2</v>
      </c>
      <c r="V211">
        <f t="shared" si="61"/>
        <v>2.9864701502570711E-2</v>
      </c>
      <c r="W211">
        <f t="shared" si="61"/>
        <v>2.9998148853748064E-2</v>
      </c>
      <c r="X211">
        <f t="shared" si="61"/>
        <v>3.0115878493132339E-2</v>
      </c>
      <c r="Y211">
        <f t="shared" si="61"/>
        <v>3.0214543798342892E-2</v>
      </c>
      <c r="Z211">
        <f t="shared" si="61"/>
        <v>3.0286177798413531E-2</v>
      </c>
      <c r="AA211">
        <f t="shared" si="61"/>
        <v>3.0337345601459717E-2</v>
      </c>
      <c r="AB211">
        <f t="shared" si="61"/>
        <v>3.038318772176752E-2</v>
      </c>
      <c r="AC211">
        <f t="shared" si="61"/>
        <v>3.040484403042933E-2</v>
      </c>
      <c r="AD211">
        <f t="shared" si="61"/>
        <v>3.0435784962721677E-2</v>
      </c>
      <c r="AE211">
        <f t="shared" si="61"/>
        <v>3.0468402149504484E-2</v>
      </c>
      <c r="AF211">
        <f t="shared" si="61"/>
        <v>3.0489917991504328E-2</v>
      </c>
    </row>
    <row r="212" spans="1:32" x14ac:dyDescent="0.35">
      <c r="A212" t="str">
        <f t="shared" si="55"/>
        <v>Small Crossover Trucks</v>
      </c>
      <c r="B212">
        <f t="shared" ref="B212:AF212" si="62">IF(B119=0,"",B43)</f>
        <v>3.7696361740607316E-2</v>
      </c>
      <c r="C212">
        <f t="shared" si="62"/>
        <v>4.3055544600026065E-2</v>
      </c>
      <c r="D212">
        <f t="shared" si="62"/>
        <v>5.5220071436435612E-2</v>
      </c>
      <c r="E212">
        <f t="shared" si="62"/>
        <v>6.5184399610601601E-2</v>
      </c>
      <c r="F212">
        <f t="shared" si="62"/>
        <v>7.2349025493952446E-2</v>
      </c>
      <c r="G212">
        <f t="shared" si="62"/>
        <v>7.8220866908837033E-2</v>
      </c>
      <c r="H212">
        <f t="shared" si="62"/>
        <v>8.2879772893387146E-2</v>
      </c>
      <c r="I212">
        <f t="shared" si="62"/>
        <v>8.6860726923271944E-2</v>
      </c>
      <c r="J212">
        <f t="shared" si="62"/>
        <v>9.0351282066425814E-2</v>
      </c>
      <c r="K212">
        <f t="shared" si="62"/>
        <v>9.3434875174037021E-2</v>
      </c>
      <c r="L212">
        <f t="shared" si="62"/>
        <v>9.6045823357422525E-2</v>
      </c>
      <c r="M212">
        <f t="shared" si="62"/>
        <v>9.8346841842122085E-2</v>
      </c>
      <c r="N212">
        <f t="shared" si="62"/>
        <v>0.10050733442716203</v>
      </c>
      <c r="O212">
        <f t="shared" si="62"/>
        <v>0.10237054591373006</v>
      </c>
      <c r="P212">
        <f t="shared" si="62"/>
        <v>0.10401273447759492</v>
      </c>
      <c r="Q212">
        <f t="shared" si="62"/>
        <v>0.1055400442962236</v>
      </c>
      <c r="R212">
        <f t="shared" si="62"/>
        <v>0.10689180205182727</v>
      </c>
      <c r="S212">
        <f t="shared" si="62"/>
        <v>0.10811792388790013</v>
      </c>
      <c r="T212">
        <f t="shared" si="62"/>
        <v>0.10916662911946511</v>
      </c>
      <c r="U212">
        <f t="shared" si="62"/>
        <v>0.11022392392257969</v>
      </c>
      <c r="V212">
        <f t="shared" si="62"/>
        <v>0.11100923030016516</v>
      </c>
      <c r="W212">
        <f t="shared" si="62"/>
        <v>0.11175096199266636</v>
      </c>
      <c r="X212">
        <f t="shared" si="62"/>
        <v>0.11243621740312078</v>
      </c>
      <c r="Y212">
        <f t="shared" si="62"/>
        <v>0.11290749623624909</v>
      </c>
      <c r="Z212">
        <f t="shared" si="62"/>
        <v>0.11335915740474453</v>
      </c>
      <c r="AA212">
        <f t="shared" si="62"/>
        <v>0.11379337672715162</v>
      </c>
      <c r="AB212">
        <f t="shared" si="62"/>
        <v>0.11408167717489283</v>
      </c>
      <c r="AC212">
        <f t="shared" si="62"/>
        <v>0.1144071931949466</v>
      </c>
      <c r="AD212">
        <f t="shared" si="62"/>
        <v>0.1147151726657116</v>
      </c>
      <c r="AE212">
        <f t="shared" si="62"/>
        <v>0.11495924055743449</v>
      </c>
      <c r="AF212">
        <f t="shared" si="62"/>
        <v>0.11519319390431423</v>
      </c>
    </row>
    <row r="213" spans="1:32" x14ac:dyDescent="0.35">
      <c r="A213" t="str">
        <f t="shared" si="55"/>
        <v>Large Crossover Trucks</v>
      </c>
      <c r="B213">
        <f t="shared" ref="B213:AF213" si="63">IF(B120=0,"",B44)</f>
        <v>5.9372632159122765E-2</v>
      </c>
      <c r="C213">
        <f t="shared" si="63"/>
        <v>0.10376903264121247</v>
      </c>
      <c r="D213">
        <f t="shared" si="63"/>
        <v>0.13194309768252171</v>
      </c>
      <c r="E213">
        <f t="shared" si="63"/>
        <v>0.15317597321722601</v>
      </c>
      <c r="F213">
        <f t="shared" si="63"/>
        <v>0.17005719293522845</v>
      </c>
      <c r="G213">
        <f t="shared" si="63"/>
        <v>0.1834616387460983</v>
      </c>
      <c r="H213">
        <f t="shared" si="63"/>
        <v>0.19455353757617885</v>
      </c>
      <c r="I213">
        <f t="shared" si="63"/>
        <v>0.20379766149658765</v>
      </c>
      <c r="J213">
        <f t="shared" si="63"/>
        <v>0.211774792373948</v>
      </c>
      <c r="K213">
        <f t="shared" si="63"/>
        <v>0.21882325546394335</v>
      </c>
      <c r="L213">
        <f t="shared" si="63"/>
        <v>0.22502352994113875</v>
      </c>
      <c r="M213">
        <f t="shared" si="63"/>
        <v>0.23026160200527432</v>
      </c>
      <c r="N213">
        <f t="shared" si="63"/>
        <v>0.23484476092679388</v>
      </c>
      <c r="O213">
        <f t="shared" si="63"/>
        <v>0.2389971809796344</v>
      </c>
      <c r="P213">
        <f t="shared" si="63"/>
        <v>0.24266522863294962</v>
      </c>
      <c r="Q213">
        <f t="shared" si="63"/>
        <v>0.24597376069125382</v>
      </c>
      <c r="R213">
        <f t="shared" si="63"/>
        <v>0.24908104056095703</v>
      </c>
      <c r="S213">
        <f t="shared" si="63"/>
        <v>0.25181902786125465</v>
      </c>
      <c r="T213">
        <f t="shared" si="63"/>
        <v>0.25423372536005606</v>
      </c>
      <c r="U213">
        <f t="shared" si="63"/>
        <v>0.25628387099695493</v>
      </c>
      <c r="V213">
        <f t="shared" si="63"/>
        <v>0.25818779163834604</v>
      </c>
      <c r="W213">
        <f t="shared" si="63"/>
        <v>0.25974995404376461</v>
      </c>
      <c r="X213">
        <f t="shared" si="63"/>
        <v>0.26110771304920549</v>
      </c>
      <c r="Y213">
        <f t="shared" si="63"/>
        <v>0.26229390157424476</v>
      </c>
      <c r="Z213">
        <f t="shared" si="63"/>
        <v>0.26322924665518727</v>
      </c>
      <c r="AA213">
        <f t="shared" si="63"/>
        <v>0.26395690808362277</v>
      </c>
      <c r="AB213">
        <f t="shared" si="63"/>
        <v>0.26462299212674556</v>
      </c>
      <c r="AC213">
        <f t="shared" si="63"/>
        <v>0.26511005067041427</v>
      </c>
      <c r="AD213">
        <f t="shared" si="63"/>
        <v>0.26560661269522351</v>
      </c>
      <c r="AE213">
        <f t="shared" si="63"/>
        <v>0.26609478737214942</v>
      </c>
      <c r="AF213">
        <f t="shared" si="63"/>
        <v>0.26652781423830146</v>
      </c>
    </row>
    <row r="215" spans="1:32" x14ac:dyDescent="0.35">
      <c r="A215" s="21" t="str">
        <f t="shared" ref="A215:A247" si="64">A122</f>
        <v>Plug-in 10 Gasoline Hybrid</v>
      </c>
    </row>
    <row r="216" spans="1:32" x14ac:dyDescent="0.35">
      <c r="A216" s="21"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35">
      <c r="A217" s="21" t="str">
        <f t="shared" si="64"/>
        <v>Subcompact Cars</v>
      </c>
      <c r="B217" t="str">
        <f t="shared" ref="B217:P217" si="66">IF(B124=0,"",B49)</f>
        <v/>
      </c>
      <c r="C217" t="str">
        <f t="shared" si="66"/>
        <v/>
      </c>
      <c r="D217" t="str">
        <f t="shared" si="66"/>
        <v/>
      </c>
      <c r="E217" t="str">
        <f t="shared" si="66"/>
        <v/>
      </c>
      <c r="F217" t="str">
        <f t="shared" si="66"/>
        <v/>
      </c>
      <c r="G217">
        <f t="shared" si="66"/>
        <v>2.2420644564831747E-2</v>
      </c>
      <c r="H217">
        <f t="shared" si="66"/>
        <v>2.0110701063575206E-2</v>
      </c>
      <c r="I217">
        <f t="shared" si="66"/>
        <v>1.806493757773419E-2</v>
      </c>
      <c r="J217">
        <f t="shared" si="66"/>
        <v>1.6531332564888035E-2</v>
      </c>
      <c r="K217">
        <f t="shared" si="66"/>
        <v>1.5207760236507393E-2</v>
      </c>
      <c r="L217">
        <f t="shared" si="66"/>
        <v>1.4195270071399738E-2</v>
      </c>
      <c r="M217">
        <f t="shared" si="66"/>
        <v>1.3282022967883531E-2</v>
      </c>
      <c r="N217">
        <f t="shared" si="66"/>
        <v>1.2289490208129032E-2</v>
      </c>
      <c r="O217">
        <f t="shared" si="66"/>
        <v>1.1528624699234508E-2</v>
      </c>
      <c r="P217">
        <f t="shared" si="66"/>
        <v>1.0889426594601393E-2</v>
      </c>
      <c r="Q217">
        <f t="shared" si="65"/>
        <v>1.0309892593035261E-2</v>
      </c>
      <c r="R217">
        <f t="shared" si="65"/>
        <v>9.8655551653326276E-3</v>
      </c>
      <c r="S217">
        <f t="shared" si="65"/>
        <v>9.4791878468806715E-3</v>
      </c>
      <c r="T217">
        <f t="shared" si="65"/>
        <v>9.1851336857797679E-3</v>
      </c>
      <c r="U217">
        <f t="shared" si="65"/>
        <v>8.872132733728286E-3</v>
      </c>
      <c r="V217">
        <f t="shared" si="65"/>
        <v>8.7213932414147485E-3</v>
      </c>
      <c r="W217">
        <f t="shared" si="65"/>
        <v>8.5571518072512821E-3</v>
      </c>
      <c r="X217">
        <f t="shared" si="65"/>
        <v>8.4245224838083842E-3</v>
      </c>
      <c r="Y217">
        <f t="shared" si="65"/>
        <v>8.3890081555021007E-3</v>
      </c>
      <c r="Z217">
        <f t="shared" si="65"/>
        <v>8.3328157644628476E-3</v>
      </c>
      <c r="AA217">
        <f t="shared" si="65"/>
        <v>8.2572145993368602E-3</v>
      </c>
      <c r="AB217">
        <f t="shared" si="65"/>
        <v>8.2464698364264118E-3</v>
      </c>
      <c r="AC217">
        <f t="shared" si="65"/>
        <v>8.1824541668934318E-3</v>
      </c>
      <c r="AD217">
        <f t="shared" si="65"/>
        <v>8.1302071411679753E-3</v>
      </c>
      <c r="AE217">
        <f t="shared" si="65"/>
        <v>8.101103181218209E-3</v>
      </c>
      <c r="AF217">
        <f t="shared" si="65"/>
        <v>8.0598953934142639E-3</v>
      </c>
    </row>
    <row r="218" spans="1:32" x14ac:dyDescent="0.35">
      <c r="A218" s="21" t="str">
        <f t="shared" si="64"/>
        <v>Compact Cars</v>
      </c>
      <c r="B218">
        <f t="shared" si="65"/>
        <v>0.11602697871901277</v>
      </c>
      <c r="C218">
        <f t="shared" si="65"/>
        <v>0.12966326286997901</v>
      </c>
      <c r="D218">
        <f t="shared" si="65"/>
        <v>9.6262365978403638E-2</v>
      </c>
      <c r="E218">
        <f t="shared" si="65"/>
        <v>7.3906959692546612E-2</v>
      </c>
      <c r="F218">
        <f t="shared" si="65"/>
        <v>6.2773426917318617E-2</v>
      </c>
      <c r="G218">
        <f t="shared" si="65"/>
        <v>5.4313044697359585E-2</v>
      </c>
      <c r="H218">
        <f t="shared" si="65"/>
        <v>4.8649830184426125E-2</v>
      </c>
      <c r="I218">
        <f t="shared" si="65"/>
        <v>4.3910120623212326E-2</v>
      </c>
      <c r="J218">
        <f t="shared" si="65"/>
        <v>4.0027393587019434E-2</v>
      </c>
      <c r="K218">
        <f t="shared" si="65"/>
        <v>3.6844458140254388E-2</v>
      </c>
      <c r="L218">
        <f t="shared" si="65"/>
        <v>3.4290408830958935E-2</v>
      </c>
      <c r="M218">
        <f t="shared" si="65"/>
        <v>3.2160399313885792E-2</v>
      </c>
      <c r="N218">
        <f t="shared" si="65"/>
        <v>2.9790345926751689E-2</v>
      </c>
      <c r="O218">
        <f t="shared" si="65"/>
        <v>2.7997431177375891E-2</v>
      </c>
      <c r="P218">
        <f t="shared" si="65"/>
        <v>2.643746570815252E-2</v>
      </c>
      <c r="Q218">
        <f t="shared" si="65"/>
        <v>2.5062535862312413E-2</v>
      </c>
      <c r="R218">
        <f t="shared" si="65"/>
        <v>2.3969062802842854E-2</v>
      </c>
      <c r="S218">
        <f t="shared" si="65"/>
        <v>2.3030260942314553E-2</v>
      </c>
      <c r="T218">
        <f t="shared" si="65"/>
        <v>2.2308771686500119E-2</v>
      </c>
      <c r="U218">
        <f t="shared" si="65"/>
        <v>2.1608605424680509E-2</v>
      </c>
      <c r="V218">
        <f t="shared" si="65"/>
        <v>2.1209778185052458E-2</v>
      </c>
      <c r="W218">
        <f t="shared" si="65"/>
        <v>2.0821444758520644E-2</v>
      </c>
      <c r="X218">
        <f t="shared" si="65"/>
        <v>2.0526530985554445E-2</v>
      </c>
      <c r="Y218">
        <f t="shared" si="65"/>
        <v>2.0406180687435826E-2</v>
      </c>
      <c r="Z218">
        <f t="shared" si="65"/>
        <v>2.0275961670103815E-2</v>
      </c>
      <c r="AA218">
        <f t="shared" si="65"/>
        <v>2.0131107492447318E-2</v>
      </c>
      <c r="AB218">
        <f t="shared" si="65"/>
        <v>2.0092071425387322E-2</v>
      </c>
      <c r="AC218">
        <f t="shared" si="65"/>
        <v>1.996761463542723E-2</v>
      </c>
      <c r="AD218">
        <f t="shared" si="65"/>
        <v>1.9865877542741783E-2</v>
      </c>
      <c r="AE218">
        <f t="shared" si="65"/>
        <v>1.9796820136972249E-2</v>
      </c>
      <c r="AF218">
        <f t="shared" si="65"/>
        <v>1.9707700954917782E-2</v>
      </c>
    </row>
    <row r="219" spans="1:32" x14ac:dyDescent="0.35">
      <c r="A219" s="21" t="str">
        <f t="shared" si="64"/>
        <v>Midsize Cars</v>
      </c>
      <c r="B219">
        <f t="shared" si="65"/>
        <v>0.3718620736642741</v>
      </c>
      <c r="C219">
        <f t="shared" si="65"/>
        <v>0.3049861386450623</v>
      </c>
      <c r="D219">
        <f t="shared" si="65"/>
        <v>0.24666650077322827</v>
      </c>
      <c r="E219">
        <f t="shared" si="65"/>
        <v>0.20270205152163401</v>
      </c>
      <c r="F219">
        <f t="shared" si="65"/>
        <v>0.16797094761626119</v>
      </c>
      <c r="G219">
        <f t="shared" si="65"/>
        <v>0.14504656447630224</v>
      </c>
      <c r="H219">
        <f t="shared" si="65"/>
        <v>0.12784465741401579</v>
      </c>
      <c r="I219">
        <f t="shared" si="65"/>
        <v>0.11510546177046573</v>
      </c>
      <c r="J219">
        <f t="shared" si="65"/>
        <v>0.10496715235634985</v>
      </c>
      <c r="K219">
        <f t="shared" si="65"/>
        <v>9.6452336887590265E-2</v>
      </c>
      <c r="L219">
        <f t="shared" si="65"/>
        <v>8.8724320278211991E-2</v>
      </c>
      <c r="M219">
        <f t="shared" si="65"/>
        <v>8.2186924512649057E-2</v>
      </c>
      <c r="N219">
        <f t="shared" si="65"/>
        <v>7.7586924419755357E-2</v>
      </c>
      <c r="O219">
        <f t="shared" si="65"/>
        <v>7.2977917349103638E-2</v>
      </c>
      <c r="P219">
        <f t="shared" si="65"/>
        <v>6.8897603974413496E-2</v>
      </c>
      <c r="Q219">
        <f t="shared" si="65"/>
        <v>6.5491298226304909E-2</v>
      </c>
      <c r="R219">
        <f t="shared" si="65"/>
        <v>6.2401514456221212E-2</v>
      </c>
      <c r="S219">
        <f t="shared" si="65"/>
        <v>5.9914483400850226E-2</v>
      </c>
      <c r="T219">
        <f t="shared" si="65"/>
        <v>5.7813091030334045E-2</v>
      </c>
      <c r="U219">
        <f t="shared" si="65"/>
        <v>5.6467187420512113E-2</v>
      </c>
      <c r="V219">
        <f t="shared" si="65"/>
        <v>5.5026387213756731E-2</v>
      </c>
      <c r="W219">
        <f t="shared" si="65"/>
        <v>5.4121712486870401E-2</v>
      </c>
      <c r="X219">
        <f t="shared" si="65"/>
        <v>5.3492685349463907E-2</v>
      </c>
      <c r="Y219">
        <f t="shared" si="65"/>
        <v>5.2815417903010801E-2</v>
      </c>
      <c r="Z219">
        <f t="shared" si="65"/>
        <v>5.2452096658192462E-2</v>
      </c>
      <c r="AA219">
        <f t="shared" si="65"/>
        <v>5.2284339835735598E-2</v>
      </c>
      <c r="AB219">
        <f t="shared" si="65"/>
        <v>5.1970272743611885E-2</v>
      </c>
      <c r="AC219">
        <f t="shared" si="65"/>
        <v>5.1909067089038377E-2</v>
      </c>
      <c r="AD219">
        <f t="shared" si="65"/>
        <v>5.1765013239146056E-2</v>
      </c>
      <c r="AE219">
        <f t="shared" si="65"/>
        <v>5.148163238467407E-2</v>
      </c>
      <c r="AF219">
        <f t="shared" si="65"/>
        <v>5.1202781254954824E-2</v>
      </c>
    </row>
    <row r="220" spans="1:32" x14ac:dyDescent="0.35">
      <c r="A220" s="21" t="str">
        <f t="shared" si="64"/>
        <v>Large Cars</v>
      </c>
      <c r="B220">
        <f t="shared" si="65"/>
        <v>0.15383321074025702</v>
      </c>
      <c r="C220">
        <f t="shared" si="65"/>
        <v>9.2460142188396655E-2</v>
      </c>
      <c r="D220">
        <f t="shared" si="65"/>
        <v>7.5944796455495053E-2</v>
      </c>
      <c r="E220">
        <f t="shared" si="65"/>
        <v>6.4901917796127764E-2</v>
      </c>
      <c r="F220">
        <f t="shared" si="65"/>
        <v>5.2627928425267909E-2</v>
      </c>
      <c r="G220">
        <f t="shared" si="65"/>
        <v>4.5332291351186091E-2</v>
      </c>
      <c r="H220">
        <f t="shared" si="65"/>
        <v>3.9212449063664126E-2</v>
      </c>
      <c r="I220">
        <f t="shared" si="65"/>
        <v>3.5049317354516683E-2</v>
      </c>
      <c r="J220">
        <f t="shared" si="65"/>
        <v>3.1876544929280964E-2</v>
      </c>
      <c r="K220">
        <f t="shared" si="65"/>
        <v>2.9136739122035064E-2</v>
      </c>
      <c r="L220">
        <f t="shared" si="65"/>
        <v>2.65818597637817E-2</v>
      </c>
      <c r="M220">
        <f t="shared" si="65"/>
        <v>2.4444740027413724E-2</v>
      </c>
      <c r="N220">
        <f t="shared" si="65"/>
        <v>2.314090448922217E-2</v>
      </c>
      <c r="O220">
        <f t="shared" si="65"/>
        <v>2.1715653441447852E-2</v>
      </c>
      <c r="P220">
        <f t="shared" si="65"/>
        <v>2.0448988013762454E-2</v>
      </c>
      <c r="Q220">
        <f t="shared" si="65"/>
        <v>1.9412598425614706E-2</v>
      </c>
      <c r="R220">
        <f t="shared" si="65"/>
        <v>1.8425698856424429E-2</v>
      </c>
      <c r="S220">
        <f t="shared" si="65"/>
        <v>1.7651215682280109E-2</v>
      </c>
      <c r="T220">
        <f t="shared" si="65"/>
        <v>1.6967319355504377E-2</v>
      </c>
      <c r="U220">
        <f t="shared" si="65"/>
        <v>1.6598434744570123E-2</v>
      </c>
      <c r="V220">
        <f t="shared" si="65"/>
        <v>1.6097729482561555E-2</v>
      </c>
      <c r="W220">
        <f t="shared" si="65"/>
        <v>1.5813246374352184E-2</v>
      </c>
      <c r="X220">
        <f t="shared" si="65"/>
        <v>1.5623069711927673E-2</v>
      </c>
      <c r="Y220">
        <f t="shared" si="65"/>
        <v>1.535712794745535E-2</v>
      </c>
      <c r="Z220">
        <f t="shared" si="65"/>
        <v>1.5225766583155321E-2</v>
      </c>
      <c r="AA220">
        <f t="shared" si="65"/>
        <v>1.5183731859267583E-2</v>
      </c>
      <c r="AB220">
        <f t="shared" si="65"/>
        <v>1.5047517167601587E-2</v>
      </c>
      <c r="AC220">
        <f t="shared" si="65"/>
        <v>1.5043077223792053E-2</v>
      </c>
      <c r="AD220">
        <f t="shared" si="65"/>
        <v>1.4995411502895744E-2</v>
      </c>
      <c r="AE220">
        <f t="shared" si="65"/>
        <v>1.4888300860795584E-2</v>
      </c>
      <c r="AF220">
        <f t="shared" si="65"/>
        <v>1.4798768689952039E-2</v>
      </c>
    </row>
    <row r="221" spans="1:32" x14ac:dyDescent="0.35">
      <c r="A221" s="21" t="str">
        <f t="shared" si="64"/>
        <v>Two Seater Cars</v>
      </c>
      <c r="B221">
        <f t="shared" si="65"/>
        <v>9.1898138644882135E-3</v>
      </c>
      <c r="C221">
        <f t="shared" si="65"/>
        <v>9.7087907912577903E-3</v>
      </c>
      <c r="D221">
        <f t="shared" si="65"/>
        <v>7.5256698526888679E-3</v>
      </c>
      <c r="E221">
        <f t="shared" si="65"/>
        <v>6.182688913373824E-3</v>
      </c>
      <c r="F221">
        <f t="shared" si="65"/>
        <v>5.2037255061647154E-3</v>
      </c>
      <c r="G221">
        <f t="shared" si="65"/>
        <v>4.5488964954039255E-3</v>
      </c>
      <c r="H221">
        <f t="shared" si="65"/>
        <v>4.0277893520125115E-3</v>
      </c>
      <c r="I221">
        <f t="shared" si="65"/>
        <v>3.6159426395009882E-3</v>
      </c>
      <c r="J221">
        <f t="shared" si="65"/>
        <v>3.3034304465064551E-3</v>
      </c>
      <c r="K221">
        <f t="shared" si="65"/>
        <v>3.0432097023031972E-3</v>
      </c>
      <c r="L221">
        <f t="shared" si="65"/>
        <v>2.8158818747187923E-3</v>
      </c>
      <c r="M221">
        <f t="shared" si="65"/>
        <v>2.6219891338377767E-3</v>
      </c>
      <c r="N221">
        <f t="shared" si="65"/>
        <v>2.4598996382960993E-3</v>
      </c>
      <c r="O221">
        <f t="shared" si="65"/>
        <v>2.3150738066056694E-3</v>
      </c>
      <c r="P221">
        <f t="shared" si="65"/>
        <v>2.1870612598067665E-3</v>
      </c>
      <c r="Q221">
        <f t="shared" si="65"/>
        <v>2.0779115670288219E-3</v>
      </c>
      <c r="R221">
        <f t="shared" si="65"/>
        <v>1.9837724266902656E-3</v>
      </c>
      <c r="S221">
        <f t="shared" si="65"/>
        <v>1.9061128972274368E-3</v>
      </c>
      <c r="T221">
        <f t="shared" si="65"/>
        <v>1.8422733629104254E-3</v>
      </c>
      <c r="U221">
        <f t="shared" si="65"/>
        <v>1.7944294718796551E-3</v>
      </c>
      <c r="V221">
        <f t="shared" si="65"/>
        <v>1.7542155481597135E-3</v>
      </c>
      <c r="W221">
        <f t="shared" si="65"/>
        <v>1.7241381570451523E-3</v>
      </c>
      <c r="X221">
        <f t="shared" si="65"/>
        <v>1.7030896338595864E-3</v>
      </c>
      <c r="Y221">
        <f t="shared" si="65"/>
        <v>1.6863311880888903E-3</v>
      </c>
      <c r="Z221">
        <f t="shared" si="65"/>
        <v>1.6753047664759093E-3</v>
      </c>
      <c r="AA221">
        <f t="shared" si="65"/>
        <v>1.668024441968182E-3</v>
      </c>
      <c r="AB221">
        <f t="shared" si="65"/>
        <v>1.6609247264259381E-3</v>
      </c>
      <c r="AC221">
        <f t="shared" si="65"/>
        <v>1.6560128581274349E-3</v>
      </c>
      <c r="AD221">
        <f t="shared" si="65"/>
        <v>1.6501369374261965E-3</v>
      </c>
      <c r="AE221">
        <f t="shared" si="65"/>
        <v>1.6430737049394838E-3</v>
      </c>
      <c r="AF221">
        <f t="shared" si="65"/>
        <v>1.6349298979180321E-3</v>
      </c>
    </row>
    <row r="222" spans="1:32" x14ac:dyDescent="0.35">
      <c r="A222" s="21" t="str">
        <f t="shared" si="64"/>
        <v>Small Crossover Cars</v>
      </c>
      <c r="B222">
        <f t="shared" si="65"/>
        <v>0.17831033096029725</v>
      </c>
      <c r="C222">
        <f t="shared" si="65"/>
        <v>0.2892923310475114</v>
      </c>
      <c r="D222">
        <f t="shared" si="65"/>
        <v>0.21975878788527956</v>
      </c>
      <c r="E222">
        <f t="shared" si="65"/>
        <v>0.17135198959303669</v>
      </c>
      <c r="F222">
        <f t="shared" si="65"/>
        <v>0.14827666184695665</v>
      </c>
      <c r="G222">
        <f t="shared" si="65"/>
        <v>0.13095999551942852</v>
      </c>
      <c r="H222">
        <f t="shared" si="65"/>
        <v>0.11874512746921588</v>
      </c>
      <c r="I222">
        <f t="shared" si="65"/>
        <v>0.10846576869564828</v>
      </c>
      <c r="J222">
        <f t="shared" si="65"/>
        <v>9.9855255793346892E-2</v>
      </c>
      <c r="K222">
        <f t="shared" si="65"/>
        <v>9.2730880805775184E-2</v>
      </c>
      <c r="L222">
        <f t="shared" si="65"/>
        <v>8.7108032534343724E-2</v>
      </c>
      <c r="M222">
        <f t="shared" si="65"/>
        <v>8.2072222467180295E-2</v>
      </c>
      <c r="N222">
        <f t="shared" si="65"/>
        <v>7.6549993054850829E-2</v>
      </c>
      <c r="O222">
        <f t="shared" si="65"/>
        <v>7.2322750767756502E-2</v>
      </c>
      <c r="P222">
        <f t="shared" si="65"/>
        <v>6.8710683263300362E-2</v>
      </c>
      <c r="Q222">
        <f t="shared" si="65"/>
        <v>6.5457402309969784E-2</v>
      </c>
      <c r="R222">
        <f t="shared" si="65"/>
        <v>6.293031748446748E-2</v>
      </c>
      <c r="S222">
        <f t="shared" si="65"/>
        <v>6.0749449940266556E-2</v>
      </c>
      <c r="T222">
        <f t="shared" si="65"/>
        <v>5.9123530561338004E-2</v>
      </c>
      <c r="U222">
        <f t="shared" si="65"/>
        <v>5.7472124712625652E-2</v>
      </c>
      <c r="V222">
        <f t="shared" si="65"/>
        <v>5.6676383001556419E-2</v>
      </c>
      <c r="W222">
        <f t="shared" si="65"/>
        <v>5.5845038937165366E-2</v>
      </c>
      <c r="X222">
        <f t="shared" si="65"/>
        <v>5.5228027728646212E-2</v>
      </c>
      <c r="Y222">
        <f t="shared" si="65"/>
        <v>5.512441374597437E-2</v>
      </c>
      <c r="Z222">
        <f t="shared" si="65"/>
        <v>5.4950533042221583E-2</v>
      </c>
      <c r="AA222">
        <f t="shared" si="65"/>
        <v>5.4705663084107937E-2</v>
      </c>
      <c r="AB222">
        <f t="shared" si="65"/>
        <v>5.4779827484364413E-2</v>
      </c>
      <c r="AC222">
        <f t="shared" si="65"/>
        <v>5.4582220760504119E-2</v>
      </c>
      <c r="AD222">
        <f t="shared" si="65"/>
        <v>5.4433184949109467E-2</v>
      </c>
      <c r="AE222">
        <f t="shared" si="65"/>
        <v>5.4396459418977784E-2</v>
      </c>
      <c r="AF222">
        <f t="shared" si="65"/>
        <v>5.4290653836118766E-2</v>
      </c>
    </row>
    <row r="223" spans="1:32" x14ac:dyDescent="0.35">
      <c r="A223" s="21" t="str">
        <f t="shared" si="64"/>
        <v>Large Crossover Cars</v>
      </c>
      <c r="B223">
        <f t="shared" si="65"/>
        <v>4.9575697124137126E-2</v>
      </c>
      <c r="C223">
        <f t="shared" si="65"/>
        <v>5.0777690496205632E-2</v>
      </c>
      <c r="D223">
        <f t="shared" si="65"/>
        <v>4.3122066489933032E-2</v>
      </c>
      <c r="E223">
        <f t="shared" si="65"/>
        <v>3.6716961127101079E-2</v>
      </c>
      <c r="F223">
        <f t="shared" si="65"/>
        <v>3.117632557543638E-2</v>
      </c>
      <c r="G223">
        <f t="shared" si="65"/>
        <v>2.7736866243708257E-2</v>
      </c>
      <c r="H223">
        <f t="shared" si="65"/>
        <v>2.4820541023407694E-2</v>
      </c>
      <c r="I223">
        <f t="shared" si="65"/>
        <v>2.2841456362803852E-2</v>
      </c>
      <c r="J223">
        <f t="shared" si="65"/>
        <v>2.1141025240352568E-2</v>
      </c>
      <c r="K223">
        <f t="shared" si="65"/>
        <v>1.969074279064971E-2</v>
      </c>
      <c r="L223">
        <f t="shared" si="65"/>
        <v>1.8345376388138795E-2</v>
      </c>
      <c r="M223">
        <f t="shared" si="65"/>
        <v>1.7189278987853836E-2</v>
      </c>
      <c r="N223">
        <f t="shared" si="65"/>
        <v>1.6365822675612565E-2</v>
      </c>
      <c r="O223">
        <f t="shared" si="65"/>
        <v>1.5533588537883005E-2</v>
      </c>
      <c r="P223">
        <f t="shared" si="65"/>
        <v>1.4804193263579278E-2</v>
      </c>
      <c r="Q223">
        <f t="shared" si="65"/>
        <v>1.418252689900319E-2</v>
      </c>
      <c r="R223">
        <f t="shared" si="65"/>
        <v>1.3617714566397496E-2</v>
      </c>
      <c r="S223">
        <f t="shared" si="65"/>
        <v>1.3166890916869655E-2</v>
      </c>
      <c r="T223">
        <f t="shared" si="65"/>
        <v>1.2794700459105208E-2</v>
      </c>
      <c r="U223">
        <f t="shared" si="65"/>
        <v>1.2568347860364971E-2</v>
      </c>
      <c r="V223">
        <f t="shared" si="65"/>
        <v>1.2327098414917626E-2</v>
      </c>
      <c r="W223">
        <f t="shared" si="65"/>
        <v>1.2191261419458999E-2</v>
      </c>
      <c r="X223">
        <f t="shared" si="65"/>
        <v>1.2114877038298371E-2</v>
      </c>
      <c r="Y223">
        <f t="shared" si="65"/>
        <v>1.2032162875274324E-2</v>
      </c>
      <c r="Z223">
        <f t="shared" si="65"/>
        <v>1.2008500946631856E-2</v>
      </c>
      <c r="AA223">
        <f t="shared" si="65"/>
        <v>1.2023350630970002E-2</v>
      </c>
      <c r="AB223">
        <f t="shared" si="65"/>
        <v>1.2009687595233147E-2</v>
      </c>
      <c r="AC223">
        <f t="shared" si="65"/>
        <v>1.2043952016854927E-2</v>
      </c>
      <c r="AD223">
        <f t="shared" si="65"/>
        <v>1.2057943010331203E-2</v>
      </c>
      <c r="AE223">
        <f t="shared" si="65"/>
        <v>1.2044696631101455E-2</v>
      </c>
      <c r="AF223">
        <f t="shared" si="65"/>
        <v>1.2041703975835427E-2</v>
      </c>
    </row>
    <row r="224" spans="1:32" x14ac:dyDescent="0.35">
      <c r="A224" s="21"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35">
      <c r="A225" s="21"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35">
      <c r="A226" s="21" t="str">
        <f t="shared" si="64"/>
        <v>Small Van</v>
      </c>
      <c r="B226">
        <f t="shared" si="67"/>
        <v>2.4421239574680541E-3</v>
      </c>
      <c r="C226">
        <f t="shared" si="67"/>
        <v>8.9325627806000236E-4</v>
      </c>
      <c r="D226">
        <f t="shared" si="67"/>
        <v>3.6562368502531329E-3</v>
      </c>
      <c r="E226">
        <f t="shared" si="67"/>
        <v>5.3557536370582469E-3</v>
      </c>
      <c r="F226">
        <f t="shared" si="67"/>
        <v>6.6289317680300894E-3</v>
      </c>
      <c r="G226">
        <f t="shared" si="67"/>
        <v>7.444208034598246E-3</v>
      </c>
      <c r="H226">
        <f t="shared" si="67"/>
        <v>8.2043204166570519E-3</v>
      </c>
      <c r="I226">
        <f t="shared" si="67"/>
        <v>8.7131725568184368E-3</v>
      </c>
      <c r="J226">
        <f t="shared" si="67"/>
        <v>9.1033386633256799E-3</v>
      </c>
      <c r="K226">
        <f t="shared" si="67"/>
        <v>9.4500849116534898E-3</v>
      </c>
      <c r="L226">
        <f t="shared" si="67"/>
        <v>9.8099691469190065E-3</v>
      </c>
      <c r="M226">
        <f t="shared" si="67"/>
        <v>1.0079023202352816E-2</v>
      </c>
      <c r="N226">
        <f t="shared" si="67"/>
        <v>1.0235735592420664E-2</v>
      </c>
      <c r="O226">
        <f t="shared" si="67"/>
        <v>1.0390978010828821E-2</v>
      </c>
      <c r="P226">
        <f t="shared" si="67"/>
        <v>1.0613125639131067E-2</v>
      </c>
      <c r="Q226">
        <f t="shared" si="67"/>
        <v>1.0739872051934139E-2</v>
      </c>
      <c r="R226">
        <f t="shared" si="67"/>
        <v>1.0883682562634035E-2</v>
      </c>
      <c r="S226">
        <f t="shared" si="67"/>
        <v>1.0986924851442138E-2</v>
      </c>
      <c r="T226">
        <f t="shared" si="67"/>
        <v>1.1088426192445012E-2</v>
      </c>
      <c r="U226">
        <f t="shared" si="67"/>
        <v>1.1098023234210783E-2</v>
      </c>
      <c r="V226">
        <f t="shared" si="67"/>
        <v>1.1190986871105764E-2</v>
      </c>
      <c r="W226">
        <f t="shared" si="67"/>
        <v>1.1215658608013416E-2</v>
      </c>
      <c r="X226">
        <f t="shared" si="67"/>
        <v>1.1223665190594661E-2</v>
      </c>
      <c r="Y226">
        <f t="shared" si="67"/>
        <v>1.1285086683120471E-2</v>
      </c>
      <c r="Z226">
        <f t="shared" si="67"/>
        <v>1.1300745930843816E-2</v>
      </c>
      <c r="AA226">
        <f t="shared" si="67"/>
        <v>1.1281943798575996E-2</v>
      </c>
      <c r="AB226">
        <f t="shared" si="67"/>
        <v>1.1315095541650286E-2</v>
      </c>
      <c r="AC226">
        <f t="shared" si="67"/>
        <v>1.1289461819494901E-2</v>
      </c>
      <c r="AD226">
        <f t="shared" si="67"/>
        <v>1.1279481452035677E-2</v>
      </c>
      <c r="AE226">
        <f t="shared" si="67"/>
        <v>1.1299615407502375E-2</v>
      </c>
      <c r="AF226">
        <f t="shared" si="67"/>
        <v>1.1315324905850929E-2</v>
      </c>
    </row>
    <row r="227" spans="1:32" x14ac:dyDescent="0.35">
      <c r="A227" s="21"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35">
      <c r="A228" s="21" t="str">
        <f t="shared" si="64"/>
        <v>Small Utility</v>
      </c>
      <c r="B228">
        <f t="shared" si="67"/>
        <v>4.1490435971621243E-3</v>
      </c>
      <c r="C228">
        <f t="shared" si="67"/>
        <v>1.7940512761048374E-3</v>
      </c>
      <c r="D228">
        <f t="shared" si="67"/>
        <v>7.2757875131159791E-3</v>
      </c>
      <c r="E228">
        <f t="shared" si="67"/>
        <v>1.1278622043426655E-2</v>
      </c>
      <c r="F228">
        <f t="shared" si="67"/>
        <v>1.3569222070405899E-2</v>
      </c>
      <c r="G228">
        <f t="shared" si="67"/>
        <v>1.5112918034923149E-2</v>
      </c>
      <c r="H228">
        <f t="shared" si="67"/>
        <v>1.6144125204341039E-2</v>
      </c>
      <c r="I228">
        <f t="shared" si="67"/>
        <v>1.6934064324546808E-2</v>
      </c>
      <c r="J228">
        <f t="shared" si="67"/>
        <v>1.7569863445867664E-2</v>
      </c>
      <c r="K228">
        <f t="shared" si="67"/>
        <v>1.8080023650739088E-2</v>
      </c>
      <c r="L228">
        <f t="shared" si="67"/>
        <v>1.8475921937328801E-2</v>
      </c>
      <c r="M228">
        <f t="shared" si="67"/>
        <v>1.8825791783096978E-2</v>
      </c>
      <c r="N228">
        <f t="shared" si="67"/>
        <v>1.9149590394055116E-2</v>
      </c>
      <c r="O228">
        <f t="shared" si="67"/>
        <v>1.9409113402425987E-2</v>
      </c>
      <c r="P228">
        <f t="shared" si="67"/>
        <v>1.9602290267526114E-2</v>
      </c>
      <c r="Q228">
        <f t="shared" si="67"/>
        <v>1.977954860906728E-2</v>
      </c>
      <c r="R228">
        <f t="shared" si="67"/>
        <v>1.9917794023309253E-2</v>
      </c>
      <c r="S228">
        <f t="shared" si="67"/>
        <v>2.0023463354071958E-2</v>
      </c>
      <c r="T228">
        <f t="shared" si="67"/>
        <v>2.0084392165818477E-2</v>
      </c>
      <c r="U228">
        <f t="shared" si="67"/>
        <v>2.0156740066574436E-2</v>
      </c>
      <c r="V228">
        <f t="shared" si="67"/>
        <v>2.0159371890064608E-2</v>
      </c>
      <c r="W228">
        <f t="shared" si="67"/>
        <v>2.0165089695635494E-2</v>
      </c>
      <c r="X228">
        <f t="shared" si="67"/>
        <v>2.0165156943390741E-2</v>
      </c>
      <c r="Y228">
        <f t="shared" si="67"/>
        <v>2.0119953534661821E-2</v>
      </c>
      <c r="Z228">
        <f t="shared" si="67"/>
        <v>2.0086498416686447E-2</v>
      </c>
      <c r="AA228">
        <f t="shared" si="67"/>
        <v>2.0066760076031809E-2</v>
      </c>
      <c r="AB228">
        <f t="shared" si="67"/>
        <v>2.0017197724595422E-2</v>
      </c>
      <c r="AC228">
        <f t="shared" si="67"/>
        <v>1.9992758900841734E-2</v>
      </c>
      <c r="AD228">
        <f t="shared" si="67"/>
        <v>1.996778063555012E-2</v>
      </c>
      <c r="AE228">
        <f t="shared" si="67"/>
        <v>1.9935134538736615E-2</v>
      </c>
      <c r="AF228">
        <f t="shared" si="67"/>
        <v>1.9905944426044608E-2</v>
      </c>
    </row>
    <row r="229" spans="1:32" x14ac:dyDescent="0.35">
      <c r="A229" s="21"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35">
      <c r="A230" s="21" t="str">
        <f t="shared" si="64"/>
        <v>Small Crossover Trucks</v>
      </c>
      <c r="B230">
        <f t="shared" si="67"/>
        <v>1.9248960812072183E-2</v>
      </c>
      <c r="C230">
        <f t="shared" si="67"/>
        <v>1.0637950454393875E-2</v>
      </c>
      <c r="D230">
        <f t="shared" si="67"/>
        <v>4.4403921512539947E-2</v>
      </c>
      <c r="E230">
        <f t="shared" si="67"/>
        <v>6.9539413655342747E-2</v>
      </c>
      <c r="F230">
        <f t="shared" si="67"/>
        <v>8.5168230739164852E-2</v>
      </c>
      <c r="G230">
        <f t="shared" si="67"/>
        <v>9.6072336448124088E-2</v>
      </c>
      <c r="H230">
        <f t="shared" si="67"/>
        <v>0.10396603857927329</v>
      </c>
      <c r="I230">
        <f t="shared" si="67"/>
        <v>0.11016030150749709</v>
      </c>
      <c r="J230">
        <f t="shared" si="67"/>
        <v>0.11524986301946442</v>
      </c>
      <c r="K230">
        <f t="shared" si="67"/>
        <v>0.1195089775015469</v>
      </c>
      <c r="L230">
        <f t="shared" si="67"/>
        <v>0.12307098254476007</v>
      </c>
      <c r="M230">
        <f t="shared" si="67"/>
        <v>0.1261694441836706</v>
      </c>
      <c r="N230">
        <f t="shared" si="67"/>
        <v>0.12903037193761782</v>
      </c>
      <c r="O230">
        <f t="shared" si="67"/>
        <v>0.13144130101418436</v>
      </c>
      <c r="P230">
        <f t="shared" si="67"/>
        <v>0.13350078531877135</v>
      </c>
      <c r="Q230">
        <f t="shared" si="67"/>
        <v>0.13534231953710374</v>
      </c>
      <c r="R230">
        <f t="shared" si="67"/>
        <v>0.13687867471657636</v>
      </c>
      <c r="S230">
        <f t="shared" si="67"/>
        <v>0.13817341181706047</v>
      </c>
      <c r="T230">
        <f t="shared" si="67"/>
        <v>0.13917424085744354</v>
      </c>
      <c r="U230">
        <f t="shared" si="67"/>
        <v>0.14013384214650559</v>
      </c>
      <c r="V230">
        <f t="shared" si="67"/>
        <v>0.1407117480514416</v>
      </c>
      <c r="W230">
        <f t="shared" si="67"/>
        <v>0.14123319222893169</v>
      </c>
      <c r="X230">
        <f t="shared" si="67"/>
        <v>0.14166529536235839</v>
      </c>
      <c r="Y230">
        <f t="shared" si="67"/>
        <v>0.1418437179576964</v>
      </c>
      <c r="Z230">
        <f t="shared" si="67"/>
        <v>0.14203931326974162</v>
      </c>
      <c r="AA230">
        <f t="shared" si="67"/>
        <v>0.14226654429480259</v>
      </c>
      <c r="AB230">
        <f t="shared" si="67"/>
        <v>0.14234022284658124</v>
      </c>
      <c r="AC230">
        <f t="shared" si="67"/>
        <v>0.14250152302121988</v>
      </c>
      <c r="AD230">
        <f t="shared" si="67"/>
        <v>0.14267670601780516</v>
      </c>
      <c r="AE230">
        <f t="shared" si="67"/>
        <v>0.14280264250282354</v>
      </c>
      <c r="AF230">
        <f t="shared" si="67"/>
        <v>0.14294429932680289</v>
      </c>
    </row>
    <row r="231" spans="1:32" x14ac:dyDescent="0.35">
      <c r="A231" s="21" t="str">
        <f t="shared" si="64"/>
        <v>Large Crossover Trucks</v>
      </c>
      <c r="B231">
        <f t="shared" si="67"/>
        <v>3.031755365689353E-2</v>
      </c>
      <c r="C231">
        <f t="shared" si="67"/>
        <v>2.5638738011385664E-2</v>
      </c>
      <c r="D231">
        <f t="shared" si="67"/>
        <v>0.10609893832463073</v>
      </c>
      <c r="E231">
        <f t="shared" si="67"/>
        <v>0.16340976410374083</v>
      </c>
      <c r="F231">
        <f t="shared" si="67"/>
        <v>0.20018887812072689</v>
      </c>
      <c r="G231">
        <f t="shared" si="67"/>
        <v>0.22533102712197245</v>
      </c>
      <c r="H231">
        <f t="shared" si="67"/>
        <v>0.24405183420806625</v>
      </c>
      <c r="I231">
        <f t="shared" si="67"/>
        <v>0.25846447102403836</v>
      </c>
      <c r="J231">
        <f t="shared" si="67"/>
        <v>0.27013469265581763</v>
      </c>
      <c r="K231">
        <f t="shared" si="67"/>
        <v>0.279888462047439</v>
      </c>
      <c r="L231">
        <f t="shared" si="67"/>
        <v>0.28834014804045066</v>
      </c>
      <c r="M231">
        <f t="shared" si="67"/>
        <v>0.29540326661922384</v>
      </c>
      <c r="N231">
        <f t="shared" si="67"/>
        <v>0.30149149833383732</v>
      </c>
      <c r="O231">
        <f t="shared" si="67"/>
        <v>0.30686659064179439</v>
      </c>
      <c r="P231">
        <f t="shared" si="67"/>
        <v>0.31146184892424206</v>
      </c>
      <c r="Q231">
        <f t="shared" si="67"/>
        <v>0.31543154581004812</v>
      </c>
      <c r="R231">
        <f t="shared" si="67"/>
        <v>0.318956945945012</v>
      </c>
      <c r="S231">
        <f t="shared" si="67"/>
        <v>0.32182170160907947</v>
      </c>
      <c r="T231">
        <f t="shared" si="67"/>
        <v>0.32411723264464726</v>
      </c>
      <c r="U231">
        <f t="shared" si="67"/>
        <v>0.3258280257578961</v>
      </c>
      <c r="V231">
        <f t="shared" si="67"/>
        <v>0.32727058271404835</v>
      </c>
      <c r="W231">
        <f t="shared" si="67"/>
        <v>0.32827739946727841</v>
      </c>
      <c r="X231">
        <f t="shared" si="67"/>
        <v>0.32898564310363332</v>
      </c>
      <c r="Y231">
        <f t="shared" si="67"/>
        <v>0.3295152530800371</v>
      </c>
      <c r="Z231">
        <f t="shared" si="67"/>
        <v>0.32982691723720736</v>
      </c>
      <c r="AA231">
        <f t="shared" si="67"/>
        <v>0.33000371582116622</v>
      </c>
      <c r="AB231">
        <f t="shared" si="67"/>
        <v>0.33017130009322604</v>
      </c>
      <c r="AC231">
        <f t="shared" si="67"/>
        <v>0.33021163209898152</v>
      </c>
      <c r="AD231">
        <f t="shared" si="67"/>
        <v>0.33034755312039493</v>
      </c>
      <c r="AE231">
        <f t="shared" si="67"/>
        <v>0.33054357882596913</v>
      </c>
      <c r="AF231">
        <f t="shared" ref="AF231" si="68">IF(AF138=0,"",AF63)</f>
        <v>0.33073682885331823</v>
      </c>
    </row>
    <row r="232" spans="1:32" x14ac:dyDescent="0.35">
      <c r="A232" s="21"/>
    </row>
    <row r="233" spans="1:32" x14ac:dyDescent="0.35">
      <c r="A233" s="21" t="str">
        <f t="shared" si="64"/>
        <v>Plug-in 40 Gasoline Hybrid</v>
      </c>
    </row>
    <row r="234" spans="1:32" x14ac:dyDescent="0.35">
      <c r="A234" s="21"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35">
      <c r="A235" s="21" t="str">
        <f t="shared" si="64"/>
        <v>Subcompact Cars</v>
      </c>
      <c r="B235">
        <f t="shared" ref="B235:P235" si="70">IF(B142=0,"",B49)</f>
        <v>3.4499097093927733E-2</v>
      </c>
      <c r="C235">
        <f t="shared" si="70"/>
        <v>5.510845576638234E-2</v>
      </c>
      <c r="D235">
        <f t="shared" si="70"/>
        <v>4.0659543319900779E-2</v>
      </c>
      <c r="E235">
        <f t="shared" si="70"/>
        <v>3.0292956115701774E-2</v>
      </c>
      <c r="F235">
        <f t="shared" si="70"/>
        <v>2.5746711068948807E-2</v>
      </c>
      <c r="G235">
        <f t="shared" si="70"/>
        <v>2.2420644564831747E-2</v>
      </c>
      <c r="H235">
        <f t="shared" si="70"/>
        <v>2.0110701063575206E-2</v>
      </c>
      <c r="I235">
        <f t="shared" si="70"/>
        <v>1.806493757773419E-2</v>
      </c>
      <c r="J235">
        <f t="shared" si="70"/>
        <v>1.6531332564888035E-2</v>
      </c>
      <c r="K235">
        <f t="shared" si="70"/>
        <v>1.5207760236507393E-2</v>
      </c>
      <c r="L235">
        <f t="shared" si="70"/>
        <v>1.4195270071399738E-2</v>
      </c>
      <c r="M235">
        <f t="shared" si="70"/>
        <v>1.3282022967883531E-2</v>
      </c>
      <c r="N235">
        <f t="shared" si="70"/>
        <v>1.2289490208129032E-2</v>
      </c>
      <c r="O235">
        <f t="shared" si="70"/>
        <v>1.1528624699234508E-2</v>
      </c>
      <c r="P235">
        <f t="shared" si="70"/>
        <v>1.0889426594601393E-2</v>
      </c>
      <c r="Q235">
        <f t="shared" si="69"/>
        <v>1.0309892593035261E-2</v>
      </c>
      <c r="R235">
        <f t="shared" si="69"/>
        <v>9.8655551653326276E-3</v>
      </c>
      <c r="S235">
        <f t="shared" si="69"/>
        <v>9.4791878468806715E-3</v>
      </c>
      <c r="T235">
        <f t="shared" si="69"/>
        <v>9.1851336857797679E-3</v>
      </c>
      <c r="U235">
        <f t="shared" si="69"/>
        <v>8.872132733728286E-3</v>
      </c>
      <c r="V235">
        <f t="shared" si="69"/>
        <v>8.7213932414147485E-3</v>
      </c>
      <c r="W235">
        <f t="shared" si="69"/>
        <v>8.5571518072512821E-3</v>
      </c>
      <c r="X235">
        <f t="shared" si="69"/>
        <v>8.4245224838083842E-3</v>
      </c>
      <c r="Y235">
        <f t="shared" si="69"/>
        <v>8.3890081555021007E-3</v>
      </c>
      <c r="Z235">
        <f t="shared" si="69"/>
        <v>8.3328157644628476E-3</v>
      </c>
      <c r="AA235">
        <f t="shared" si="69"/>
        <v>8.2572145993368602E-3</v>
      </c>
      <c r="AB235">
        <f t="shared" si="69"/>
        <v>8.2464698364264118E-3</v>
      </c>
      <c r="AC235">
        <f t="shared" si="69"/>
        <v>8.1824541668934318E-3</v>
      </c>
      <c r="AD235">
        <f t="shared" si="69"/>
        <v>8.1302071411679753E-3</v>
      </c>
      <c r="AE235">
        <f t="shared" si="69"/>
        <v>8.101103181218209E-3</v>
      </c>
      <c r="AF235">
        <f t="shared" si="69"/>
        <v>8.0598953934142639E-3</v>
      </c>
    </row>
    <row r="236" spans="1:32" x14ac:dyDescent="0.35">
      <c r="A236" s="21" t="str">
        <f t="shared" si="64"/>
        <v>Compact Cars</v>
      </c>
      <c r="B236">
        <f t="shared" si="69"/>
        <v>0.11602697871901277</v>
      </c>
      <c r="C236">
        <f t="shared" si="69"/>
        <v>0.12966326286997901</v>
      </c>
      <c r="D236">
        <f t="shared" si="69"/>
        <v>9.6262365978403638E-2</v>
      </c>
      <c r="E236">
        <f t="shared" si="69"/>
        <v>7.3906959692546612E-2</v>
      </c>
      <c r="F236">
        <f t="shared" si="69"/>
        <v>6.2773426917318617E-2</v>
      </c>
      <c r="G236">
        <f t="shared" si="69"/>
        <v>5.4313044697359585E-2</v>
      </c>
      <c r="H236">
        <f t="shared" si="69"/>
        <v>4.8649830184426125E-2</v>
      </c>
      <c r="I236">
        <f t="shared" si="69"/>
        <v>4.3910120623212326E-2</v>
      </c>
      <c r="J236">
        <f t="shared" si="69"/>
        <v>4.0027393587019434E-2</v>
      </c>
      <c r="K236">
        <f t="shared" si="69"/>
        <v>3.6844458140254388E-2</v>
      </c>
      <c r="L236">
        <f t="shared" si="69"/>
        <v>3.4290408830958935E-2</v>
      </c>
      <c r="M236">
        <f t="shared" si="69"/>
        <v>3.2160399313885792E-2</v>
      </c>
      <c r="N236">
        <f t="shared" si="69"/>
        <v>2.9790345926751689E-2</v>
      </c>
      <c r="O236">
        <f t="shared" si="69"/>
        <v>2.7997431177375891E-2</v>
      </c>
      <c r="P236">
        <f t="shared" si="69"/>
        <v>2.643746570815252E-2</v>
      </c>
      <c r="Q236">
        <f t="shared" si="69"/>
        <v>2.5062535862312413E-2</v>
      </c>
      <c r="R236">
        <f t="shared" si="69"/>
        <v>2.3969062802842854E-2</v>
      </c>
      <c r="S236">
        <f t="shared" si="69"/>
        <v>2.3030260942314553E-2</v>
      </c>
      <c r="T236">
        <f t="shared" si="69"/>
        <v>2.2308771686500119E-2</v>
      </c>
      <c r="U236">
        <f t="shared" si="69"/>
        <v>2.1608605424680509E-2</v>
      </c>
      <c r="V236">
        <f t="shared" si="69"/>
        <v>2.1209778185052458E-2</v>
      </c>
      <c r="W236">
        <f t="shared" si="69"/>
        <v>2.0821444758520644E-2</v>
      </c>
      <c r="X236">
        <f t="shared" si="69"/>
        <v>2.0526530985554445E-2</v>
      </c>
      <c r="Y236">
        <f t="shared" si="69"/>
        <v>2.0406180687435826E-2</v>
      </c>
      <c r="Z236">
        <f t="shared" si="69"/>
        <v>2.0275961670103815E-2</v>
      </c>
      <c r="AA236">
        <f t="shared" si="69"/>
        <v>2.0131107492447318E-2</v>
      </c>
      <c r="AB236">
        <f t="shared" si="69"/>
        <v>2.0092071425387322E-2</v>
      </c>
      <c r="AC236">
        <f t="shared" si="69"/>
        <v>1.996761463542723E-2</v>
      </c>
      <c r="AD236">
        <f t="shared" si="69"/>
        <v>1.9865877542741783E-2</v>
      </c>
      <c r="AE236">
        <f t="shared" si="69"/>
        <v>1.9796820136972249E-2</v>
      </c>
      <c r="AF236">
        <f t="shared" si="69"/>
        <v>1.9707700954917782E-2</v>
      </c>
    </row>
    <row r="237" spans="1:32" x14ac:dyDescent="0.35">
      <c r="A237" s="21" t="str">
        <f t="shared" si="64"/>
        <v>Midsize Cars</v>
      </c>
      <c r="B237">
        <f t="shared" si="69"/>
        <v>0.3718620736642741</v>
      </c>
      <c r="C237">
        <f t="shared" si="69"/>
        <v>0.3049861386450623</v>
      </c>
      <c r="D237">
        <f t="shared" si="69"/>
        <v>0.24666650077322827</v>
      </c>
      <c r="E237">
        <f t="shared" si="69"/>
        <v>0.20270205152163401</v>
      </c>
      <c r="F237">
        <f t="shared" si="69"/>
        <v>0.16797094761626119</v>
      </c>
      <c r="G237">
        <f t="shared" si="69"/>
        <v>0.14504656447630224</v>
      </c>
      <c r="H237">
        <f t="shared" si="69"/>
        <v>0.12784465741401579</v>
      </c>
      <c r="I237">
        <f t="shared" si="69"/>
        <v>0.11510546177046573</v>
      </c>
      <c r="J237">
        <f t="shared" si="69"/>
        <v>0.10496715235634985</v>
      </c>
      <c r="K237">
        <f t="shared" si="69"/>
        <v>9.6452336887590265E-2</v>
      </c>
      <c r="L237">
        <f t="shared" si="69"/>
        <v>8.8724320278211991E-2</v>
      </c>
      <c r="M237">
        <f t="shared" si="69"/>
        <v>8.2186924512649057E-2</v>
      </c>
      <c r="N237">
        <f t="shared" si="69"/>
        <v>7.7586924419755357E-2</v>
      </c>
      <c r="O237">
        <f t="shared" si="69"/>
        <v>7.2977917349103638E-2</v>
      </c>
      <c r="P237">
        <f t="shared" si="69"/>
        <v>6.8897603974413496E-2</v>
      </c>
      <c r="Q237">
        <f t="shared" si="69"/>
        <v>6.5491298226304909E-2</v>
      </c>
      <c r="R237">
        <f t="shared" si="69"/>
        <v>6.2401514456221212E-2</v>
      </c>
      <c r="S237">
        <f t="shared" si="69"/>
        <v>5.9914483400850226E-2</v>
      </c>
      <c r="T237">
        <f t="shared" si="69"/>
        <v>5.7813091030334045E-2</v>
      </c>
      <c r="U237">
        <f t="shared" si="69"/>
        <v>5.6467187420512113E-2</v>
      </c>
      <c r="V237">
        <f t="shared" si="69"/>
        <v>5.5026387213756731E-2</v>
      </c>
      <c r="W237">
        <f t="shared" si="69"/>
        <v>5.4121712486870401E-2</v>
      </c>
      <c r="X237">
        <f t="shared" si="69"/>
        <v>5.3492685349463907E-2</v>
      </c>
      <c r="Y237">
        <f t="shared" si="69"/>
        <v>5.2815417903010801E-2</v>
      </c>
      <c r="Z237">
        <f t="shared" si="69"/>
        <v>5.2452096658192462E-2</v>
      </c>
      <c r="AA237">
        <f t="shared" si="69"/>
        <v>5.2284339835735598E-2</v>
      </c>
      <c r="AB237">
        <f t="shared" si="69"/>
        <v>5.1970272743611885E-2</v>
      </c>
      <c r="AC237">
        <f t="shared" si="69"/>
        <v>5.1909067089038377E-2</v>
      </c>
      <c r="AD237">
        <f t="shared" si="69"/>
        <v>5.1765013239146056E-2</v>
      </c>
      <c r="AE237">
        <f t="shared" si="69"/>
        <v>5.148163238467407E-2</v>
      </c>
      <c r="AF237">
        <f t="shared" si="69"/>
        <v>5.1202781254954824E-2</v>
      </c>
    </row>
    <row r="238" spans="1:32" x14ac:dyDescent="0.35">
      <c r="A238" s="21" t="str">
        <f t="shared" si="64"/>
        <v>Large Cars</v>
      </c>
      <c r="B238">
        <f t="shared" si="69"/>
        <v>0.15383321074025702</v>
      </c>
      <c r="C238">
        <f t="shared" si="69"/>
        <v>9.2460142188396655E-2</v>
      </c>
      <c r="D238">
        <f t="shared" si="69"/>
        <v>7.5944796455495053E-2</v>
      </c>
      <c r="E238">
        <f t="shared" si="69"/>
        <v>6.4901917796127764E-2</v>
      </c>
      <c r="F238">
        <f t="shared" si="69"/>
        <v>5.2627928425267909E-2</v>
      </c>
      <c r="G238">
        <f t="shared" si="69"/>
        <v>4.5332291351186091E-2</v>
      </c>
      <c r="H238">
        <f t="shared" si="69"/>
        <v>3.9212449063664126E-2</v>
      </c>
      <c r="I238">
        <f t="shared" si="69"/>
        <v>3.5049317354516683E-2</v>
      </c>
      <c r="J238">
        <f t="shared" si="69"/>
        <v>3.1876544929280964E-2</v>
      </c>
      <c r="K238">
        <f t="shared" si="69"/>
        <v>2.9136739122035064E-2</v>
      </c>
      <c r="L238">
        <f t="shared" si="69"/>
        <v>2.65818597637817E-2</v>
      </c>
      <c r="M238">
        <f t="shared" si="69"/>
        <v>2.4444740027413724E-2</v>
      </c>
      <c r="N238">
        <f t="shared" si="69"/>
        <v>2.314090448922217E-2</v>
      </c>
      <c r="O238">
        <f t="shared" si="69"/>
        <v>2.1715653441447852E-2</v>
      </c>
      <c r="P238">
        <f t="shared" si="69"/>
        <v>2.0448988013762454E-2</v>
      </c>
      <c r="Q238">
        <f t="shared" si="69"/>
        <v>1.9412598425614706E-2</v>
      </c>
      <c r="R238">
        <f t="shared" si="69"/>
        <v>1.8425698856424429E-2</v>
      </c>
      <c r="S238">
        <f t="shared" si="69"/>
        <v>1.7651215682280109E-2</v>
      </c>
      <c r="T238">
        <f t="shared" si="69"/>
        <v>1.6967319355504377E-2</v>
      </c>
      <c r="U238">
        <f t="shared" si="69"/>
        <v>1.6598434744570123E-2</v>
      </c>
      <c r="V238">
        <f t="shared" si="69"/>
        <v>1.6097729482561555E-2</v>
      </c>
      <c r="W238">
        <f t="shared" si="69"/>
        <v>1.5813246374352184E-2</v>
      </c>
      <c r="X238">
        <f t="shared" si="69"/>
        <v>1.5623069711927673E-2</v>
      </c>
      <c r="Y238">
        <f t="shared" si="69"/>
        <v>1.535712794745535E-2</v>
      </c>
      <c r="Z238">
        <f t="shared" si="69"/>
        <v>1.5225766583155321E-2</v>
      </c>
      <c r="AA238">
        <f t="shared" si="69"/>
        <v>1.5183731859267583E-2</v>
      </c>
      <c r="AB238">
        <f t="shared" si="69"/>
        <v>1.5047517167601587E-2</v>
      </c>
      <c r="AC238">
        <f t="shared" si="69"/>
        <v>1.5043077223792053E-2</v>
      </c>
      <c r="AD238">
        <f t="shared" si="69"/>
        <v>1.4995411502895744E-2</v>
      </c>
      <c r="AE238">
        <f t="shared" si="69"/>
        <v>1.4888300860795584E-2</v>
      </c>
      <c r="AF238">
        <f t="shared" si="69"/>
        <v>1.4798768689952039E-2</v>
      </c>
    </row>
    <row r="239" spans="1:32" x14ac:dyDescent="0.35">
      <c r="A239" s="21" t="str">
        <f t="shared" si="64"/>
        <v>Two Seater Cars</v>
      </c>
      <c r="B239">
        <f t="shared" si="69"/>
        <v>9.1898138644882135E-3</v>
      </c>
      <c r="C239">
        <f t="shared" si="69"/>
        <v>9.7087907912577903E-3</v>
      </c>
      <c r="D239">
        <f t="shared" si="69"/>
        <v>7.5256698526888679E-3</v>
      </c>
      <c r="E239">
        <f t="shared" si="69"/>
        <v>6.182688913373824E-3</v>
      </c>
      <c r="F239">
        <f t="shared" si="69"/>
        <v>5.2037255061647154E-3</v>
      </c>
      <c r="G239">
        <f t="shared" si="69"/>
        <v>4.5488964954039255E-3</v>
      </c>
      <c r="H239">
        <f t="shared" si="69"/>
        <v>4.0277893520125115E-3</v>
      </c>
      <c r="I239">
        <f t="shared" si="69"/>
        <v>3.6159426395009882E-3</v>
      </c>
      <c r="J239">
        <f t="shared" si="69"/>
        <v>3.3034304465064551E-3</v>
      </c>
      <c r="K239">
        <f t="shared" si="69"/>
        <v>3.0432097023031972E-3</v>
      </c>
      <c r="L239">
        <f t="shared" si="69"/>
        <v>2.8158818747187923E-3</v>
      </c>
      <c r="M239">
        <f t="shared" si="69"/>
        <v>2.6219891338377767E-3</v>
      </c>
      <c r="N239">
        <f t="shared" si="69"/>
        <v>2.4598996382960993E-3</v>
      </c>
      <c r="O239">
        <f t="shared" si="69"/>
        <v>2.3150738066056694E-3</v>
      </c>
      <c r="P239">
        <f t="shared" si="69"/>
        <v>2.1870612598067665E-3</v>
      </c>
      <c r="Q239">
        <f t="shared" si="69"/>
        <v>2.0779115670288219E-3</v>
      </c>
      <c r="R239">
        <f t="shared" si="69"/>
        <v>1.9837724266902656E-3</v>
      </c>
      <c r="S239">
        <f t="shared" si="69"/>
        <v>1.9061128972274368E-3</v>
      </c>
      <c r="T239">
        <f t="shared" si="69"/>
        <v>1.8422733629104254E-3</v>
      </c>
      <c r="U239">
        <f t="shared" si="69"/>
        <v>1.7944294718796551E-3</v>
      </c>
      <c r="V239">
        <f t="shared" si="69"/>
        <v>1.7542155481597135E-3</v>
      </c>
      <c r="W239">
        <f t="shared" si="69"/>
        <v>1.7241381570451523E-3</v>
      </c>
      <c r="X239">
        <f t="shared" si="69"/>
        <v>1.7030896338595864E-3</v>
      </c>
      <c r="Y239">
        <f t="shared" si="69"/>
        <v>1.6863311880888903E-3</v>
      </c>
      <c r="Z239">
        <f t="shared" si="69"/>
        <v>1.6753047664759093E-3</v>
      </c>
      <c r="AA239">
        <f t="shared" si="69"/>
        <v>1.668024441968182E-3</v>
      </c>
      <c r="AB239">
        <f t="shared" si="69"/>
        <v>1.6609247264259381E-3</v>
      </c>
      <c r="AC239">
        <f t="shared" si="69"/>
        <v>1.6560128581274349E-3</v>
      </c>
      <c r="AD239">
        <f t="shared" si="69"/>
        <v>1.6501369374261965E-3</v>
      </c>
      <c r="AE239">
        <f t="shared" si="69"/>
        <v>1.6430737049394838E-3</v>
      </c>
      <c r="AF239">
        <f t="shared" si="69"/>
        <v>1.6349298979180321E-3</v>
      </c>
    </row>
    <row r="240" spans="1:32" x14ac:dyDescent="0.35">
      <c r="A240" s="21" t="str">
        <f t="shared" si="64"/>
        <v>Small Crossover Cars</v>
      </c>
      <c r="B240">
        <f t="shared" si="69"/>
        <v>0.17831033096029725</v>
      </c>
      <c r="C240">
        <f t="shared" si="69"/>
        <v>0.2892923310475114</v>
      </c>
      <c r="D240">
        <f t="shared" si="69"/>
        <v>0.21975878788527956</v>
      </c>
      <c r="E240">
        <f t="shared" si="69"/>
        <v>0.17135198959303669</v>
      </c>
      <c r="F240">
        <f t="shared" si="69"/>
        <v>0.14827666184695665</v>
      </c>
      <c r="G240">
        <f t="shared" si="69"/>
        <v>0.13095999551942852</v>
      </c>
      <c r="H240">
        <f t="shared" si="69"/>
        <v>0.11874512746921588</v>
      </c>
      <c r="I240">
        <f t="shared" si="69"/>
        <v>0.10846576869564828</v>
      </c>
      <c r="J240">
        <f t="shared" si="69"/>
        <v>9.9855255793346892E-2</v>
      </c>
      <c r="K240">
        <f t="shared" si="69"/>
        <v>9.2730880805775184E-2</v>
      </c>
      <c r="L240">
        <f t="shared" si="69"/>
        <v>8.7108032534343724E-2</v>
      </c>
      <c r="M240">
        <f t="shared" si="69"/>
        <v>8.2072222467180295E-2</v>
      </c>
      <c r="N240">
        <f t="shared" si="69"/>
        <v>7.6549993054850829E-2</v>
      </c>
      <c r="O240">
        <f t="shared" si="69"/>
        <v>7.2322750767756502E-2</v>
      </c>
      <c r="P240">
        <f t="shared" si="69"/>
        <v>6.8710683263300362E-2</v>
      </c>
      <c r="Q240">
        <f t="shared" si="69"/>
        <v>6.5457402309969784E-2</v>
      </c>
      <c r="R240">
        <f t="shared" si="69"/>
        <v>6.293031748446748E-2</v>
      </c>
      <c r="S240">
        <f t="shared" si="69"/>
        <v>6.0749449940266556E-2</v>
      </c>
      <c r="T240">
        <f t="shared" si="69"/>
        <v>5.9123530561338004E-2</v>
      </c>
      <c r="U240">
        <f t="shared" si="69"/>
        <v>5.7472124712625652E-2</v>
      </c>
      <c r="V240">
        <f t="shared" si="69"/>
        <v>5.6676383001556419E-2</v>
      </c>
      <c r="W240">
        <f t="shared" si="69"/>
        <v>5.5845038937165366E-2</v>
      </c>
      <c r="X240">
        <f t="shared" si="69"/>
        <v>5.5228027728646212E-2</v>
      </c>
      <c r="Y240">
        <f t="shared" si="69"/>
        <v>5.512441374597437E-2</v>
      </c>
      <c r="Z240">
        <f t="shared" si="69"/>
        <v>5.4950533042221583E-2</v>
      </c>
      <c r="AA240">
        <f t="shared" si="69"/>
        <v>5.4705663084107937E-2</v>
      </c>
      <c r="AB240">
        <f t="shared" si="69"/>
        <v>5.4779827484364413E-2</v>
      </c>
      <c r="AC240">
        <f t="shared" si="69"/>
        <v>5.4582220760504119E-2</v>
      </c>
      <c r="AD240">
        <f t="shared" si="69"/>
        <v>5.4433184949109467E-2</v>
      </c>
      <c r="AE240">
        <f t="shared" si="69"/>
        <v>5.4396459418977784E-2</v>
      </c>
      <c r="AF240">
        <f t="shared" si="69"/>
        <v>5.4290653836118766E-2</v>
      </c>
    </row>
    <row r="241" spans="1:32" x14ac:dyDescent="0.35">
      <c r="A241" s="21" t="str">
        <f t="shared" si="64"/>
        <v>Large Crossover Cars</v>
      </c>
      <c r="B241">
        <f t="shared" si="69"/>
        <v>4.9575697124137126E-2</v>
      </c>
      <c r="C241">
        <f t="shared" si="69"/>
        <v>5.0777690496205632E-2</v>
      </c>
      <c r="D241">
        <f t="shared" si="69"/>
        <v>4.3122066489933032E-2</v>
      </c>
      <c r="E241">
        <f t="shared" si="69"/>
        <v>3.6716961127101079E-2</v>
      </c>
      <c r="F241">
        <f t="shared" si="69"/>
        <v>3.117632557543638E-2</v>
      </c>
      <c r="G241">
        <f t="shared" si="69"/>
        <v>2.7736866243708257E-2</v>
      </c>
      <c r="H241">
        <f t="shared" si="69"/>
        <v>2.4820541023407694E-2</v>
      </c>
      <c r="I241">
        <f t="shared" si="69"/>
        <v>2.2841456362803852E-2</v>
      </c>
      <c r="J241">
        <f t="shared" si="69"/>
        <v>2.1141025240352568E-2</v>
      </c>
      <c r="K241">
        <f t="shared" si="69"/>
        <v>1.969074279064971E-2</v>
      </c>
      <c r="L241">
        <f t="shared" si="69"/>
        <v>1.8345376388138795E-2</v>
      </c>
      <c r="M241">
        <f t="shared" si="69"/>
        <v>1.7189278987853836E-2</v>
      </c>
      <c r="N241">
        <f t="shared" si="69"/>
        <v>1.6365822675612565E-2</v>
      </c>
      <c r="O241">
        <f t="shared" si="69"/>
        <v>1.5533588537883005E-2</v>
      </c>
      <c r="P241">
        <f t="shared" si="69"/>
        <v>1.4804193263579278E-2</v>
      </c>
      <c r="Q241">
        <f t="shared" si="69"/>
        <v>1.418252689900319E-2</v>
      </c>
      <c r="R241">
        <f t="shared" si="69"/>
        <v>1.3617714566397496E-2</v>
      </c>
      <c r="S241">
        <f t="shared" si="69"/>
        <v>1.3166890916869655E-2</v>
      </c>
      <c r="T241">
        <f t="shared" si="69"/>
        <v>1.2794700459105208E-2</v>
      </c>
      <c r="U241">
        <f t="shared" si="69"/>
        <v>1.2568347860364971E-2</v>
      </c>
      <c r="V241">
        <f t="shared" si="69"/>
        <v>1.2327098414917626E-2</v>
      </c>
      <c r="W241">
        <f t="shared" si="69"/>
        <v>1.2191261419458999E-2</v>
      </c>
      <c r="X241">
        <f t="shared" si="69"/>
        <v>1.2114877038298371E-2</v>
      </c>
      <c r="Y241">
        <f t="shared" si="69"/>
        <v>1.2032162875274324E-2</v>
      </c>
      <c r="Z241">
        <f t="shared" si="69"/>
        <v>1.2008500946631856E-2</v>
      </c>
      <c r="AA241">
        <f t="shared" si="69"/>
        <v>1.2023350630970002E-2</v>
      </c>
      <c r="AB241">
        <f t="shared" si="69"/>
        <v>1.2009687595233147E-2</v>
      </c>
      <c r="AC241">
        <f t="shared" si="69"/>
        <v>1.2043952016854927E-2</v>
      </c>
      <c r="AD241">
        <f t="shared" si="69"/>
        <v>1.2057943010331203E-2</v>
      </c>
      <c r="AE241">
        <f t="shared" si="69"/>
        <v>1.2044696631101455E-2</v>
      </c>
      <c r="AF241">
        <f t="shared" si="69"/>
        <v>1.2041703975835427E-2</v>
      </c>
    </row>
    <row r="242" spans="1:32" x14ac:dyDescent="0.35">
      <c r="A242" s="21" t="str">
        <f t="shared" si="64"/>
        <v>Small Pickup</v>
      </c>
      <c r="B242">
        <f t="shared" si="69"/>
        <v>3.503327725720322E-3</v>
      </c>
      <c r="C242">
        <f t="shared" si="69"/>
        <v>2.3171065378853411E-3</v>
      </c>
      <c r="D242">
        <f t="shared" si="69"/>
        <v>1.010228821761725E-2</v>
      </c>
      <c r="E242">
        <f t="shared" si="69"/>
        <v>1.6182025266593618E-2</v>
      </c>
      <c r="F242">
        <f t="shared" si="69"/>
        <v>1.9473718145831105E-2</v>
      </c>
      <c r="G242">
        <f t="shared" si="69"/>
        <v>2.1834505752923155E-2</v>
      </c>
      <c r="H242">
        <f t="shared" ref="B242:AF249" si="71">IF(H149=0,"",H56)</f>
        <v>2.3320230214952761E-2</v>
      </c>
      <c r="I242">
        <f t="shared" si="71"/>
        <v>2.460878170100202E-2</v>
      </c>
      <c r="J242">
        <f t="shared" si="71"/>
        <v>2.5658654101399891E-2</v>
      </c>
      <c r="K242">
        <f t="shared" si="71"/>
        <v>2.6511160459264351E-2</v>
      </c>
      <c r="L242">
        <f t="shared" si="71"/>
        <v>2.7060714228820903E-2</v>
      </c>
      <c r="M242">
        <f t="shared" si="71"/>
        <v>2.763252821054182E-2</v>
      </c>
      <c r="N242">
        <f t="shared" si="71"/>
        <v>2.8360706322480091E-2</v>
      </c>
      <c r="O242">
        <f t="shared" si="71"/>
        <v>2.8929454441236457E-2</v>
      </c>
      <c r="P242">
        <f t="shared" si="71"/>
        <v>2.9330070280127195E-2</v>
      </c>
      <c r="Q242">
        <f t="shared" si="71"/>
        <v>2.9731687143270687E-2</v>
      </c>
      <c r="R242">
        <f t="shared" si="71"/>
        <v>2.9955277435828646E-2</v>
      </c>
      <c r="S242">
        <f t="shared" si="71"/>
        <v>3.0172016164104077E-2</v>
      </c>
      <c r="T242">
        <f t="shared" si="71"/>
        <v>3.0280827862382911E-2</v>
      </c>
      <c r="U242">
        <f t="shared" si="71"/>
        <v>3.057143817552008E-2</v>
      </c>
      <c r="V242">
        <f t="shared" si="71"/>
        <v>3.0546678018625602E-2</v>
      </c>
      <c r="W242">
        <f t="shared" si="71"/>
        <v>3.0651777814779763E-2</v>
      </c>
      <c r="X242">
        <f t="shared" si="71"/>
        <v>3.0745556589969521E-2</v>
      </c>
      <c r="Y242">
        <f t="shared" si="71"/>
        <v>3.0642350098768294E-2</v>
      </c>
      <c r="Z242">
        <f t="shared" si="71"/>
        <v>3.0637696520249304E-2</v>
      </c>
      <c r="AA242">
        <f t="shared" si="71"/>
        <v>3.0716290959200771E-2</v>
      </c>
      <c r="AB242">
        <f t="shared" si="71"/>
        <v>3.0633449254339987E-2</v>
      </c>
      <c r="AC242">
        <f t="shared" si="71"/>
        <v>3.0716203314808455E-2</v>
      </c>
      <c r="AD242">
        <f t="shared" si="71"/>
        <v>3.0761724874046461E-2</v>
      </c>
      <c r="AE242">
        <f t="shared" si="71"/>
        <v>3.0729654807512753E-2</v>
      </c>
      <c r="AF242">
        <f t="shared" si="71"/>
        <v>3.0726279511742012E-2</v>
      </c>
    </row>
    <row r="243" spans="1:32" x14ac:dyDescent="0.35">
      <c r="A243" s="21"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35">
      <c r="A244" s="21"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35">
      <c r="A245" s="21" t="str">
        <f t="shared" si="64"/>
        <v>Large Van</v>
      </c>
      <c r="B245">
        <f t="shared" si="71"/>
        <v>3.4338549428734747E-3</v>
      </c>
      <c r="C245">
        <f t="shared" si="71"/>
        <v>4.3772172013549033E-3</v>
      </c>
      <c r="D245">
        <f t="shared" si="71"/>
        <v>1.8106761238575502E-2</v>
      </c>
      <c r="E245">
        <f t="shared" si="71"/>
        <v>2.7305570914567447E-2</v>
      </c>
      <c r="F245">
        <f t="shared" si="71"/>
        <v>3.3171794228345292E-2</v>
      </c>
      <c r="G245">
        <f t="shared" si="71"/>
        <v>3.7135697622043232E-2</v>
      </c>
      <c r="H245">
        <f t="shared" si="71"/>
        <v>3.9976018402315613E-2</v>
      </c>
      <c r="I245">
        <f t="shared" si="71"/>
        <v>4.2122247855305286E-2</v>
      </c>
      <c r="J245">
        <f t="shared" si="71"/>
        <v>4.3808074427926898E-2</v>
      </c>
      <c r="K245">
        <f t="shared" si="71"/>
        <v>4.5195225273289785E-2</v>
      </c>
      <c r="L245">
        <f t="shared" si="71"/>
        <v>4.6380946648756409E-2</v>
      </c>
      <c r="M245">
        <f t="shared" si="71"/>
        <v>4.7403219572670803E-2</v>
      </c>
      <c r="N245">
        <f t="shared" si="71"/>
        <v>4.8239344237415327E-2</v>
      </c>
      <c r="O245">
        <f t="shared" si="71"/>
        <v>4.902084090209699E-2</v>
      </c>
      <c r="P245">
        <f t="shared" si="71"/>
        <v>4.9792704366767845E-2</v>
      </c>
      <c r="Q245">
        <f t="shared" si="71"/>
        <v>5.0351684122859161E-2</v>
      </c>
      <c r="R245">
        <f t="shared" si="71"/>
        <v>5.075517670800158E-2</v>
      </c>
      <c r="S245">
        <f t="shared" si="71"/>
        <v>5.1076549707849125E-2</v>
      </c>
      <c r="T245">
        <f t="shared" si="71"/>
        <v>5.1367136507332843E-2</v>
      </c>
      <c r="U245">
        <f t="shared" si="71"/>
        <v>5.1545627611280904E-2</v>
      </c>
      <c r="V245">
        <f t="shared" si="71"/>
        <v>5.1688763074367525E-2</v>
      </c>
      <c r="W245">
        <f t="shared" si="71"/>
        <v>5.1769847323049394E-2</v>
      </c>
      <c r="X245">
        <f t="shared" si="71"/>
        <v>5.1806571958749714E-2</v>
      </c>
      <c r="Y245">
        <f t="shared" si="71"/>
        <v>5.1821496839396471E-2</v>
      </c>
      <c r="Z245">
        <f t="shared" si="71"/>
        <v>5.1807641808029395E-2</v>
      </c>
      <c r="AA245">
        <f t="shared" si="71"/>
        <v>5.1773546804914992E-2</v>
      </c>
      <c r="AB245">
        <f t="shared" si="71"/>
        <v>5.174287950620441E-2</v>
      </c>
      <c r="AC245">
        <f t="shared" si="71"/>
        <v>5.1696153277954564E-2</v>
      </c>
      <c r="AD245">
        <f t="shared" si="71"/>
        <v>5.1668814100235119E-2</v>
      </c>
      <c r="AE245">
        <f t="shared" si="71"/>
        <v>5.1644055089931182E-2</v>
      </c>
      <c r="AF245">
        <f t="shared" si="71"/>
        <v>5.164065472147434E-2</v>
      </c>
    </row>
    <row r="246" spans="1:32" x14ac:dyDescent="0.35">
      <c r="A246" s="21" t="str">
        <f t="shared" si="64"/>
        <v>Small Utility</v>
      </c>
      <c r="B246">
        <f t="shared" si="71"/>
        <v>4.1490435971621243E-3</v>
      </c>
      <c r="C246">
        <f t="shared" si="71"/>
        <v>1.7940512761048374E-3</v>
      </c>
      <c r="D246">
        <f t="shared" si="71"/>
        <v>7.2757875131159791E-3</v>
      </c>
      <c r="E246">
        <f t="shared" si="71"/>
        <v>1.1278622043426655E-2</v>
      </c>
      <c r="F246">
        <f t="shared" si="71"/>
        <v>1.3569222070405899E-2</v>
      </c>
      <c r="G246">
        <f t="shared" si="71"/>
        <v>1.5112918034923149E-2</v>
      </c>
      <c r="H246">
        <f t="shared" si="71"/>
        <v>1.6144125204341039E-2</v>
      </c>
      <c r="I246">
        <f t="shared" si="71"/>
        <v>1.6934064324546808E-2</v>
      </c>
      <c r="J246">
        <f t="shared" si="71"/>
        <v>1.7569863445867664E-2</v>
      </c>
      <c r="K246">
        <f t="shared" si="71"/>
        <v>1.8080023650739088E-2</v>
      </c>
      <c r="L246">
        <f t="shared" si="71"/>
        <v>1.8475921937328801E-2</v>
      </c>
      <c r="M246">
        <f t="shared" si="71"/>
        <v>1.8825791783096978E-2</v>
      </c>
      <c r="N246">
        <f t="shared" si="71"/>
        <v>1.9149590394055116E-2</v>
      </c>
      <c r="O246">
        <f t="shared" si="71"/>
        <v>1.9409113402425987E-2</v>
      </c>
      <c r="P246">
        <f t="shared" si="71"/>
        <v>1.9602290267526114E-2</v>
      </c>
      <c r="Q246">
        <f t="shared" si="71"/>
        <v>1.977954860906728E-2</v>
      </c>
      <c r="R246">
        <f t="shared" si="71"/>
        <v>1.9917794023309253E-2</v>
      </c>
      <c r="S246">
        <f t="shared" si="71"/>
        <v>2.0023463354071958E-2</v>
      </c>
      <c r="T246">
        <f t="shared" si="71"/>
        <v>2.0084392165818477E-2</v>
      </c>
      <c r="U246">
        <f t="shared" si="71"/>
        <v>2.0156740066574436E-2</v>
      </c>
      <c r="V246">
        <f t="shared" si="71"/>
        <v>2.0159371890064608E-2</v>
      </c>
      <c r="W246">
        <f t="shared" si="71"/>
        <v>2.0165089695635494E-2</v>
      </c>
      <c r="X246">
        <f t="shared" si="71"/>
        <v>2.0165156943390741E-2</v>
      </c>
      <c r="Y246">
        <f t="shared" si="71"/>
        <v>2.0119953534661821E-2</v>
      </c>
      <c r="Z246">
        <f t="shared" si="71"/>
        <v>2.0086498416686447E-2</v>
      </c>
      <c r="AA246">
        <f t="shared" si="71"/>
        <v>2.0066760076031809E-2</v>
      </c>
      <c r="AB246">
        <f t="shared" si="71"/>
        <v>2.0017197724595422E-2</v>
      </c>
      <c r="AC246">
        <f t="shared" si="71"/>
        <v>1.9992758900841734E-2</v>
      </c>
      <c r="AD246">
        <f t="shared" si="71"/>
        <v>1.996778063555012E-2</v>
      </c>
      <c r="AE246">
        <f t="shared" si="71"/>
        <v>1.9935134538736615E-2</v>
      </c>
      <c r="AF246">
        <f t="shared" si="71"/>
        <v>1.9905944426044608E-2</v>
      </c>
    </row>
    <row r="247" spans="1:32" x14ac:dyDescent="0.35">
      <c r="A247" s="21"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35">
      <c r="A248" s="21" t="str">
        <f t="shared" ref="A248:A249" si="72">A155</f>
        <v>Small Crossover Trucks</v>
      </c>
      <c r="B248" t="str">
        <f t="shared" si="71"/>
        <v/>
      </c>
      <c r="C248">
        <f t="shared" si="71"/>
        <v>1.0637950454393875E-2</v>
      </c>
      <c r="D248">
        <f t="shared" si="71"/>
        <v>4.4403921512539947E-2</v>
      </c>
      <c r="E248">
        <f t="shared" si="71"/>
        <v>6.9539413655342747E-2</v>
      </c>
      <c r="F248">
        <f t="shared" si="71"/>
        <v>8.5168230739164852E-2</v>
      </c>
      <c r="G248">
        <f t="shared" si="71"/>
        <v>9.6072336448124088E-2</v>
      </c>
      <c r="H248">
        <f t="shared" si="71"/>
        <v>0.10396603857927329</v>
      </c>
      <c r="I248">
        <f t="shared" si="71"/>
        <v>0.11016030150749709</v>
      </c>
      <c r="J248">
        <f t="shared" si="71"/>
        <v>0.11524986301946442</v>
      </c>
      <c r="K248">
        <f t="shared" si="71"/>
        <v>0.1195089775015469</v>
      </c>
      <c r="L248">
        <f t="shared" si="71"/>
        <v>0.12307098254476007</v>
      </c>
      <c r="M248">
        <f t="shared" si="71"/>
        <v>0.1261694441836706</v>
      </c>
      <c r="N248">
        <f t="shared" si="71"/>
        <v>0.12903037193761782</v>
      </c>
      <c r="O248">
        <f t="shared" si="71"/>
        <v>0.13144130101418436</v>
      </c>
      <c r="P248">
        <f t="shared" si="71"/>
        <v>0.13350078531877135</v>
      </c>
      <c r="Q248">
        <f t="shared" si="71"/>
        <v>0.13534231953710374</v>
      </c>
      <c r="R248">
        <f t="shared" si="71"/>
        <v>0.13687867471657636</v>
      </c>
      <c r="S248">
        <f t="shared" si="71"/>
        <v>0.13817341181706047</v>
      </c>
      <c r="T248">
        <f t="shared" si="71"/>
        <v>0.13917424085744354</v>
      </c>
      <c r="U248">
        <f t="shared" si="71"/>
        <v>0.14013384214650559</v>
      </c>
      <c r="V248">
        <f t="shared" si="71"/>
        <v>0.1407117480514416</v>
      </c>
      <c r="W248">
        <f t="shared" si="71"/>
        <v>0.14123319222893169</v>
      </c>
      <c r="X248">
        <f t="shared" si="71"/>
        <v>0.14166529536235839</v>
      </c>
      <c r="Y248">
        <f t="shared" si="71"/>
        <v>0.1418437179576964</v>
      </c>
      <c r="Z248">
        <f t="shared" si="71"/>
        <v>0.14203931326974162</v>
      </c>
      <c r="AA248">
        <f t="shared" si="71"/>
        <v>0.14226654429480259</v>
      </c>
      <c r="AB248">
        <f t="shared" si="71"/>
        <v>0.14234022284658124</v>
      </c>
      <c r="AC248">
        <f t="shared" si="71"/>
        <v>0.14250152302121988</v>
      </c>
      <c r="AD248">
        <f t="shared" si="71"/>
        <v>0.14267670601780516</v>
      </c>
      <c r="AE248">
        <f t="shared" si="71"/>
        <v>0.14280264250282354</v>
      </c>
      <c r="AF248">
        <f t="shared" si="71"/>
        <v>0.14294429932680289</v>
      </c>
    </row>
    <row r="249" spans="1:32" x14ac:dyDescent="0.35">
      <c r="A249" s="21"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35">
      <c r="A251" s="2" t="s">
        <v>2458</v>
      </c>
    </row>
    <row r="252" spans="1:32" x14ac:dyDescent="0.3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35">
      <c r="A253" t="s">
        <v>237</v>
      </c>
      <c r="B253">
        <f>(SUM(SUMPRODUCT(B162:B177,B69:B84)/SUM(B162:B177)*B19,SUMPRODUCT(B87:B102,B180:B195)/SUM(B180:B195)*B20,SUMPRODUCT(B105:B120,B198:B213)/SUM(B198:B213)*B21)*10^3)*cpi_2020to2012</f>
        <v>47679.463644964817</v>
      </c>
      <c r="C253">
        <f>(SUM(SUMPRODUCT(C162:C177,C69:C84)/SUM(C162:C177)*C19,SUMPRODUCT(C87:C102,C180:C195)/SUM(C180:C195)*C20,SUMPRODUCT(C105:C120,C198:C213)/SUM(C198:C213)*C21)*10^3)*cpi_2021to2012</f>
        <v>42354.008355942395</v>
      </c>
      <c r="D253">
        <f>(SUM(SUMPRODUCT(D162:D177,D69:D84)/SUM(D162:D177)*D19,SUMPRODUCT(D87:D102,D180:D195)/SUM(D180:D195)*D20,SUMPRODUCT(D105:D120,D198:D213)/SUM(D198:D213)*D21)*10^3)*cpi_2021to2012</f>
        <v>41935.85026201899</v>
      </c>
      <c r="E253">
        <f>(SUM(SUMPRODUCT(E162:E177,E69:E84)/SUM(E162:E177)*E19,SUMPRODUCT(E87:E102,E180:E195)/SUM(E180:E195)*E20,SUMPRODUCT(E105:E120,E198:E213)/SUM(E198:E213)*E21)*10^3)*cpi_2021to2012</f>
        <v>41401.059702644801</v>
      </c>
      <c r="F253">
        <f>(SUM(SUMPRODUCT(F162:F177,F69:F84)/SUM(F162:F177)*F19,SUMPRODUCT(F87:F102,F180:F195)/SUM(F180:F195)*F20,SUMPRODUCT(F105:F120,F198:F213)/SUM(F198:F213)*F21)*10^3)*cpi_2021to2012</f>
        <v>40890.103693108103</v>
      </c>
      <c r="G253">
        <f>(SUM(SUMPRODUCT(G162:G177,G69:G84)/SUM(G162:G177)*G19,SUMPRODUCT(G87:G102,G180:G195)/SUM(G180:G195)*G20,SUMPRODUCT(G105:G120,G198:G213)/SUM(G198:G213)*G21)*10^3)*cpi_2021to2012</f>
        <v>40680.437546212495</v>
      </c>
      <c r="H253">
        <f>(SUM(SUMPRODUCT(H162:H177,H69:H84)/SUM(H162:H177)*H19,SUMPRODUCT(H87:H102,H180:H195)/SUM(H180:H195)*H20,SUMPRODUCT(H105:H120,H198:H213)/SUM(H198:H213)*H21)*10^3)*cpi_2021to2012</f>
        <v>40513.380544026906</v>
      </c>
      <c r="I253">
        <f>(SUM(SUMPRODUCT(I162:I177,I69:I84)/SUM(I162:I177)*I19,SUMPRODUCT(I87:I102,I180:I195)/SUM(I180:I195)*I20,SUMPRODUCT(I105:I120,I198:I213)/SUM(I198:I213)*I21)*10^3)*cpi_2021to2012</f>
        <v>40389.249013535991</v>
      </c>
      <c r="J253">
        <f>(SUM(SUMPRODUCT(J162:J177,J69:J84)/SUM(J162:J177)*J19,SUMPRODUCT(J87:J102,J180:J195)/SUM(J180:J195)*J20,SUMPRODUCT(J105:J120,J198:J213)/SUM(J198:J213)*J21)*10^3)*cpi_2021to2012</f>
        <v>40315.910191600437</v>
      </c>
      <c r="K253">
        <f>(SUM(SUMPRODUCT(K162:K177,K69:K84)/SUM(K162:K177)*K19,SUMPRODUCT(K87:K102,K180:K195)/SUM(K180:K195)*K20,SUMPRODUCT(K105:K120,K198:K213)/SUM(K198:K213)*K21)*10^3)*cpi_2021to2012</f>
        <v>40240.774751678196</v>
      </c>
      <c r="L253">
        <f>(SUM(SUMPRODUCT(L162:L177,L69:L84)/SUM(L162:L177)*L19,SUMPRODUCT(L87:L102,L180:L195)/SUM(L180:L195)*L20,SUMPRODUCT(L105:L120,L198:L213)/SUM(L198:L213)*L21)*10^3)*cpi_2021to2012</f>
        <v>40171.212093508439</v>
      </c>
      <c r="M253">
        <f>(SUM(SUMPRODUCT(M162:M177,M69:M84)/SUM(M162:M177)*M19,SUMPRODUCT(M87:M102,M180:M195)/SUM(M180:M195)*M20,SUMPRODUCT(M105:M120,M198:M213)/SUM(M198:M213)*M21)*10^3)*cpi_2021to2012</f>
        <v>40151.710029988666</v>
      </c>
      <c r="N253">
        <f>(SUM(SUMPRODUCT(N162:N177,N69:N84)/SUM(N162:N177)*N19,SUMPRODUCT(N87:N102,N180:N195)/SUM(N180:N195)*N20,SUMPRODUCT(N105:N120,N198:N213)/SUM(N198:N213)*N21)*10^3)*cpi_2021to2012</f>
        <v>40122.465468968803</v>
      </c>
      <c r="O253">
        <f>(SUM(SUMPRODUCT(O162:O177,O69:O84)/SUM(O162:O177)*O19,SUMPRODUCT(O87:O102,O180:O195)/SUM(O180:O195)*O20,SUMPRODUCT(O105:O120,O198:O213)/SUM(O198:O213)*O21)*10^3)*cpi_2021to2012</f>
        <v>40090.712424677025</v>
      </c>
      <c r="P253">
        <f>(SUM(SUMPRODUCT(P162:P177,P69:P84)/SUM(P162:P177)*P19,SUMPRODUCT(P87:P102,P180:P195)/SUM(P180:P195)*P20,SUMPRODUCT(P105:P120,P198:P213)/SUM(P198:P213)*P21)*10^3)*cpi_2021to2012</f>
        <v>40023.323930178194</v>
      </c>
      <c r="Q253">
        <f>(SUM(SUMPRODUCT(Q162:Q177,Q69:Q84)/SUM(Q162:Q177)*Q19,SUMPRODUCT(Q87:Q102,Q180:Q195)/SUM(Q180:Q195)*Q20,SUMPRODUCT(Q105:Q120,Q198:Q213)/SUM(Q198:Q213)*Q21)*10^3)*cpi_2021to2012</f>
        <v>39952.135995570483</v>
      </c>
      <c r="R253">
        <f>(SUM(SUMPRODUCT(R162:R177,R69:R84)/SUM(R162:R177)*R19,SUMPRODUCT(R87:R102,R180:R195)/SUM(R180:R195)*R20,SUMPRODUCT(R105:R120,R198:R213)/SUM(R198:R213)*R21)*10^3)*cpi_2021to2012</f>
        <v>39894.538973358503</v>
      </c>
      <c r="S253">
        <f>(SUM(SUMPRODUCT(S162:S177,S69:S84)/SUM(S162:S177)*S19,SUMPRODUCT(S87:S102,S180:S195)/SUM(S180:S195)*S20,SUMPRODUCT(S105:S120,S198:S213)/SUM(S198:S213)*S21)*10^3)*cpi_2021to2012</f>
        <v>39838.734759088315</v>
      </c>
      <c r="T253">
        <f>(SUM(SUMPRODUCT(T162:T177,T69:T84)/SUM(T162:T177)*T19,SUMPRODUCT(T87:T102,T180:T195)/SUM(T180:T195)*T20,SUMPRODUCT(T105:T120,T198:T213)/SUM(T198:T213)*T21)*10^3)*cpi_2021to2012</f>
        <v>39782.868559282491</v>
      </c>
      <c r="U253">
        <f>(SUM(SUMPRODUCT(U162:U177,U69:U84)/SUM(U162:U177)*U19,SUMPRODUCT(U87:U102,U180:U195)/SUM(U180:U195)*U20,SUMPRODUCT(U105:U120,U198:U213)/SUM(U198:U213)*U21)*10^3)*cpi_2021to2012</f>
        <v>39729.6921437946</v>
      </c>
      <c r="V253">
        <f>(SUM(SUMPRODUCT(V162:V177,V69:V84)/SUM(V162:V177)*V19,SUMPRODUCT(V87:V102,V180:V195)/SUM(V180:V195)*V20,SUMPRODUCT(V105:V120,V198:V213)/SUM(V198:V213)*V21)*10^3)*cpi_2021to2012</f>
        <v>39680.410225930085</v>
      </c>
      <c r="W253">
        <f>(SUM(SUMPRODUCT(W162:W177,W69:W84)/SUM(W162:W177)*W19,SUMPRODUCT(W87:W102,W180:W195)/SUM(W180:W195)*W20,SUMPRODUCT(W105:W120,W198:W213)/SUM(W198:W213)*W21)*10^3)*cpi_2021to2012</f>
        <v>39632.647439159955</v>
      </c>
      <c r="X253">
        <f>(SUM(SUMPRODUCT(X162:X177,X69:X84)/SUM(X162:X177)*X19,SUMPRODUCT(X87:X102,X180:X195)/SUM(X180:X195)*X20,SUMPRODUCT(X105:X120,X198:X213)/SUM(X198:X213)*X21)*10^3)*cpi_2021to2012</f>
        <v>39586.679781798994</v>
      </c>
      <c r="Y253">
        <f>(SUM(SUMPRODUCT(Y162:Y177,Y69:Y84)/SUM(Y162:Y177)*Y19,SUMPRODUCT(Y87:Y102,Y180:Y195)/SUM(Y180:Y195)*Y20,SUMPRODUCT(Y105:Y120,Y198:Y213)/SUM(Y198:Y213)*Y21)*10^3)*cpi_2021to2012</f>
        <v>39540.461195702417</v>
      </c>
      <c r="Z253">
        <f>(SUM(SUMPRODUCT(Z162:Z177,Z69:Z84)/SUM(Z162:Z177)*Z19,SUMPRODUCT(Z87:Z102,Z180:Z195)/SUM(Z180:Z195)*Z20,SUMPRODUCT(Z105:Z120,Z198:Z213)/SUM(Z198:Z213)*Z21)*10^3)*cpi_2021to2012</f>
        <v>39498.732908023776</v>
      </c>
      <c r="AA253">
        <f>(SUM(SUMPRODUCT(AA162:AA177,AA69:AA84)/SUM(AA162:AA177)*AA19,SUMPRODUCT(AA87:AA102,AA180:AA195)/SUM(AA180:AA195)*AA20,SUMPRODUCT(AA105:AA120,AA198:AA213)/SUM(AA198:AA213)*AA21)*10^3)*cpi_2021to2012</f>
        <v>39458.232577676645</v>
      </c>
      <c r="AB253">
        <f>(SUM(SUMPRODUCT(AB162:AB177,AB69:AB84)/SUM(AB162:AB177)*AB19,SUMPRODUCT(AB87:AB102,AB180:AB195)/SUM(AB180:AB195)*AB20,SUMPRODUCT(AB105:AB120,AB198:AB213)/SUM(AB198:AB213)*AB21)*10^3)*cpi_2021to2012</f>
        <v>39417.813936113642</v>
      </c>
      <c r="AC253">
        <f>(SUM(SUMPRODUCT(AC162:AC177,AC69:AC84)/SUM(AC162:AC177)*AC19,SUMPRODUCT(AC87:AC102,AC180:AC195)/SUM(AC180:AC195)*AC20,SUMPRODUCT(AC105:AC120,AC198:AC213)/SUM(AC198:AC213)*AC21)*10^3)*cpi_2021to2012</f>
        <v>39379.71899537096</v>
      </c>
      <c r="AD253">
        <f>(SUM(SUMPRODUCT(AD162:AD177,AD69:AD84)/SUM(AD162:AD177)*AD19,SUMPRODUCT(AD87:AD102,AD180:AD195)/SUM(AD180:AD195)*AD20,SUMPRODUCT(AD105:AD120,AD198:AD213)/SUM(AD198:AD213)*AD21)*10^3)*cpi_2021to2012</f>
        <v>39343.590201642823</v>
      </c>
      <c r="AE253">
        <f>(SUM(SUMPRODUCT(AE162:AE177,AE69:AE84)/SUM(AE162:AE177)*AE19,SUMPRODUCT(AE87:AE102,AE180:AE195)/SUM(AE180:AE195)*AE20,SUMPRODUCT(AE105:AE120,AE198:AE213)/SUM(AE198:AE213)*AE21)*10^3)*cpi_2021to2012</f>
        <v>39309.204622738085</v>
      </c>
      <c r="AF253">
        <f>(SUM(SUMPRODUCT(AF162:AF177,AF69:AF84)/SUM(AF162:AF177)*AF19,SUMPRODUCT(AF87:AF102,AF180:AF195)/SUM(AF180:AF195)*AF20,SUMPRODUCT(AF105:AF120,AF198:AF213)/SUM(AF198:AF213)*AF21)*10^3)*cpi_2021to2012</f>
        <v>39265.785546592655</v>
      </c>
    </row>
    <row r="254" spans="1:32" x14ac:dyDescent="0.35">
      <c r="A254" t="s">
        <v>213</v>
      </c>
      <c r="B254">
        <f>(SUM(SUMPRODUCT(B216:B231,B123:B138)/SUM(B216:B231)*B24,SUMPRODUCT(B234:B249,B141:B156)/SUM(B234:B249)*B25)*10^3)*cpi_2020to2012</f>
        <v>36885.812469092874</v>
      </c>
      <c r="C254">
        <f>(SUM(SUMPRODUCT(C216:C231,C123:C138)/SUM(C216:C231)*C24,SUMPRODUCT(C234:C249,C141:C156)/SUM(C234:C249)*C25)*10^3)*cpi_2021to2012</f>
        <v>37336.980719431835</v>
      </c>
      <c r="D254">
        <f>(SUM(SUMPRODUCT(D216:D231,D123:D138)/SUM(D216:D231)*D24,SUMPRODUCT(D234:D249,D141:D156)/SUM(D234:D249)*D25)*10^3)*cpi_2021to2012</f>
        <v>37329.007914344555</v>
      </c>
      <c r="E254">
        <f>(SUM(SUMPRODUCT(E216:E231,E123:E138)/SUM(E216:E231)*E24,SUMPRODUCT(E234:E249,E141:E156)/SUM(E234:E249)*E25)*10^3)*cpi_2021to2012</f>
        <v>37503.159732412889</v>
      </c>
      <c r="F254">
        <f>(SUM(SUMPRODUCT(F216:F231,F123:F138)/SUM(F216:F231)*F24,SUMPRODUCT(F234:F249,F141:F156)/SUM(F234:F249)*F25)*10^3)*cpi_2021to2012</f>
        <v>37520.31740775871</v>
      </c>
      <c r="G254">
        <f>(SUM(SUMPRODUCT(G216:G231,G123:G138)/SUM(G216:G231)*G24,SUMPRODUCT(G234:G249,G141:G156)/SUM(G234:G249)*G25)*10^3)*cpi_2021to2012</f>
        <v>37633.628535664677</v>
      </c>
      <c r="H254">
        <f>(SUM(SUMPRODUCT(H216:H231,H123:H138)/SUM(H216:H231)*H24,SUMPRODUCT(H234:H249,H141:H156)/SUM(H234:H249)*H25)*10^3)*cpi_2021to2012</f>
        <v>37671.781868811922</v>
      </c>
      <c r="I254">
        <f>(SUM(SUMPRODUCT(I216:I231,I123:I138)/SUM(I216:I231)*I24,SUMPRODUCT(I234:I249,I141:I156)/SUM(I234:I249)*I25)*10^3)*cpi_2021to2012</f>
        <v>37696.720901670669</v>
      </c>
      <c r="J254">
        <f>(SUM(SUMPRODUCT(J216:J231,J123:J138)/SUM(J216:J231)*J24,SUMPRODUCT(J234:J249,J141:J156)/SUM(J234:J249)*J25)*10^3)*cpi_2021to2012</f>
        <v>37738.453245847348</v>
      </c>
      <c r="K254">
        <f>(SUM(SUMPRODUCT(K216:K231,K123:K138)/SUM(K216:K231)*K24,SUMPRODUCT(K234:K249,K141:K156)/SUM(K234:K249)*K25)*10^3)*cpi_2021to2012</f>
        <v>37794.485683217637</v>
      </c>
      <c r="L254">
        <f>(SUM(SUMPRODUCT(L216:L231,L123:L138)/SUM(L216:L231)*L24,SUMPRODUCT(L234:L249,L141:L156)/SUM(L234:L249)*L25)*10^3)*cpi_2021to2012</f>
        <v>37859.599659101608</v>
      </c>
      <c r="M254">
        <f>(SUM(SUMPRODUCT(M216:M231,M123:M138)/SUM(M216:M231)*M24,SUMPRODUCT(M234:M249,M141:M156)/SUM(M234:M249)*M25)*10^3)*cpi_2021to2012</f>
        <v>37933.043883037113</v>
      </c>
      <c r="N254">
        <f>(SUM(SUMPRODUCT(N216:N231,N123:N138)/SUM(N216:N231)*N24,SUMPRODUCT(N234:N249,N141:N156)/SUM(N234:N249)*N25)*10^3)*cpi_2021to2012</f>
        <v>38027.152557588131</v>
      </c>
      <c r="O254">
        <f>(SUM(SUMPRODUCT(O216:O231,O123:O138)/SUM(O216:O231)*O24,SUMPRODUCT(O234:O249,O141:O156)/SUM(O234:O249)*O25)*10^3)*cpi_2021to2012</f>
        <v>38120.389049775687</v>
      </c>
      <c r="P254">
        <f>(SUM(SUMPRODUCT(P216:P231,P123:P138)/SUM(P216:P231)*P24,SUMPRODUCT(P234:P249,P141:P156)/SUM(P234:P249)*P25)*10^3)*cpi_2021to2012</f>
        <v>38167.926377029544</v>
      </c>
      <c r="Q254">
        <f>(SUM(SUMPRODUCT(Q216:Q231,Q123:Q138)/SUM(Q216:Q231)*Q24,SUMPRODUCT(Q234:Q249,Q141:Q156)/SUM(Q234:Q249)*Q25)*10^3)*cpi_2021to2012</f>
        <v>38204.76513742235</v>
      </c>
      <c r="R254">
        <f>(SUM(SUMPRODUCT(R216:R231,R123:R138)/SUM(R216:R231)*R24,SUMPRODUCT(R234:R249,R141:R156)/SUM(R234:R249)*R25)*10^3)*cpi_2021to2012</f>
        <v>38234.602879884929</v>
      </c>
      <c r="S254">
        <f>(SUM(SUMPRODUCT(S216:S231,S123:S138)/SUM(S216:S231)*S24,SUMPRODUCT(S234:S249,S141:S156)/SUM(S234:S249)*S25)*10^3)*cpi_2021to2012</f>
        <v>38257.161192220214</v>
      </c>
      <c r="T254">
        <f>(SUM(SUMPRODUCT(T216:T231,T123:T138)/SUM(T216:T231)*T24,SUMPRODUCT(T234:T249,T141:T156)/SUM(T234:T249)*T25)*10^3)*cpi_2021to2012</f>
        <v>38267.161631422794</v>
      </c>
      <c r="U254">
        <f>(SUM(SUMPRODUCT(U216:U231,U123:U138)/SUM(U216:U231)*U24,SUMPRODUCT(U234:U249,U141:U156)/SUM(U234:U249)*U25)*10^3)*cpi_2021to2012</f>
        <v>38273.780553412624</v>
      </c>
      <c r="V254">
        <f>(SUM(SUMPRODUCT(V216:V231,V123:V138)/SUM(V216:V231)*V24,SUMPRODUCT(V234:V249,V141:V156)/SUM(V234:V249)*V25)*10^3)*cpi_2021to2012</f>
        <v>38268.706224803573</v>
      </c>
      <c r="W254">
        <f>(SUM(SUMPRODUCT(W216:W231,W123:W138)/SUM(W216:W231)*W24,SUMPRODUCT(W234:W249,W141:W156)/SUM(W234:W249)*W25)*10^3)*cpi_2021to2012</f>
        <v>38268.726993346951</v>
      </c>
      <c r="X254">
        <f>(SUM(SUMPRODUCT(X216:X231,X123:X138)/SUM(X216:X231)*X24,SUMPRODUCT(X234:X249,X141:X156)/SUM(X234:X249)*X25)*10^3)*cpi_2021to2012</f>
        <v>38264.079811331641</v>
      </c>
      <c r="Y254">
        <f>(SUM(SUMPRODUCT(Y216:Y231,Y123:Y138)/SUM(Y216:Y231)*Y24,SUMPRODUCT(Y234:Y249,Y141:Y156)/SUM(Y234:Y249)*Y25)*10^3)*cpi_2021to2012</f>
        <v>38252.491064335751</v>
      </c>
      <c r="Z254">
        <f>(SUM(SUMPRODUCT(Z216:Z231,Z123:Z138)/SUM(Z216:Z231)*Z24,SUMPRODUCT(Z234:Z249,Z141:Z156)/SUM(Z234:Z249)*Z25)*10^3)*cpi_2021to2012</f>
        <v>38239.612538116293</v>
      </c>
      <c r="AA254">
        <f>(SUM(SUMPRODUCT(AA216:AA231,AA123:AA138)/SUM(AA216:AA231)*AA24,SUMPRODUCT(AA234:AA249,AA141:AA156)/SUM(AA234:AA249)*AA25)*10^3)*cpi_2021to2012</f>
        <v>38227.884002953455</v>
      </c>
      <c r="AB254">
        <f>(SUM(SUMPRODUCT(AB216:AB231,AB123:AB138)/SUM(AB216:AB231)*AB24,SUMPRODUCT(AB234:AB249,AB141:AB156)/SUM(AB234:AB249)*AB25)*10^3)*cpi_2021to2012</f>
        <v>38213.824359765669</v>
      </c>
      <c r="AC254">
        <f>(SUM(SUMPRODUCT(AC216:AC231,AC123:AC138)/SUM(AC216:AC231)*AC24,SUMPRODUCT(AC234:AC249,AC141:AC156)/SUM(AC234:AC249)*AC25)*10^3)*cpi_2021to2012</f>
        <v>38203.504998973527</v>
      </c>
      <c r="AD254">
        <f>(SUM(SUMPRODUCT(AD216:AD231,AD123:AD138)/SUM(AD216:AD231)*AD24,SUMPRODUCT(AD234:AD249,AD141:AD156)/SUM(AD234:AD249)*AD25)*10^3)*cpi_2021to2012</f>
        <v>38194.978824352336</v>
      </c>
      <c r="AE254">
        <f>(SUM(SUMPRODUCT(AE216:AE231,AE123:AE138)/SUM(AE216:AE231)*AE24,SUMPRODUCT(AE234:AE249,AE141:AE156)/SUM(AE234:AE249)*AE25)*10^3)*cpi_2021to2012</f>
        <v>38188.072000949905</v>
      </c>
      <c r="AF254">
        <f>(SUM(SUMPRODUCT(AF216:AF231,AF123:AF138)/SUM(AF216:AF231)*AF24,SUMPRODUCT(AF234:AF249,AF141:AF156)/SUM(AF234:AF249)*AF25)*10^3)*cpi_2021to2012</f>
        <v>38174.690829870444</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1640625" defaultRowHeight="14.5" x14ac:dyDescent="0.35"/>
  <cols>
    <col min="1" max="1" width="30.453125" customWidth="1"/>
    <col min="2" max="2" width="16.453125" customWidth="1"/>
    <col min="3" max="3" width="20" customWidth="1"/>
    <col min="4" max="5" width="16.453125" customWidth="1"/>
    <col min="6" max="6" width="25.453125" customWidth="1"/>
    <col min="7" max="11" width="16" customWidth="1"/>
    <col min="12" max="12" width="13.453125" customWidth="1"/>
  </cols>
  <sheetData>
    <row r="1" spans="1:4" x14ac:dyDescent="0.35">
      <c r="A1" t="s">
        <v>1163</v>
      </c>
    </row>
    <row r="2" spans="1:4" x14ac:dyDescent="0.35">
      <c r="A2" s="32" t="s">
        <v>1164</v>
      </c>
    </row>
    <row r="3" spans="1:4" x14ac:dyDescent="0.35">
      <c r="A3" s="12" t="s">
        <v>1165</v>
      </c>
    </row>
    <row r="5" spans="1:4" x14ac:dyDescent="0.35">
      <c r="A5" s="81" t="s">
        <v>1504</v>
      </c>
      <c r="B5" s="81"/>
      <c r="C5" s="81"/>
      <c r="D5" s="81"/>
    </row>
    <row r="7" spans="1:4" x14ac:dyDescent="0.35">
      <c r="B7" t="s">
        <v>1166</v>
      </c>
      <c r="C7" t="s">
        <v>1167</v>
      </c>
      <c r="D7" t="s">
        <v>1168</v>
      </c>
    </row>
    <row r="8" spans="1:4" x14ac:dyDescent="0.35">
      <c r="A8" t="s">
        <v>1503</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35">
      <c r="A10" s="81" t="s">
        <v>1505</v>
      </c>
      <c r="B10" s="81"/>
      <c r="C10" s="81"/>
      <c r="D10" s="81"/>
    </row>
    <row r="17" spans="1:7" ht="15.5" x14ac:dyDescent="0.35">
      <c r="F17" s="33"/>
      <c r="G17" s="33"/>
    </row>
    <row r="18" spans="1:7" x14ac:dyDescent="0.35">
      <c r="A18" s="1" t="s">
        <v>1170</v>
      </c>
    </row>
    <row r="21" spans="1:7" x14ac:dyDescent="0.35">
      <c r="C21" t="s">
        <v>1171</v>
      </c>
      <c r="D21" t="s">
        <v>1172</v>
      </c>
    </row>
    <row r="22" spans="1:7" x14ac:dyDescent="0.35">
      <c r="C22" t="s">
        <v>1173</v>
      </c>
      <c r="D22">
        <v>45000</v>
      </c>
    </row>
    <row r="23" spans="1:7" x14ac:dyDescent="0.35">
      <c r="C23" t="s">
        <v>1174</v>
      </c>
      <c r="D23">
        <v>50000</v>
      </c>
    </row>
    <row r="24" spans="1:7" x14ac:dyDescent="0.35">
      <c r="C24" t="s">
        <v>1167</v>
      </c>
      <c r="D24">
        <v>55000</v>
      </c>
    </row>
    <row r="25" spans="1:7" x14ac:dyDescent="0.35">
      <c r="C25" t="s">
        <v>1168</v>
      </c>
      <c r="D25">
        <v>85000</v>
      </c>
    </row>
    <row r="26" spans="1:7" x14ac:dyDescent="0.35">
      <c r="C26" t="s">
        <v>1169</v>
      </c>
      <c r="D26">
        <v>120000</v>
      </c>
    </row>
    <row r="27" spans="1:7" x14ac:dyDescent="0.35">
      <c r="C27" t="s">
        <v>1175</v>
      </c>
      <c r="D27">
        <v>130000</v>
      </c>
      <c r="E27">
        <f>D27*cpi_2018to2012</f>
        <v>118820</v>
      </c>
    </row>
    <row r="29" spans="1:7" x14ac:dyDescent="0.35">
      <c r="D29" t="s">
        <v>1176</v>
      </c>
      <c r="E29" t="s">
        <v>1177</v>
      </c>
    </row>
    <row r="30" spans="1:7" x14ac:dyDescent="0.35">
      <c r="A30" s="1"/>
      <c r="C30" t="s">
        <v>1178</v>
      </c>
      <c r="D30">
        <f>D23*B8+D24*C8+D25*D8</f>
        <v>55600.185719436813</v>
      </c>
      <c r="E30">
        <f>D30*cpi_2018to2012</f>
        <v>50818.569747565249</v>
      </c>
    </row>
    <row r="31" spans="1:7" x14ac:dyDescent="0.35">
      <c r="A31" s="1" t="s">
        <v>1179</v>
      </c>
      <c r="C31" t="s">
        <v>1180</v>
      </c>
      <c r="D31">
        <f>(D22/D23)*D30</f>
        <v>50040.167147493135</v>
      </c>
      <c r="E31">
        <f>D31*cpi_2018to2012</f>
        <v>45736.712772808729</v>
      </c>
    </row>
    <row r="34" spans="1:5" x14ac:dyDescent="0.35">
      <c r="A34" s="81" t="s">
        <v>1181</v>
      </c>
      <c r="B34" s="80"/>
      <c r="C34" s="80"/>
      <c r="D34" s="80"/>
      <c r="E34" s="80"/>
    </row>
    <row r="56" spans="1:2" x14ac:dyDescent="0.35">
      <c r="A56" t="s">
        <v>1506</v>
      </c>
    </row>
    <row r="58" spans="1:2" x14ac:dyDescent="0.35">
      <c r="A58" t="s">
        <v>1502</v>
      </c>
      <c r="B58">
        <f>43.631*2020^2-177806*2020+1.81207*10^8</f>
        <v>70812.40000000596</v>
      </c>
    </row>
    <row r="65" spans="1:2" x14ac:dyDescent="0.35">
      <c r="A65" t="s">
        <v>1501</v>
      </c>
      <c r="B65">
        <f>102.869*2020^2-418784*2020+4.26289*10^8</f>
        <v>91987.599999964237</v>
      </c>
    </row>
    <row r="72" spans="1:2" x14ac:dyDescent="0.35">
      <c r="A72" t="s">
        <v>1168</v>
      </c>
      <c r="B72">
        <f>151.393*2020^2-616223*2020+6.27158*10^8</f>
        <v>131537.20000004768</v>
      </c>
    </row>
    <row r="80" spans="1:2" x14ac:dyDescent="0.35">
      <c r="A80" t="s">
        <v>1507</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1640625" defaultRowHeight="14.5" x14ac:dyDescent="0.35"/>
  <cols>
    <col min="1" max="1" width="3.453125" customWidth="1"/>
    <col min="2" max="2" width="41.453125" customWidth="1"/>
  </cols>
  <sheetData>
    <row r="1" spans="2:33" x14ac:dyDescent="0.35">
      <c r="B1" s="1" t="s">
        <v>199</v>
      </c>
    </row>
    <row r="3" spans="2:33" x14ac:dyDescent="0.35">
      <c r="B3" s="1" t="s">
        <v>33</v>
      </c>
      <c r="C3">
        <f>'[3]AEO 39'!E1</f>
        <v>2020</v>
      </c>
      <c r="D3">
        <f>'[3]AEO 39'!F1</f>
        <v>2021</v>
      </c>
      <c r="E3">
        <f>'[3]AEO 39'!G1</f>
        <v>2022</v>
      </c>
      <c r="F3">
        <f>'[3]AEO 39'!H1</f>
        <v>2023</v>
      </c>
      <c r="G3">
        <f>'[3]AEO 39'!I1</f>
        <v>2024</v>
      </c>
      <c r="H3">
        <f>'[3]AEO 39'!J1</f>
        <v>2025</v>
      </c>
      <c r="I3">
        <f>'[3]AEO 39'!K1</f>
        <v>2026</v>
      </c>
      <c r="J3">
        <f>'[3]AEO 39'!L1</f>
        <v>2027</v>
      </c>
      <c r="K3">
        <f>'[3]AEO 39'!M1</f>
        <v>2028</v>
      </c>
      <c r="L3">
        <f>'[3]AEO 39'!N1</f>
        <v>2029</v>
      </c>
      <c r="M3">
        <f>'[3]AEO 39'!O1</f>
        <v>2030</v>
      </c>
      <c r="N3">
        <f>'[3]AEO 39'!P1</f>
        <v>2031</v>
      </c>
      <c r="O3">
        <f>'[3]AEO 39'!Q1</f>
        <v>2032</v>
      </c>
      <c r="P3">
        <f>'[3]AEO 39'!R1</f>
        <v>2033</v>
      </c>
      <c r="Q3">
        <f>'[3]AEO 39'!S1</f>
        <v>2034</v>
      </c>
      <c r="R3">
        <f>'[3]AEO 39'!T1</f>
        <v>2035</v>
      </c>
      <c r="S3">
        <f>'[3]AEO 39'!U1</f>
        <v>2036</v>
      </c>
      <c r="T3">
        <f>'[3]AEO 39'!V1</f>
        <v>2037</v>
      </c>
      <c r="U3">
        <f>'[3]AEO 39'!W1</f>
        <v>2038</v>
      </c>
      <c r="V3">
        <f>'[3]AEO 39'!X1</f>
        <v>2039</v>
      </c>
      <c r="W3">
        <f>'[3]AEO 39'!Y1</f>
        <v>2040</v>
      </c>
      <c r="X3">
        <f>'[3]AEO 39'!Z1</f>
        <v>2041</v>
      </c>
      <c r="Y3">
        <f>'[3]AEO 39'!AA1</f>
        <v>2042</v>
      </c>
      <c r="Z3">
        <f>'[3]AEO 39'!AB1</f>
        <v>2043</v>
      </c>
      <c r="AA3">
        <f>'[3]AEO 39'!AC1</f>
        <v>2044</v>
      </c>
      <c r="AB3">
        <f>'[3]AEO 39'!AD1</f>
        <v>2045</v>
      </c>
      <c r="AC3">
        <f>'[3]AEO 39'!AE1</f>
        <v>2046</v>
      </c>
      <c r="AD3">
        <f>'[3]AEO 39'!AF1</f>
        <v>2047</v>
      </c>
      <c r="AE3">
        <f>'[3]AEO 39'!AG1</f>
        <v>2048</v>
      </c>
      <c r="AF3">
        <f>'[3]AEO 39'!AH1</f>
        <v>2049</v>
      </c>
      <c r="AG3">
        <f>'[3]AEO 39'!AI1</f>
        <v>2050</v>
      </c>
    </row>
    <row r="4" spans="2:33" x14ac:dyDescent="0.3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0.49896261912860063</v>
      </c>
      <c r="E4">
        <f>INDEX('AEO 2022 39'!17:17,MATCH(E$3,'AEO 2022 39'!$13:$13,0))/SUM(INDEX('AEO 2022 39'!17:17,MATCH(E$3,'AEO 2022 39'!$13:$13,0)),INDEX('AEO 2022 39'!42:42,MATCH(E$3,'AEO 2022 39'!$13:$13,0)))</f>
        <v>0.48616410134959898</v>
      </c>
      <c r="F4">
        <f>INDEX('AEO 2022 39'!17:17,MATCH(F$3,'AEO 2022 39'!$13:$13,0))/SUM(INDEX('AEO 2022 39'!17:17,MATCH(F$3,'AEO 2022 39'!$13:$13,0)),INDEX('AEO 2022 39'!42:42,MATCH(F$3,'AEO 2022 39'!$13:$13,0)))</f>
        <v>0.47277715391991626</v>
      </c>
      <c r="G4">
        <f>INDEX('AEO 2022 39'!17:17,MATCH(G$3,'AEO 2022 39'!$13:$13,0))/SUM(INDEX('AEO 2022 39'!17:17,MATCH(G$3,'AEO 2022 39'!$13:$13,0)),INDEX('AEO 2022 39'!42:42,MATCH(G$3,'AEO 2022 39'!$13:$13,0)))</f>
        <v>0.45903505327319905</v>
      </c>
      <c r="H4">
        <f>INDEX('AEO 2022 39'!17:17,MATCH(H$3,'AEO 2022 39'!$13:$13,0))/SUM(INDEX('AEO 2022 39'!17:17,MATCH(H$3,'AEO 2022 39'!$13:$13,0)),INDEX('AEO 2022 39'!42:42,MATCH(H$3,'AEO 2022 39'!$13:$13,0)))</f>
        <v>0.44499841186080241</v>
      </c>
      <c r="I4">
        <f>INDEX('AEO 2022 39'!17:17,MATCH(I$3,'AEO 2022 39'!$13:$13,0))/SUM(INDEX('AEO 2022 39'!17:17,MATCH(I$3,'AEO 2022 39'!$13:$13,0)),INDEX('AEO 2022 39'!42:42,MATCH(I$3,'AEO 2022 39'!$13:$13,0)))</f>
        <v>0.43084266233315416</v>
      </c>
      <c r="J4">
        <f>INDEX('AEO 2022 39'!17:17,MATCH(J$3,'AEO 2022 39'!$13:$13,0))/SUM(INDEX('AEO 2022 39'!17:17,MATCH(J$3,'AEO 2022 39'!$13:$13,0)),INDEX('AEO 2022 39'!42:42,MATCH(J$3,'AEO 2022 39'!$13:$13,0)))</f>
        <v>0.41675233073199458</v>
      </c>
      <c r="K4">
        <f>INDEX('AEO 2022 39'!17:17,MATCH(K$3,'AEO 2022 39'!$13:$13,0))/SUM(INDEX('AEO 2022 39'!17:17,MATCH(K$3,'AEO 2022 39'!$13:$13,0)),INDEX('AEO 2022 39'!42:42,MATCH(K$3,'AEO 2022 39'!$13:$13,0)))</f>
        <v>0.40288499979804315</v>
      </c>
      <c r="L4">
        <f>INDEX('AEO 2022 39'!17:17,MATCH(L$3,'AEO 2022 39'!$13:$13,0))/SUM(INDEX('AEO 2022 39'!17:17,MATCH(L$3,'AEO 2022 39'!$13:$13,0)),INDEX('AEO 2022 39'!42:42,MATCH(L$3,'AEO 2022 39'!$13:$13,0)))</f>
        <v>0.38920694903396152</v>
      </c>
      <c r="M4">
        <f>INDEX('AEO 2022 39'!17:17,MATCH(M$3,'AEO 2022 39'!$13:$13,0))/SUM(INDEX('AEO 2022 39'!17:17,MATCH(M$3,'AEO 2022 39'!$13:$13,0)),INDEX('AEO 2022 39'!42:42,MATCH(M$3,'AEO 2022 39'!$13:$13,0)))</f>
        <v>0.37588872980180599</v>
      </c>
      <c r="N4">
        <f>INDEX('AEO 2022 39'!17:17,MATCH(N$3,'AEO 2022 39'!$13:$13,0))/SUM(INDEX('AEO 2022 39'!17:17,MATCH(N$3,'AEO 2022 39'!$13:$13,0)),INDEX('AEO 2022 39'!42:42,MATCH(N$3,'AEO 2022 39'!$13:$13,0)))</f>
        <v>0.36310164961411923</v>
      </c>
      <c r="O4">
        <f>INDEX('AEO 2022 39'!17:17,MATCH(O$3,'AEO 2022 39'!$13:$13,0))/SUM(INDEX('AEO 2022 39'!17:17,MATCH(O$3,'AEO 2022 39'!$13:$13,0)),INDEX('AEO 2022 39'!42:42,MATCH(O$3,'AEO 2022 39'!$13:$13,0)))</f>
        <v>0.35084016232878562</v>
      </c>
      <c r="P4">
        <f>INDEX('AEO 2022 39'!17:17,MATCH(P$3,'AEO 2022 39'!$13:$13,0))/SUM(INDEX('AEO 2022 39'!17:17,MATCH(P$3,'AEO 2022 39'!$13:$13,0)),INDEX('AEO 2022 39'!42:42,MATCH(P$3,'AEO 2022 39'!$13:$13,0)))</f>
        <v>0.33913900051244328</v>
      </c>
      <c r="Q4">
        <f>INDEX('AEO 2022 39'!17:17,MATCH(Q$3,'AEO 2022 39'!$13:$13,0))/SUM(INDEX('AEO 2022 39'!17:17,MATCH(Q$3,'AEO 2022 39'!$13:$13,0)),INDEX('AEO 2022 39'!42:42,MATCH(Q$3,'AEO 2022 39'!$13:$13,0)))</f>
        <v>0.32810261332865281</v>
      </c>
      <c r="R4">
        <f>INDEX('AEO 2022 39'!17:17,MATCH(R$3,'AEO 2022 39'!$13:$13,0))/SUM(INDEX('AEO 2022 39'!17:17,MATCH(R$3,'AEO 2022 39'!$13:$13,0)),INDEX('AEO 2022 39'!42:42,MATCH(R$3,'AEO 2022 39'!$13:$13,0)))</f>
        <v>0.31777902499452654</v>
      </c>
      <c r="S4">
        <f>INDEX('AEO 2022 39'!17:17,MATCH(S$3,'AEO 2022 39'!$13:$13,0))/SUM(INDEX('AEO 2022 39'!17:17,MATCH(S$3,'AEO 2022 39'!$13:$13,0)),INDEX('AEO 2022 39'!42:42,MATCH(S$3,'AEO 2022 39'!$13:$13,0)))</f>
        <v>0.30831774302941695</v>
      </c>
      <c r="T4">
        <f>INDEX('AEO 2022 39'!17:17,MATCH(T$3,'AEO 2022 39'!$13:$13,0))/SUM(INDEX('AEO 2022 39'!17:17,MATCH(T$3,'AEO 2022 39'!$13:$13,0)),INDEX('AEO 2022 39'!42:42,MATCH(T$3,'AEO 2022 39'!$13:$13,0)))</f>
        <v>0.29979771090133295</v>
      </c>
      <c r="U4">
        <f>INDEX('AEO 2022 39'!17:17,MATCH(U$3,'AEO 2022 39'!$13:$13,0))/SUM(INDEX('AEO 2022 39'!17:17,MATCH(U$3,'AEO 2022 39'!$13:$13,0)),INDEX('AEO 2022 39'!42:42,MATCH(U$3,'AEO 2022 39'!$13:$13,0)))</f>
        <v>0.29227886606488546</v>
      </c>
      <c r="V4">
        <f>INDEX('AEO 2022 39'!17:17,MATCH(V$3,'AEO 2022 39'!$13:$13,0))/SUM(INDEX('AEO 2022 39'!17:17,MATCH(V$3,'AEO 2022 39'!$13:$13,0)),INDEX('AEO 2022 39'!42:42,MATCH(V$3,'AEO 2022 39'!$13:$13,0)))</f>
        <v>0.28561065056955542</v>
      </c>
      <c r="W4">
        <f>INDEX('AEO 2022 39'!17:17,MATCH(W$3,'AEO 2022 39'!$13:$13,0))/SUM(INDEX('AEO 2022 39'!17:17,MATCH(W$3,'AEO 2022 39'!$13:$13,0)),INDEX('AEO 2022 39'!42:42,MATCH(W$3,'AEO 2022 39'!$13:$13,0)))</f>
        <v>0.27978220758399969</v>
      </c>
      <c r="X4">
        <f>INDEX('AEO 2022 39'!17:17,MATCH(X$3,'AEO 2022 39'!$13:$13,0))/SUM(INDEX('AEO 2022 39'!17:17,MATCH(X$3,'AEO 2022 39'!$13:$13,0)),INDEX('AEO 2022 39'!42:42,MATCH(X$3,'AEO 2022 39'!$13:$13,0)))</f>
        <v>0.27468542797241613</v>
      </c>
      <c r="Y4">
        <f>INDEX('AEO 2022 39'!17:17,MATCH(Y$3,'AEO 2022 39'!$13:$13,0))/SUM(INDEX('AEO 2022 39'!17:17,MATCH(Y$3,'AEO 2022 39'!$13:$13,0)),INDEX('AEO 2022 39'!42:42,MATCH(Y$3,'AEO 2022 39'!$13:$13,0)))</f>
        <v>0.27019437651552863</v>
      </c>
      <c r="Z4">
        <f>INDEX('AEO 2022 39'!17:17,MATCH(Z$3,'AEO 2022 39'!$13:$13,0))/SUM(INDEX('AEO 2022 39'!17:17,MATCH(Z$3,'AEO 2022 39'!$13:$13,0)),INDEX('AEO 2022 39'!42:42,MATCH(Z$3,'AEO 2022 39'!$13:$13,0)))</f>
        <v>0.26622929981430582</v>
      </c>
      <c r="AA4">
        <f>INDEX('AEO 2022 39'!17:17,MATCH(AA$3,'AEO 2022 39'!$13:$13,0))/SUM(INDEX('AEO 2022 39'!17:17,MATCH(AA$3,'AEO 2022 39'!$13:$13,0)),INDEX('AEO 2022 39'!42:42,MATCH(AA$3,'AEO 2022 39'!$13:$13,0)))</f>
        <v>0.26267742555845303</v>
      </c>
      <c r="AB4">
        <f>INDEX('AEO 2022 39'!17:17,MATCH(AB$3,'AEO 2022 39'!$13:$13,0))/SUM(INDEX('AEO 2022 39'!17:17,MATCH(AB$3,'AEO 2022 39'!$13:$13,0)),INDEX('AEO 2022 39'!42:42,MATCH(AB$3,'AEO 2022 39'!$13:$13,0)))</f>
        <v>0.25940539257208861</v>
      </c>
      <c r="AC4">
        <f>INDEX('AEO 2022 39'!17:17,MATCH(AC$3,'AEO 2022 39'!$13:$13,0))/SUM(INDEX('AEO 2022 39'!17:17,MATCH(AC$3,'AEO 2022 39'!$13:$13,0)),INDEX('AEO 2022 39'!42:42,MATCH(AC$3,'AEO 2022 39'!$13:$13,0)))</f>
        <v>0.25636894216276862</v>
      </c>
      <c r="AD4">
        <f>INDEX('AEO 2022 39'!17:17,MATCH(AD$3,'AEO 2022 39'!$13:$13,0))/SUM(INDEX('AEO 2022 39'!17:17,MATCH(AD$3,'AEO 2022 39'!$13:$13,0)),INDEX('AEO 2022 39'!42:42,MATCH(AD$3,'AEO 2022 39'!$13:$13,0)))</f>
        <v>0.25347600302307471</v>
      </c>
      <c r="AE4">
        <f>INDEX('AEO 2022 39'!17:17,MATCH(AE$3,'AEO 2022 39'!$13:$13,0))/SUM(INDEX('AEO 2022 39'!17:17,MATCH(AE$3,'AEO 2022 39'!$13:$13,0)),INDEX('AEO 2022 39'!42:42,MATCH(AE$3,'AEO 2022 39'!$13:$13,0)))</f>
        <v>0.25066322853726491</v>
      </c>
      <c r="AF4">
        <f>INDEX('AEO 2022 39'!17:17,MATCH(AF$3,'AEO 2022 39'!$13:$13,0))/SUM(INDEX('AEO 2022 39'!17:17,MATCH(AF$3,'AEO 2022 39'!$13:$13,0)),INDEX('AEO 2022 39'!42:42,MATCH(AF$3,'AEO 2022 39'!$13:$13,0)))</f>
        <v>0.24791112782679117</v>
      </c>
      <c r="AG4">
        <f>INDEX('AEO 2022 39'!17:17,MATCH(AG$3,'AEO 2022 39'!$13:$13,0))/SUM(INDEX('AEO 2022 39'!17:17,MATCH(AG$3,'AEO 2022 39'!$13:$13,0)),INDEX('AEO 2022 39'!42:42,MATCH(AG$3,'AEO 2022 39'!$13:$13,0)))</f>
        <v>0.24519864635375857</v>
      </c>
    </row>
    <row r="5" spans="2:33" x14ac:dyDescent="0.35">
      <c r="B5" t="s">
        <v>163</v>
      </c>
      <c r="C5">
        <f>1-C4</f>
        <v>0.48513583701243335</v>
      </c>
      <c r="D5">
        <f>1-D4</f>
        <v>0.50103738087139937</v>
      </c>
      <c r="E5">
        <f t="shared" ref="E5:AH5" si="0">1-E4</f>
        <v>0.51383589865040102</v>
      </c>
      <c r="F5">
        <f t="shared" si="0"/>
        <v>0.52722284608008374</v>
      </c>
      <c r="G5">
        <f t="shared" si="0"/>
        <v>0.54096494672680095</v>
      </c>
      <c r="H5">
        <f t="shared" si="0"/>
        <v>0.55500158813919764</v>
      </c>
      <c r="I5">
        <f t="shared" si="0"/>
        <v>0.56915733766684584</v>
      </c>
      <c r="J5">
        <f t="shared" si="0"/>
        <v>0.58324766926800542</v>
      </c>
      <c r="K5">
        <f t="shared" si="0"/>
        <v>0.59711500020195685</v>
      </c>
      <c r="L5">
        <f t="shared" si="0"/>
        <v>0.61079305096603842</v>
      </c>
      <c r="M5">
        <f t="shared" si="0"/>
        <v>0.62411127019819401</v>
      </c>
      <c r="N5">
        <f t="shared" si="0"/>
        <v>0.63689835038588072</v>
      </c>
      <c r="O5">
        <f t="shared" si="0"/>
        <v>0.64915983767121443</v>
      </c>
      <c r="P5">
        <f t="shared" si="0"/>
        <v>0.66086099948755672</v>
      </c>
      <c r="Q5">
        <f t="shared" si="0"/>
        <v>0.67189738667134713</v>
      </c>
      <c r="R5">
        <f t="shared" si="0"/>
        <v>0.68222097500547352</v>
      </c>
      <c r="S5">
        <f t="shared" si="0"/>
        <v>0.69168225697058305</v>
      </c>
      <c r="T5">
        <f t="shared" si="0"/>
        <v>0.700202289098667</v>
      </c>
      <c r="U5">
        <f t="shared" si="0"/>
        <v>0.7077211339351146</v>
      </c>
      <c r="V5">
        <f t="shared" si="0"/>
        <v>0.71438934943044452</v>
      </c>
      <c r="W5">
        <f t="shared" si="0"/>
        <v>0.72021779241600026</v>
      </c>
      <c r="X5">
        <f t="shared" si="0"/>
        <v>0.72531457202758387</v>
      </c>
      <c r="Y5">
        <f t="shared" si="0"/>
        <v>0.72980562348447142</v>
      </c>
      <c r="Z5">
        <f t="shared" si="0"/>
        <v>0.73377070018569412</v>
      </c>
      <c r="AA5">
        <f t="shared" si="0"/>
        <v>0.73732257444154703</v>
      </c>
      <c r="AB5">
        <f t="shared" si="0"/>
        <v>0.74059460742791139</v>
      </c>
      <c r="AC5">
        <f t="shared" si="0"/>
        <v>0.74363105783723138</v>
      </c>
      <c r="AD5">
        <f t="shared" si="0"/>
        <v>0.74652399697692529</v>
      </c>
      <c r="AE5">
        <f t="shared" si="0"/>
        <v>0.74933677146273503</v>
      </c>
      <c r="AF5">
        <f t="shared" si="0"/>
        <v>0.75208887217320886</v>
      </c>
      <c r="AG5">
        <f t="shared" si="0"/>
        <v>0.75480135364624146</v>
      </c>
    </row>
    <row r="6" spans="2:33" x14ac:dyDescent="0.35">
      <c r="B6" s="1"/>
    </row>
    <row r="7" spans="2:33" x14ac:dyDescent="0.35">
      <c r="B7" s="1" t="s">
        <v>164</v>
      </c>
      <c r="C7">
        <f>C3</f>
        <v>2020</v>
      </c>
      <c r="D7">
        <f t="shared" ref="D7:AJ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3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0.48393806291629837</v>
      </c>
      <c r="E8">
        <f>INDEX('AEO 2022 39'!18:18,MATCH(E$3,'AEO 2022 39'!$13:$13,0))/SUM(INDEX('AEO 2022 39'!18:18,MATCH(E$3,'AEO 2022 39'!$13:$13,0)),INDEX('AEO 2022 39'!43:43,MATCH(E$3,'AEO 2022 39'!$13:$13,0)))</f>
        <v>0.44816007507872208</v>
      </c>
      <c r="F8">
        <f>INDEX('AEO 2022 39'!18:18,MATCH(F$3,'AEO 2022 39'!$13:$13,0))/SUM(INDEX('AEO 2022 39'!18:18,MATCH(F$3,'AEO 2022 39'!$13:$13,0)),INDEX('AEO 2022 39'!43:43,MATCH(F$3,'AEO 2022 39'!$13:$13,0)))</f>
        <v>0.41370837135576011</v>
      </c>
      <c r="G8">
        <f>INDEX('AEO 2022 39'!18:18,MATCH(G$3,'AEO 2022 39'!$13:$13,0))/SUM(INDEX('AEO 2022 39'!18:18,MATCH(G$3,'AEO 2022 39'!$13:$13,0)),INDEX('AEO 2022 39'!43:43,MATCH(G$3,'AEO 2022 39'!$13:$13,0)))</f>
        <v>0.38198814417258975</v>
      </c>
      <c r="H8">
        <f>INDEX('AEO 2022 39'!18:18,MATCH(H$3,'AEO 2022 39'!$13:$13,0))/SUM(INDEX('AEO 2022 39'!18:18,MATCH(H$3,'AEO 2022 39'!$13:$13,0)),INDEX('AEO 2022 39'!43:43,MATCH(H$3,'AEO 2022 39'!$13:$13,0)))</f>
        <v>0.35148725326201707</v>
      </c>
      <c r="I8">
        <f>INDEX('AEO 2022 39'!18:18,MATCH(I$3,'AEO 2022 39'!$13:$13,0))/SUM(INDEX('AEO 2022 39'!18:18,MATCH(I$3,'AEO 2022 39'!$13:$13,0)),INDEX('AEO 2022 39'!43:43,MATCH(I$3,'AEO 2022 39'!$13:$13,0)))</f>
        <v>0.32165169503947066</v>
      </c>
      <c r="J8">
        <f>INDEX('AEO 2022 39'!18:18,MATCH(J$3,'AEO 2022 39'!$13:$13,0))/SUM(INDEX('AEO 2022 39'!18:18,MATCH(J$3,'AEO 2022 39'!$13:$13,0)),INDEX('AEO 2022 39'!43:43,MATCH(J$3,'AEO 2022 39'!$13:$13,0)))</f>
        <v>0.2928444441122961</v>
      </c>
      <c r="K8">
        <f>INDEX('AEO 2022 39'!18:18,MATCH(K$3,'AEO 2022 39'!$13:$13,0))/SUM(INDEX('AEO 2022 39'!18:18,MATCH(K$3,'AEO 2022 39'!$13:$13,0)),INDEX('AEO 2022 39'!43:43,MATCH(K$3,'AEO 2022 39'!$13:$13,0)))</f>
        <v>0.26509593307117785</v>
      </c>
      <c r="L8">
        <f>INDEX('AEO 2022 39'!18:18,MATCH(L$3,'AEO 2022 39'!$13:$13,0))/SUM(INDEX('AEO 2022 39'!18:18,MATCH(L$3,'AEO 2022 39'!$13:$13,0)),INDEX('AEO 2022 39'!43:43,MATCH(L$3,'AEO 2022 39'!$13:$13,0)))</f>
        <v>0.2381046949331552</v>
      </c>
      <c r="M8">
        <f>INDEX('AEO 2022 39'!18:18,MATCH(M$3,'AEO 2022 39'!$13:$13,0))/SUM(INDEX('AEO 2022 39'!18:18,MATCH(M$3,'AEO 2022 39'!$13:$13,0)),INDEX('AEO 2022 39'!43:43,MATCH(M$3,'AEO 2022 39'!$13:$13,0)))</f>
        <v>0.21180126454363948</v>
      </c>
      <c r="N8">
        <f>INDEX('AEO 2022 39'!18:18,MATCH(N$3,'AEO 2022 39'!$13:$13,0))/SUM(INDEX('AEO 2022 39'!18:18,MATCH(N$3,'AEO 2022 39'!$13:$13,0)),INDEX('AEO 2022 39'!43:43,MATCH(N$3,'AEO 2022 39'!$13:$13,0)))</f>
        <v>0.18702477102465401</v>
      </c>
      <c r="O8">
        <f>INDEX('AEO 2022 39'!18:18,MATCH(O$3,'AEO 2022 39'!$13:$13,0))/SUM(INDEX('AEO 2022 39'!18:18,MATCH(O$3,'AEO 2022 39'!$13:$13,0)),INDEX('AEO 2022 39'!43:43,MATCH(O$3,'AEO 2022 39'!$13:$13,0)))</f>
        <v>0.16354335572230128</v>
      </c>
      <c r="P8">
        <f>INDEX('AEO 2022 39'!18:18,MATCH(P$3,'AEO 2022 39'!$13:$13,0))/SUM(INDEX('AEO 2022 39'!18:18,MATCH(P$3,'AEO 2022 39'!$13:$13,0)),INDEX('AEO 2022 39'!43:43,MATCH(P$3,'AEO 2022 39'!$13:$13,0)))</f>
        <v>0.14185309081053266</v>
      </c>
      <c r="Q8">
        <f>INDEX('AEO 2022 39'!18:18,MATCH(Q$3,'AEO 2022 39'!$13:$13,0))/SUM(INDEX('AEO 2022 39'!18:18,MATCH(Q$3,'AEO 2022 39'!$13:$13,0)),INDEX('AEO 2022 39'!43:43,MATCH(Q$3,'AEO 2022 39'!$13:$13,0)))</f>
        <v>0.12225545174342525</v>
      </c>
      <c r="R8">
        <f>INDEX('AEO 2022 39'!18:18,MATCH(R$3,'AEO 2022 39'!$13:$13,0))/SUM(INDEX('AEO 2022 39'!18:18,MATCH(R$3,'AEO 2022 39'!$13:$13,0)),INDEX('AEO 2022 39'!43:43,MATCH(R$3,'AEO 2022 39'!$13:$13,0)))</f>
        <v>0.10513090177668122</v>
      </c>
      <c r="S8">
        <f>INDEX('AEO 2022 39'!18:18,MATCH(S$3,'AEO 2022 39'!$13:$13,0))/SUM(INDEX('AEO 2022 39'!18:18,MATCH(S$3,'AEO 2022 39'!$13:$13,0)),INDEX('AEO 2022 39'!43:43,MATCH(S$3,'AEO 2022 39'!$13:$13,0)))</f>
        <v>9.0748319983587497E-2</v>
      </c>
      <c r="T8">
        <f>INDEX('AEO 2022 39'!18:18,MATCH(T$3,'AEO 2022 39'!$13:$13,0))/SUM(INDEX('AEO 2022 39'!18:18,MATCH(T$3,'AEO 2022 39'!$13:$13,0)),INDEX('AEO 2022 39'!43:43,MATCH(T$3,'AEO 2022 39'!$13:$13,0)))</f>
        <v>7.899547453428607E-2</v>
      </c>
      <c r="U8">
        <f>INDEX('AEO 2022 39'!18:18,MATCH(U$3,'AEO 2022 39'!$13:$13,0))/SUM(INDEX('AEO 2022 39'!18:18,MATCH(U$3,'AEO 2022 39'!$13:$13,0)),INDEX('AEO 2022 39'!43:43,MATCH(U$3,'AEO 2022 39'!$13:$13,0)))</f>
        <v>6.9682908631996929E-2</v>
      </c>
      <c r="V8">
        <f>INDEX('AEO 2022 39'!18:18,MATCH(V$3,'AEO 2022 39'!$13:$13,0))/SUM(INDEX('AEO 2022 39'!18:18,MATCH(V$3,'AEO 2022 39'!$13:$13,0)),INDEX('AEO 2022 39'!43:43,MATCH(V$3,'AEO 2022 39'!$13:$13,0)))</f>
        <v>6.2736727561889222E-2</v>
      </c>
      <c r="W8">
        <f>INDEX('AEO 2022 39'!18:18,MATCH(W$3,'AEO 2022 39'!$13:$13,0))/SUM(INDEX('AEO 2022 39'!18:18,MATCH(W$3,'AEO 2022 39'!$13:$13,0)),INDEX('AEO 2022 39'!43:43,MATCH(W$3,'AEO 2022 39'!$13:$13,0)))</f>
        <v>5.7386290043830841E-2</v>
      </c>
      <c r="X8">
        <f>INDEX('AEO 2022 39'!18:18,MATCH(X$3,'AEO 2022 39'!$13:$13,0))/SUM(INDEX('AEO 2022 39'!18:18,MATCH(X$3,'AEO 2022 39'!$13:$13,0)),INDEX('AEO 2022 39'!43:43,MATCH(X$3,'AEO 2022 39'!$13:$13,0)))</f>
        <v>5.2613025135228371E-2</v>
      </c>
      <c r="Y8">
        <f>INDEX('AEO 2022 39'!18:18,MATCH(Y$3,'AEO 2022 39'!$13:$13,0))/SUM(INDEX('AEO 2022 39'!18:18,MATCH(Y$3,'AEO 2022 39'!$13:$13,0)),INDEX('AEO 2022 39'!43:43,MATCH(Y$3,'AEO 2022 39'!$13:$13,0)))</f>
        <v>4.8406478716145972E-2</v>
      </c>
      <c r="Z8">
        <f>INDEX('AEO 2022 39'!18:18,MATCH(Z$3,'AEO 2022 39'!$13:$13,0))/SUM(INDEX('AEO 2022 39'!18:18,MATCH(Z$3,'AEO 2022 39'!$13:$13,0)),INDEX('AEO 2022 39'!43:43,MATCH(Z$3,'AEO 2022 39'!$13:$13,0)))</f>
        <v>4.4655031664909563E-2</v>
      </c>
      <c r="AA8">
        <f>INDEX('AEO 2022 39'!18:18,MATCH(AA$3,'AEO 2022 39'!$13:$13,0))/SUM(INDEX('AEO 2022 39'!18:18,MATCH(AA$3,'AEO 2022 39'!$13:$13,0)),INDEX('AEO 2022 39'!43:43,MATCH(AA$3,'AEO 2022 39'!$13:$13,0)))</f>
        <v>4.1258571112585712E-2</v>
      </c>
      <c r="AB8">
        <f>INDEX('AEO 2022 39'!18:18,MATCH(AB$3,'AEO 2022 39'!$13:$13,0))/SUM(INDEX('AEO 2022 39'!18:18,MATCH(AB$3,'AEO 2022 39'!$13:$13,0)),INDEX('AEO 2022 39'!43:43,MATCH(AB$3,'AEO 2022 39'!$13:$13,0)))</f>
        <v>3.8138190414471772E-2</v>
      </c>
      <c r="AC8">
        <f>INDEX('AEO 2022 39'!18:18,MATCH(AC$3,'AEO 2022 39'!$13:$13,0))/SUM(INDEX('AEO 2022 39'!18:18,MATCH(AC$3,'AEO 2022 39'!$13:$13,0)),INDEX('AEO 2022 39'!43:43,MATCH(AC$3,'AEO 2022 39'!$13:$13,0)))</f>
        <v>3.5264386736137264E-2</v>
      </c>
      <c r="AD8">
        <f>INDEX('AEO 2022 39'!18:18,MATCH(AD$3,'AEO 2022 39'!$13:$13,0))/SUM(INDEX('AEO 2022 39'!18:18,MATCH(AD$3,'AEO 2022 39'!$13:$13,0)),INDEX('AEO 2022 39'!43:43,MATCH(AD$3,'AEO 2022 39'!$13:$13,0)))</f>
        <v>3.262507105798404E-2</v>
      </c>
      <c r="AE8">
        <f>INDEX('AEO 2022 39'!18:18,MATCH(AE$3,'AEO 2022 39'!$13:$13,0))/SUM(INDEX('AEO 2022 39'!18:18,MATCH(AE$3,'AEO 2022 39'!$13:$13,0)),INDEX('AEO 2022 39'!43:43,MATCH(AE$3,'AEO 2022 39'!$13:$13,0)))</f>
        <v>3.0198086395548853E-2</v>
      </c>
      <c r="AF8">
        <f>INDEX('AEO 2022 39'!18:18,MATCH(AF$3,'AEO 2022 39'!$13:$13,0))/SUM(INDEX('AEO 2022 39'!18:18,MATCH(AF$3,'AEO 2022 39'!$13:$13,0)),INDEX('AEO 2022 39'!43:43,MATCH(AF$3,'AEO 2022 39'!$13:$13,0)))</f>
        <v>2.7958892134496066E-2</v>
      </c>
      <c r="AG8">
        <f>INDEX('AEO 2022 39'!18:18,MATCH(AG$3,'AEO 2022 39'!$13:$13,0))/SUM(INDEX('AEO 2022 39'!18:18,MATCH(AG$3,'AEO 2022 39'!$13:$13,0)),INDEX('AEO 2022 39'!43:43,MATCH(AG$3,'AEO 2022 39'!$13:$13,0)))</f>
        <v>2.5884869082785419E-2</v>
      </c>
    </row>
    <row r="9" spans="2:33" x14ac:dyDescent="0.35">
      <c r="B9" t="s">
        <v>163</v>
      </c>
      <c r="C9">
        <f>1-C8</f>
        <v>0.54031417254785141</v>
      </c>
      <c r="D9">
        <f>1-D8</f>
        <v>0.51606193708370163</v>
      </c>
      <c r="E9">
        <f t="shared" ref="E9:AG9" si="2">1-E8</f>
        <v>0.55183992492127798</v>
      </c>
      <c r="F9">
        <f t="shared" si="2"/>
        <v>0.58629162864423989</v>
      </c>
      <c r="G9">
        <f t="shared" si="2"/>
        <v>0.61801185582741025</v>
      </c>
      <c r="H9">
        <f t="shared" si="2"/>
        <v>0.64851274673798298</v>
      </c>
      <c r="I9">
        <f t="shared" si="2"/>
        <v>0.67834830496052934</v>
      </c>
      <c r="J9">
        <f t="shared" si="2"/>
        <v>0.70715555588770385</v>
      </c>
      <c r="K9">
        <f t="shared" si="2"/>
        <v>0.73490406692882215</v>
      </c>
      <c r="L9">
        <f t="shared" si="2"/>
        <v>0.76189530506684477</v>
      </c>
      <c r="M9">
        <f t="shared" si="2"/>
        <v>0.78819873545636054</v>
      </c>
      <c r="N9">
        <f t="shared" si="2"/>
        <v>0.81297522897534602</v>
      </c>
      <c r="O9">
        <f t="shared" si="2"/>
        <v>0.83645664427769872</v>
      </c>
      <c r="P9">
        <f t="shared" si="2"/>
        <v>0.85814690918946734</v>
      </c>
      <c r="Q9">
        <f t="shared" si="2"/>
        <v>0.87774454825657477</v>
      </c>
      <c r="R9">
        <f t="shared" si="2"/>
        <v>0.89486909822331873</v>
      </c>
      <c r="S9">
        <f t="shared" si="2"/>
        <v>0.90925168001641254</v>
      </c>
      <c r="T9">
        <f t="shared" si="2"/>
        <v>0.92100452546571399</v>
      </c>
      <c r="U9">
        <f t="shared" si="2"/>
        <v>0.93031709136800311</v>
      </c>
      <c r="V9">
        <f t="shared" si="2"/>
        <v>0.93726327243811081</v>
      </c>
      <c r="W9">
        <f t="shared" si="2"/>
        <v>0.94261370995616911</v>
      </c>
      <c r="X9">
        <f t="shared" si="2"/>
        <v>0.94738697486477164</v>
      </c>
      <c r="Y9">
        <f t="shared" si="2"/>
        <v>0.95159352128385399</v>
      </c>
      <c r="Z9">
        <f t="shared" si="2"/>
        <v>0.95534496833509042</v>
      </c>
      <c r="AA9">
        <f t="shared" si="2"/>
        <v>0.95874142888741432</v>
      </c>
      <c r="AB9">
        <f t="shared" si="2"/>
        <v>0.96186180958552825</v>
      </c>
      <c r="AC9">
        <f t="shared" si="2"/>
        <v>0.9647356132638627</v>
      </c>
      <c r="AD9">
        <f t="shared" si="2"/>
        <v>0.96737492894201593</v>
      </c>
      <c r="AE9">
        <f t="shared" si="2"/>
        <v>0.96980191360445112</v>
      </c>
      <c r="AF9">
        <f t="shared" si="2"/>
        <v>0.97204110786550391</v>
      </c>
      <c r="AG9">
        <f t="shared" si="2"/>
        <v>0.97411513091721458</v>
      </c>
    </row>
    <row r="10" spans="2:33" x14ac:dyDescent="0.35">
      <c r="B10" s="1"/>
    </row>
    <row r="11" spans="2:33" x14ac:dyDescent="0.35">
      <c r="B11" s="1" t="s">
        <v>165</v>
      </c>
      <c r="C11">
        <f>C3</f>
        <v>2020</v>
      </c>
      <c r="D11">
        <f t="shared" ref="D11:AJ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35">
      <c r="B12" t="s">
        <v>168</v>
      </c>
      <c r="C12">
        <f>INDEX('AEO 2021 42'!72:72,MATCH(C$3,'AEO 2021 42'!$1:$1,0))/100</f>
        <v>3.81198E-3</v>
      </c>
      <c r="D12">
        <f>INDEX('AEO 2022 42'!77:77,MATCH(D$11,'AEO 2022 42'!$1:$1,0))/100</f>
        <v>4.1770499999999999E-3</v>
      </c>
      <c r="E12">
        <f>INDEX('AEO 2022 42'!77:77,MATCH(E$11,'AEO 2022 42'!$1:$1,0))/100</f>
        <v>3.9861499999999999E-3</v>
      </c>
      <c r="F12">
        <f>INDEX('AEO 2022 42'!77:77,MATCH(F$11,'AEO 2022 42'!$1:$1,0))/100</f>
        <v>3.7719200000000002E-3</v>
      </c>
      <c r="G12">
        <f>INDEX('AEO 2022 42'!77:77,MATCH(G$11,'AEO 2022 42'!$1:$1,0))/100</f>
        <v>3.9192000000000003E-3</v>
      </c>
      <c r="H12">
        <f>INDEX('AEO 2022 42'!77:77,MATCH(H$11,'AEO 2022 42'!$1:$1,0))/100</f>
        <v>3.96599E-3</v>
      </c>
      <c r="I12">
        <f>INDEX('AEO 2022 42'!77:77,MATCH(I$11,'AEO 2022 42'!$1:$1,0))/100</f>
        <v>4.06501E-3</v>
      </c>
      <c r="J12">
        <f>INDEX('AEO 2022 42'!77:77,MATCH(J$11,'AEO 2022 42'!$1:$1,0))/100</f>
        <v>4.0993699999999998E-3</v>
      </c>
      <c r="K12">
        <f>INDEX('AEO 2022 42'!77:77,MATCH(K$11,'AEO 2022 42'!$1:$1,0))/100</f>
        <v>4.1235200000000003E-3</v>
      </c>
      <c r="L12">
        <f>INDEX('AEO 2022 42'!77:77,MATCH(L$11,'AEO 2022 42'!$1:$1,0))/100</f>
        <v>4.1511199999999995E-3</v>
      </c>
      <c r="M12">
        <f>INDEX('AEO 2022 42'!77:77,MATCH(M$11,'AEO 2022 42'!$1:$1,0))/100</f>
        <v>4.2096800000000004E-3</v>
      </c>
      <c r="N12">
        <f>INDEX('AEO 2022 42'!77:77,MATCH(N$11,'AEO 2022 42'!$1:$1,0))/100</f>
        <v>4.3135299999999994E-3</v>
      </c>
      <c r="O12">
        <f>INDEX('AEO 2022 42'!77:77,MATCH(O$11,'AEO 2022 42'!$1:$1,0))/100</f>
        <v>4.2358500000000002E-3</v>
      </c>
      <c r="P12">
        <f>INDEX('AEO 2022 42'!77:77,MATCH(P$11,'AEO 2022 42'!$1:$1,0))/100</f>
        <v>4.2548899999999999E-3</v>
      </c>
      <c r="Q12">
        <f>INDEX('AEO 2022 42'!77:77,MATCH(Q$11,'AEO 2022 42'!$1:$1,0))/100</f>
        <v>4.2639700000000006E-3</v>
      </c>
      <c r="R12">
        <f>INDEX('AEO 2022 42'!77:77,MATCH(R$11,'AEO 2022 42'!$1:$1,0))/100</f>
        <v>4.2691999999999999E-3</v>
      </c>
      <c r="S12">
        <f>INDEX('AEO 2022 42'!77:77,MATCH(S$11,'AEO 2022 42'!$1:$1,0))/100</f>
        <v>4.2947599999999999E-3</v>
      </c>
      <c r="T12">
        <f>INDEX('AEO 2022 42'!77:77,MATCH(T$11,'AEO 2022 42'!$1:$1,0))/100</f>
        <v>4.3081399999999994E-3</v>
      </c>
      <c r="U12">
        <f>INDEX('AEO 2022 42'!77:77,MATCH(U$11,'AEO 2022 42'!$1:$1,0))/100</f>
        <v>4.3334300000000001E-3</v>
      </c>
      <c r="V12">
        <f>INDEX('AEO 2022 42'!77:77,MATCH(V$11,'AEO 2022 42'!$1:$1,0))/100</f>
        <v>4.3132399999999994E-3</v>
      </c>
      <c r="W12">
        <f>INDEX('AEO 2022 42'!77:77,MATCH(W$11,'AEO 2022 42'!$1:$1,0))/100</f>
        <v>4.3494800000000002E-3</v>
      </c>
      <c r="X12">
        <f>INDEX('AEO 2022 42'!77:77,MATCH(X$11,'AEO 2022 42'!$1:$1,0))/100</f>
        <v>4.3523099999999999E-3</v>
      </c>
      <c r="Y12">
        <f>INDEX('AEO 2022 42'!77:77,MATCH(Y$11,'AEO 2022 42'!$1:$1,0))/100</f>
        <v>4.35127E-3</v>
      </c>
      <c r="Z12">
        <f>INDEX('AEO 2022 42'!77:77,MATCH(Z$11,'AEO 2022 42'!$1:$1,0))/100</f>
        <v>4.3846700000000002E-3</v>
      </c>
      <c r="AA12">
        <f>INDEX('AEO 2022 42'!77:77,MATCH(AA$11,'AEO 2022 42'!$1:$1,0))/100</f>
        <v>4.3934200000000003E-3</v>
      </c>
      <c r="AB12">
        <f>INDEX('AEO 2022 42'!77:77,MATCH(AB$11,'AEO 2022 42'!$1:$1,0))/100</f>
        <v>4.38632E-3</v>
      </c>
      <c r="AC12">
        <f>INDEX('AEO 2022 42'!77:77,MATCH(AC$11,'AEO 2022 42'!$1:$1,0))/100</f>
        <v>4.4072E-3</v>
      </c>
      <c r="AD12">
        <f>INDEX('AEO 2022 42'!77:77,MATCH(AD$11,'AEO 2022 42'!$1:$1,0))/100</f>
        <v>4.39595E-3</v>
      </c>
      <c r="AE12">
        <f>INDEX('AEO 2022 42'!77:77,MATCH(AE$11,'AEO 2022 42'!$1:$1,0))/100</f>
        <v>4.3941099999999997E-3</v>
      </c>
      <c r="AF12">
        <f>INDEX('AEO 2022 42'!77:77,MATCH(AF$11,'AEO 2022 42'!$1:$1,0))/100</f>
        <v>4.40764E-3</v>
      </c>
      <c r="AG12">
        <f>INDEX('AEO 2022 42'!77:77,MATCH(AG$11,'AEO 2022 42'!$1:$1,0))/100</f>
        <v>4.4154599999999995E-3</v>
      </c>
    </row>
    <row r="13" spans="2:33" x14ac:dyDescent="0.35">
      <c r="B13" t="s">
        <v>169</v>
      </c>
      <c r="C13">
        <f>INDEX('AEO 2021 42'!73:73,MATCH(C$3,'AEO 2021 42'!$1:$1,0))/100</f>
        <v>3.7630230000000001E-2</v>
      </c>
      <c r="D13">
        <f>INDEX('AEO 2022 42'!78:78,MATCH(D$11,'AEO 2022 42'!$1:$1,0))/100</f>
        <v>5.8882459999999998E-2</v>
      </c>
      <c r="E13">
        <f>INDEX('AEO 2022 42'!78:78,MATCH(E$11,'AEO 2022 42'!$1:$1,0))/100</f>
        <v>5.5480559999999998E-2</v>
      </c>
      <c r="F13">
        <f>INDEX('AEO 2022 42'!78:78,MATCH(F$11,'AEO 2022 42'!$1:$1,0))/100</f>
        <v>5.149459E-2</v>
      </c>
      <c r="G13">
        <f>INDEX('AEO 2022 42'!78:78,MATCH(G$11,'AEO 2022 42'!$1:$1,0))/100</f>
        <v>5.1938169999999999E-2</v>
      </c>
      <c r="H13">
        <f>INDEX('AEO 2022 42'!78:78,MATCH(H$11,'AEO 2022 42'!$1:$1,0))/100</f>
        <v>5.1891E-2</v>
      </c>
      <c r="I13">
        <f>INDEX('AEO 2022 42'!78:78,MATCH(I$11,'AEO 2022 42'!$1:$1,0))/100</f>
        <v>5.223883E-2</v>
      </c>
      <c r="J13">
        <f>INDEX('AEO 2022 42'!78:78,MATCH(J$11,'AEO 2022 42'!$1:$1,0))/100</f>
        <v>5.1839000000000003E-2</v>
      </c>
      <c r="K13">
        <f>INDEX('AEO 2022 42'!78:78,MATCH(K$11,'AEO 2022 42'!$1:$1,0))/100</f>
        <v>5.1819499999999998E-2</v>
      </c>
      <c r="L13">
        <f>INDEX('AEO 2022 42'!78:78,MATCH(L$11,'AEO 2022 42'!$1:$1,0))/100</f>
        <v>5.1669439999999997E-2</v>
      </c>
      <c r="M13">
        <f>INDEX('AEO 2022 42'!78:78,MATCH(M$11,'AEO 2022 42'!$1:$1,0))/100</f>
        <v>5.1957120000000002E-2</v>
      </c>
      <c r="N13">
        <f>INDEX('AEO 2022 42'!78:78,MATCH(N$11,'AEO 2022 42'!$1:$1,0))/100</f>
        <v>5.2074559999999999E-2</v>
      </c>
      <c r="O13">
        <f>INDEX('AEO 2022 42'!78:78,MATCH(O$11,'AEO 2022 42'!$1:$1,0))/100</f>
        <v>5.1378210000000001E-2</v>
      </c>
      <c r="P13">
        <f>INDEX('AEO 2022 42'!78:78,MATCH(P$11,'AEO 2022 42'!$1:$1,0))/100</f>
        <v>5.1158769999999999E-2</v>
      </c>
      <c r="Q13">
        <f>INDEX('AEO 2022 42'!78:78,MATCH(Q$11,'AEO 2022 42'!$1:$1,0))/100</f>
        <v>5.1055789999999997E-2</v>
      </c>
      <c r="R13">
        <f>INDEX('AEO 2022 42'!78:78,MATCH(R$11,'AEO 2022 42'!$1:$1,0))/100</f>
        <v>5.0822640000000002E-2</v>
      </c>
      <c r="S13">
        <f>INDEX('AEO 2022 42'!78:78,MATCH(S$11,'AEO 2022 42'!$1:$1,0))/100</f>
        <v>5.0846309999999999E-2</v>
      </c>
      <c r="T13">
        <f>INDEX('AEO 2022 42'!78:78,MATCH(T$11,'AEO 2022 42'!$1:$1,0))/100</f>
        <v>5.0771770000000001E-2</v>
      </c>
      <c r="U13">
        <f>INDEX('AEO 2022 42'!78:78,MATCH(U$11,'AEO 2022 42'!$1:$1,0))/100</f>
        <v>5.079757E-2</v>
      </c>
      <c r="V13">
        <f>INDEX('AEO 2022 42'!78:78,MATCH(V$11,'AEO 2022 42'!$1:$1,0))/100</f>
        <v>5.0369489999999996E-2</v>
      </c>
      <c r="W13">
        <f>INDEX('AEO 2022 42'!78:78,MATCH(W$11,'AEO 2022 42'!$1:$1,0))/100</f>
        <v>5.0540180000000004E-2</v>
      </c>
      <c r="X13">
        <f>INDEX('AEO 2022 42'!78:78,MATCH(X$11,'AEO 2022 42'!$1:$1,0))/100</f>
        <v>5.0391579999999998E-2</v>
      </c>
      <c r="Y13">
        <f>INDEX('AEO 2022 42'!78:78,MATCH(Y$11,'AEO 2022 42'!$1:$1,0))/100</f>
        <v>5.0192819999999999E-2</v>
      </c>
      <c r="Z13">
        <f>INDEX('AEO 2022 42'!78:78,MATCH(Z$11,'AEO 2022 42'!$1:$1,0))/100</f>
        <v>5.0372070000000005E-2</v>
      </c>
      <c r="AA13">
        <f>INDEX('AEO 2022 42'!78:78,MATCH(AA$11,'AEO 2022 42'!$1:$1,0))/100</f>
        <v>5.0304140000000004E-2</v>
      </c>
      <c r="AB13">
        <f>INDEX('AEO 2022 42'!78:78,MATCH(AB$11,'AEO 2022 42'!$1:$1,0))/100</f>
        <v>5.0050660000000004E-2</v>
      </c>
      <c r="AC13">
        <f>INDEX('AEO 2022 42'!78:78,MATCH(AC$11,'AEO 2022 42'!$1:$1,0))/100</f>
        <v>5.01208E-2</v>
      </c>
      <c r="AD13">
        <f>INDEX('AEO 2022 42'!78:78,MATCH(AD$11,'AEO 2022 42'!$1:$1,0))/100</f>
        <v>4.9860849999999998E-2</v>
      </c>
      <c r="AE13">
        <f>INDEX('AEO 2022 42'!78:78,MATCH(AE$11,'AEO 2022 42'!$1:$1,0))/100</f>
        <v>4.9690560000000002E-2</v>
      </c>
      <c r="AF13">
        <f>INDEX('AEO 2022 42'!78:78,MATCH(AF$11,'AEO 2022 42'!$1:$1,0))/100</f>
        <v>4.9678440000000004E-2</v>
      </c>
      <c r="AG13">
        <f>INDEX('AEO 2022 42'!78:78,MATCH(AG$11,'AEO 2022 42'!$1:$1,0))/100</f>
        <v>4.961347E-2</v>
      </c>
    </row>
    <row r="14" spans="2:33" x14ac:dyDescent="0.35">
      <c r="B14" t="s">
        <v>170</v>
      </c>
      <c r="C14">
        <f>INDEX('AEO 2021 42'!74:74,MATCH(C$3,'AEO 2021 42'!$1:$1,0))/100</f>
        <v>0.12655757000000001</v>
      </c>
      <c r="D14">
        <f>INDEX('AEO 2022 42'!79:79,MATCH(D$11,'AEO 2022 42'!$1:$1,0))/100</f>
        <v>0.13854302000000002</v>
      </c>
      <c r="E14">
        <f>INDEX('AEO 2022 42'!79:79,MATCH(E$11,'AEO 2022 42'!$1:$1,0))/100</f>
        <v>0.13135145000000001</v>
      </c>
      <c r="F14">
        <f>INDEX('AEO 2022 42'!79:79,MATCH(F$11,'AEO 2022 42'!$1:$1,0))/100</f>
        <v>0.12563345000000001</v>
      </c>
      <c r="G14">
        <f>INDEX('AEO 2022 42'!79:79,MATCH(G$11,'AEO 2022 42'!$1:$1,0))/100</f>
        <v>0.1266312</v>
      </c>
      <c r="H14">
        <f>INDEX('AEO 2022 42'!79:79,MATCH(H$11,'AEO 2022 42'!$1:$1,0))/100</f>
        <v>0.12570371</v>
      </c>
      <c r="I14">
        <f>INDEX('AEO 2022 42'!79:79,MATCH(I$11,'AEO 2022 42'!$1:$1,0))/100</f>
        <v>0.12637104000000002</v>
      </c>
      <c r="J14">
        <f>INDEX('AEO 2022 42'!79:79,MATCH(J$11,'AEO 2022 42'!$1:$1,0))/100</f>
        <v>0.12600412999999999</v>
      </c>
      <c r="K14">
        <f>INDEX('AEO 2022 42'!79:79,MATCH(K$11,'AEO 2022 42'!$1:$1,0))/100</f>
        <v>0.12547079999999999</v>
      </c>
      <c r="L14">
        <f>INDEX('AEO 2022 42'!79:79,MATCH(L$11,'AEO 2022 42'!$1:$1,0))/100</f>
        <v>0.12518165000000001</v>
      </c>
      <c r="M14">
        <f>INDEX('AEO 2022 42'!79:79,MATCH(M$11,'AEO 2022 42'!$1:$1,0))/100</f>
        <v>0.12550876999999999</v>
      </c>
      <c r="N14">
        <f>INDEX('AEO 2022 42'!79:79,MATCH(N$11,'AEO 2022 42'!$1:$1,0))/100</f>
        <v>0.12609063000000001</v>
      </c>
      <c r="O14">
        <f>INDEX('AEO 2022 42'!79:79,MATCH(O$11,'AEO 2022 42'!$1:$1,0))/100</f>
        <v>0.12454338</v>
      </c>
      <c r="P14">
        <f>INDEX('AEO 2022 42'!79:79,MATCH(P$11,'AEO 2022 42'!$1:$1,0))/100</f>
        <v>0.12423980999999999</v>
      </c>
      <c r="Q14">
        <f>INDEX('AEO 2022 42'!79:79,MATCH(Q$11,'AEO 2022 42'!$1:$1,0))/100</f>
        <v>0.12395379000000001</v>
      </c>
      <c r="R14">
        <f>INDEX('AEO 2022 42'!79:79,MATCH(R$11,'AEO 2022 42'!$1:$1,0))/100</f>
        <v>0.12354583</v>
      </c>
      <c r="S14">
        <f>INDEX('AEO 2022 42'!79:79,MATCH(S$11,'AEO 2022 42'!$1:$1,0))/100</f>
        <v>0.1235347</v>
      </c>
      <c r="T14">
        <f>INDEX('AEO 2022 42'!79:79,MATCH(T$11,'AEO 2022 42'!$1:$1,0))/100</f>
        <v>0.12335309</v>
      </c>
      <c r="U14">
        <f>INDEX('AEO 2022 42'!79:79,MATCH(U$11,'AEO 2022 42'!$1:$1,0))/100</f>
        <v>0.12337669</v>
      </c>
      <c r="V14">
        <f>INDEX('AEO 2022 42'!79:79,MATCH(V$11,'AEO 2022 42'!$1:$1,0))/100</f>
        <v>0.12267787999999999</v>
      </c>
      <c r="W14">
        <f>INDEX('AEO 2022 42'!79:79,MATCH(W$11,'AEO 2022 42'!$1:$1,0))/100</f>
        <v>0.12290995</v>
      </c>
      <c r="X14">
        <f>INDEX('AEO 2022 42'!79:79,MATCH(X$11,'AEO 2022 42'!$1:$1,0))/100</f>
        <v>0.12261386999999999</v>
      </c>
      <c r="Y14">
        <f>INDEX('AEO 2022 42'!79:79,MATCH(Y$11,'AEO 2022 42'!$1:$1,0))/100</f>
        <v>0.12229589</v>
      </c>
      <c r="Z14">
        <f>INDEX('AEO 2022 42'!79:79,MATCH(Z$11,'AEO 2022 42'!$1:$1,0))/100</f>
        <v>0.12252957</v>
      </c>
      <c r="AA14">
        <f>INDEX('AEO 2022 42'!79:79,MATCH(AA$11,'AEO 2022 42'!$1:$1,0))/100</f>
        <v>0.12240337999999999</v>
      </c>
      <c r="AB14">
        <f>INDEX('AEO 2022 42'!79:79,MATCH(AB$11,'AEO 2022 42'!$1:$1,0))/100</f>
        <v>0.12202362000000001</v>
      </c>
      <c r="AC14">
        <f>INDEX('AEO 2022 42'!79:79,MATCH(AC$11,'AEO 2022 42'!$1:$1,0))/100</f>
        <v>0.12211658</v>
      </c>
      <c r="AD14">
        <f>INDEX('AEO 2022 42'!79:79,MATCH(AD$11,'AEO 2022 42'!$1:$1,0))/100</f>
        <v>0.12167526000000001</v>
      </c>
      <c r="AE14">
        <f>INDEX('AEO 2022 42'!79:79,MATCH(AE$11,'AEO 2022 42'!$1:$1,0))/100</f>
        <v>0.12141715</v>
      </c>
      <c r="AF14">
        <f>INDEX('AEO 2022 42'!79:79,MATCH(AF$11,'AEO 2022 42'!$1:$1,0))/100</f>
        <v>0.12140015</v>
      </c>
      <c r="AG14">
        <f>INDEX('AEO 2022 42'!79:79,MATCH(AG$11,'AEO 2022 42'!$1:$1,0))/100</f>
        <v>0.12131267</v>
      </c>
    </row>
    <row r="15" spans="2:33" x14ac:dyDescent="0.35">
      <c r="B15" t="s">
        <v>171</v>
      </c>
      <c r="C15">
        <f>INDEX('AEO 2021 42'!75:75,MATCH(C$3,'AEO 2021 42'!$1:$1,0))/100</f>
        <v>0.40561222000000002</v>
      </c>
      <c r="D15">
        <f>INDEX('AEO 2022 42'!80:80,MATCH(D$11,'AEO 2022 42'!$1:$1,0))/100</f>
        <v>0.32587257000000003</v>
      </c>
      <c r="E15">
        <f>INDEX('AEO 2022 42'!80:80,MATCH(E$11,'AEO 2022 42'!$1:$1,0))/100</f>
        <v>0.33658016000000002</v>
      </c>
      <c r="F15">
        <f>INDEX('AEO 2022 42'!80:80,MATCH(F$11,'AEO 2022 42'!$1:$1,0))/100</f>
        <v>0.3445705</v>
      </c>
      <c r="G15">
        <f>INDEX('AEO 2022 42'!80:80,MATCH(G$11,'AEO 2022 42'!$1:$1,0))/100</f>
        <v>0.33884341999999995</v>
      </c>
      <c r="H15">
        <f>INDEX('AEO 2022 42'!80:80,MATCH(H$11,'AEO 2022 42'!$1:$1,0))/100</f>
        <v>0.33570003999999998</v>
      </c>
      <c r="I15">
        <f>INDEX('AEO 2022 42'!80:80,MATCH(I$11,'AEO 2022 42'!$1:$1,0))/100</f>
        <v>0.33208466000000003</v>
      </c>
      <c r="J15">
        <f>INDEX('AEO 2022 42'!80:80,MATCH(J$11,'AEO 2022 42'!$1:$1,0))/100</f>
        <v>0.33030571000000003</v>
      </c>
      <c r="K15">
        <f>INDEX('AEO 2022 42'!80:80,MATCH(K$11,'AEO 2022 42'!$1:$1,0))/100</f>
        <v>0.32903247999999996</v>
      </c>
      <c r="L15">
        <f>INDEX('AEO 2022 42'!80:80,MATCH(L$11,'AEO 2022 42'!$1:$1,0))/100</f>
        <v>0.32770363000000002</v>
      </c>
      <c r="M15">
        <f>INDEX('AEO 2022 42'!80:80,MATCH(M$11,'AEO 2022 42'!$1:$1,0))/100</f>
        <v>0.32474620999999998</v>
      </c>
      <c r="N15">
        <f>INDEX('AEO 2022 42'!80:80,MATCH(N$11,'AEO 2022 42'!$1:$1,0))/100</f>
        <v>0.32222861999999997</v>
      </c>
      <c r="O15">
        <f>INDEX('AEO 2022 42'!80:80,MATCH(O$11,'AEO 2022 42'!$1:$1,0))/100</f>
        <v>0.32436473999999998</v>
      </c>
      <c r="P15">
        <f>INDEX('AEO 2022 42'!80:80,MATCH(P$11,'AEO 2022 42'!$1:$1,0))/100</f>
        <v>0.32384265999999995</v>
      </c>
      <c r="Q15">
        <f>INDEX('AEO 2022 42'!80:80,MATCH(Q$11,'AEO 2022 42'!$1:$1,0))/100</f>
        <v>0.32303092999999999</v>
      </c>
      <c r="R15">
        <f>INDEX('AEO 2022 42'!80:80,MATCH(R$11,'AEO 2022 42'!$1:$1,0))/100</f>
        <v>0.32283951</v>
      </c>
      <c r="S15">
        <f>INDEX('AEO 2022 42'!80:80,MATCH(S$11,'AEO 2022 42'!$1:$1,0))/100</f>
        <v>0.32161259000000003</v>
      </c>
      <c r="T15">
        <f>INDEX('AEO 2022 42'!80:80,MATCH(T$11,'AEO 2022 42'!$1:$1,0))/100</f>
        <v>0.32090981000000002</v>
      </c>
      <c r="U15">
        <f>INDEX('AEO 2022 42'!80:80,MATCH(U$11,'AEO 2022 42'!$1:$1,0))/100</f>
        <v>0.31973019000000003</v>
      </c>
      <c r="V15">
        <f>INDEX('AEO 2022 42'!80:80,MATCH(V$11,'AEO 2022 42'!$1:$1,0))/100</f>
        <v>0.32057944999999999</v>
      </c>
      <c r="W15">
        <f>INDEX('AEO 2022 42'!80:80,MATCH(W$11,'AEO 2022 42'!$1:$1,0))/100</f>
        <v>0.31887606000000002</v>
      </c>
      <c r="X15">
        <f>INDEX('AEO 2022 42'!80:80,MATCH(X$11,'AEO 2022 42'!$1:$1,0))/100</f>
        <v>0.31871336</v>
      </c>
      <c r="Y15">
        <f>INDEX('AEO 2022 42'!80:80,MATCH(Y$11,'AEO 2022 42'!$1:$1,0))/100</f>
        <v>0.31870633999999998</v>
      </c>
      <c r="Z15">
        <f>INDEX('AEO 2022 42'!80:80,MATCH(Z$11,'AEO 2022 42'!$1:$1,0))/100</f>
        <v>0.31713187999999998</v>
      </c>
      <c r="AA15">
        <f>INDEX('AEO 2022 42'!80:80,MATCH(AA$11,'AEO 2022 42'!$1:$1,0))/100</f>
        <v>0.31664658000000001</v>
      </c>
      <c r="AB15">
        <f>INDEX('AEO 2022 42'!80:80,MATCH(AB$11,'AEO 2022 42'!$1:$1,0))/100</f>
        <v>0.3169187</v>
      </c>
      <c r="AC15">
        <f>INDEX('AEO 2022 42'!80:80,MATCH(AC$11,'AEO 2022 42'!$1:$1,0))/100</f>
        <v>0.31586747999999998</v>
      </c>
      <c r="AD15">
        <f>INDEX('AEO 2022 42'!80:80,MATCH(AD$11,'AEO 2022 42'!$1:$1,0))/100</f>
        <v>0.31631465999999997</v>
      </c>
      <c r="AE15">
        <f>INDEX('AEO 2022 42'!80:80,MATCH(AE$11,'AEO 2022 42'!$1:$1,0))/100</f>
        <v>0.31637969999999999</v>
      </c>
      <c r="AF15">
        <f>INDEX('AEO 2022 42'!80:80,MATCH(AF$11,'AEO 2022 42'!$1:$1,0))/100</f>
        <v>0.31570110000000001</v>
      </c>
      <c r="AG15">
        <f>INDEX('AEO 2022 42'!80:80,MATCH(AG$11,'AEO 2022 42'!$1:$1,0))/100</f>
        <v>0.31518370000000001</v>
      </c>
    </row>
    <row r="16" spans="2:33" x14ac:dyDescent="0.35">
      <c r="B16" t="s">
        <v>172</v>
      </c>
      <c r="C16">
        <f>INDEX('AEO 2021 42'!76:76,MATCH(C$3,'AEO 2021 42'!$1:$1,0))/100</f>
        <v>0.16779509000000001</v>
      </c>
      <c r="D16">
        <f>INDEX('AEO 2022 42'!81:81,MATCH(D$11,'AEO 2022 42'!$1:$1,0))/100</f>
        <v>9.8792110000000002E-2</v>
      </c>
      <c r="E16">
        <f>INDEX('AEO 2022 42'!81:81,MATCH(E$11,'AEO 2022 42'!$1:$1,0))/100</f>
        <v>0.10362782</v>
      </c>
      <c r="F16">
        <f>INDEX('AEO 2022 42'!81:81,MATCH(F$11,'AEO 2022 42'!$1:$1,0))/100</f>
        <v>0.1103259</v>
      </c>
      <c r="G16">
        <f>INDEX('AEO 2022 42'!81:81,MATCH(G$11,'AEO 2022 42'!$1:$1,0))/100</f>
        <v>0.10616495000000001</v>
      </c>
      <c r="H16">
        <f>INDEX('AEO 2022 42'!81:81,MATCH(H$11,'AEO 2022 42'!$1:$1,0))/100</f>
        <v>0.10491839</v>
      </c>
      <c r="I16">
        <f>INDEX('AEO 2022 42'!81:81,MATCH(I$11,'AEO 2022 42'!$1:$1,0))/100</f>
        <v>0.10185684</v>
      </c>
      <c r="J16">
        <f>INDEX('AEO 2022 42'!81:81,MATCH(J$11,'AEO 2022 42'!$1:$1,0))/100</f>
        <v>0.10057724</v>
      </c>
      <c r="K16">
        <f>INDEX('AEO 2022 42'!81:81,MATCH(K$11,'AEO 2022 42'!$1:$1,0))/100</f>
        <v>9.9920960000000003E-2</v>
      </c>
      <c r="L16">
        <f>INDEX('AEO 2022 42'!81:81,MATCH(L$11,'AEO 2022 42'!$1:$1,0))/100</f>
        <v>9.8994129999999986E-2</v>
      </c>
      <c r="M16">
        <f>INDEX('AEO 2022 42'!81:81,MATCH(M$11,'AEO 2022 42'!$1:$1,0))/100</f>
        <v>9.7294160000000005E-2</v>
      </c>
      <c r="N16">
        <f>INDEX('AEO 2022 42'!81:81,MATCH(N$11,'AEO 2022 42'!$1:$1,0))/100</f>
        <v>9.5839999999999995E-2</v>
      </c>
      <c r="O16">
        <f>INDEX('AEO 2022 42'!81:81,MATCH(O$11,'AEO 2022 42'!$1:$1,0))/100</f>
        <v>9.674431E-2</v>
      </c>
      <c r="P16">
        <f>INDEX('AEO 2022 42'!81:81,MATCH(P$11,'AEO 2022 42'!$1:$1,0))/100</f>
        <v>9.6364149999999996E-2</v>
      </c>
      <c r="Q16">
        <f>INDEX('AEO 2022 42'!81:81,MATCH(Q$11,'AEO 2022 42'!$1:$1,0))/100</f>
        <v>9.5876420000000004E-2</v>
      </c>
      <c r="R16">
        <f>INDEX('AEO 2022 42'!81:81,MATCH(R$11,'AEO 2022 42'!$1:$1,0))/100</f>
        <v>9.569445E-2</v>
      </c>
      <c r="S16">
        <f>INDEX('AEO 2022 42'!81:81,MATCH(S$11,'AEO 2022 42'!$1:$1,0))/100</f>
        <v>9.4964630000000008E-2</v>
      </c>
      <c r="T16">
        <f>INDEX('AEO 2022 42'!81:81,MATCH(T$11,'AEO 2022 42'!$1:$1,0))/100</f>
        <v>9.4542219999999996E-2</v>
      </c>
      <c r="U16">
        <f>INDEX('AEO 2022 42'!81:81,MATCH(U$11,'AEO 2022 42'!$1:$1,0))/100</f>
        <v>9.3836259999999991E-2</v>
      </c>
      <c r="V16">
        <f>INDEX('AEO 2022 42'!81:81,MATCH(V$11,'AEO 2022 42'!$1:$1,0))/100</f>
        <v>9.4233790000000012E-2</v>
      </c>
      <c r="W16">
        <f>INDEX('AEO 2022 42'!81:81,MATCH(W$11,'AEO 2022 42'!$1:$1,0))/100</f>
        <v>9.3285800000000002E-2</v>
      </c>
      <c r="X16">
        <f>INDEX('AEO 2022 42'!81:81,MATCH(X$11,'AEO 2022 42'!$1:$1,0))/100</f>
        <v>9.3121460000000003E-2</v>
      </c>
      <c r="Y16">
        <f>INDEX('AEO 2022 42'!81:81,MATCH(Y$11,'AEO 2022 42'!$1:$1,0))/100</f>
        <v>9.3081350000000007E-2</v>
      </c>
      <c r="Z16">
        <f>INDEX('AEO 2022 42'!81:81,MATCH(Z$11,'AEO 2022 42'!$1:$1,0))/100</f>
        <v>9.2212370000000002E-2</v>
      </c>
      <c r="AA16">
        <f>INDEX('AEO 2022 42'!81:81,MATCH(AA$11,'AEO 2022 42'!$1:$1,0))/100</f>
        <v>9.1915999999999998E-2</v>
      </c>
      <c r="AB16">
        <f>INDEX('AEO 2022 42'!81:81,MATCH(AB$11,'AEO 2022 42'!$1:$1,0))/100</f>
        <v>9.2035370000000005E-2</v>
      </c>
      <c r="AC16">
        <f>INDEX('AEO 2022 42'!81:81,MATCH(AC$11,'AEO 2022 42'!$1:$1,0))/100</f>
        <v>9.1456540000000003E-2</v>
      </c>
      <c r="AD16">
        <f>INDEX('AEO 2022 42'!81:81,MATCH(AD$11,'AEO 2022 42'!$1:$1,0))/100</f>
        <v>9.1666950000000011E-2</v>
      </c>
      <c r="AE16">
        <f>INDEX('AEO 2022 42'!81:81,MATCH(AE$11,'AEO 2022 42'!$1:$1,0))/100</f>
        <v>9.1649619999999987E-2</v>
      </c>
      <c r="AF16">
        <f>INDEX('AEO 2022 42'!81:81,MATCH(AF$11,'AEO 2022 42'!$1:$1,0))/100</f>
        <v>9.1299610000000003E-2</v>
      </c>
      <c r="AG16">
        <f>INDEX('AEO 2022 42'!81:81,MATCH(AG$11,'AEO 2022 42'!$1:$1,0))/100</f>
        <v>9.1095260000000011E-2</v>
      </c>
    </row>
    <row r="17" spans="2:33" x14ac:dyDescent="0.35">
      <c r="B17" t="s">
        <v>173</v>
      </c>
      <c r="C17">
        <f>INDEX('AEO 2021 42'!77:77,MATCH(C$3,'AEO 2021 42'!$1:$1,0))/100</f>
        <v>1.0023880000000001E-2</v>
      </c>
      <c r="D17">
        <f>INDEX('AEO 2022 42'!82:82,MATCH(D$11,'AEO 2022 42'!$1:$1,0))/100</f>
        <v>1.0373680000000001E-2</v>
      </c>
      <c r="E17">
        <f>INDEX('AEO 2022 42'!82:82,MATCH(E$11,'AEO 2022 42'!$1:$1,0))/100</f>
        <v>1.0268889999999999E-2</v>
      </c>
      <c r="F17">
        <f>INDEX('AEO 2022 42'!82:82,MATCH(F$11,'AEO 2022 42'!$1:$1,0))/100</f>
        <v>1.0509869999999999E-2</v>
      </c>
      <c r="G17">
        <f>INDEX('AEO 2022 42'!82:82,MATCH(G$11,'AEO 2022 42'!$1:$1,0))/100</f>
        <v>1.0497339999999999E-2</v>
      </c>
      <c r="H17">
        <f>INDEX('AEO 2022 42'!82:82,MATCH(H$11,'AEO 2022 42'!$1:$1,0))/100</f>
        <v>1.05281E-2</v>
      </c>
      <c r="I17">
        <f>INDEX('AEO 2022 42'!82:82,MATCH(I$11,'AEO 2022 42'!$1:$1,0))/100</f>
        <v>1.046244E-2</v>
      </c>
      <c r="J17">
        <f>INDEX('AEO 2022 42'!82:82,MATCH(J$11,'AEO 2022 42'!$1:$1,0))/100</f>
        <v>1.037628E-2</v>
      </c>
      <c r="K17">
        <f>INDEX('AEO 2022 42'!82:82,MATCH(K$11,'AEO 2022 42'!$1:$1,0))/100</f>
        <v>1.035501E-2</v>
      </c>
      <c r="L17">
        <f>INDEX('AEO 2022 42'!82:82,MATCH(L$11,'AEO 2022 42'!$1:$1,0))/100</f>
        <v>1.033952E-2</v>
      </c>
      <c r="M17">
        <f>INDEX('AEO 2022 42'!82:82,MATCH(M$11,'AEO 2022 42'!$1:$1,0))/100</f>
        <v>1.0306610000000001E-2</v>
      </c>
      <c r="N17">
        <f>INDEX('AEO 2022 42'!82:82,MATCH(N$11,'AEO 2022 42'!$1:$1,0))/100</f>
        <v>1.0279979999999999E-2</v>
      </c>
      <c r="O17">
        <f>INDEX('AEO 2022 42'!82:82,MATCH(O$11,'AEO 2022 42'!$1:$1,0))/100</f>
        <v>1.028401E-2</v>
      </c>
      <c r="P17">
        <f>INDEX('AEO 2022 42'!82:82,MATCH(P$11,'AEO 2022 42'!$1:$1,0))/100</f>
        <v>1.0273239999999999E-2</v>
      </c>
      <c r="Q17">
        <f>INDEX('AEO 2022 42'!82:82,MATCH(Q$11,'AEO 2022 42'!$1:$1,0))/100</f>
        <v>1.025418E-2</v>
      </c>
      <c r="R17">
        <f>INDEX('AEO 2022 42'!82:82,MATCH(R$11,'AEO 2022 42'!$1:$1,0))/100</f>
        <v>1.024307E-2</v>
      </c>
      <c r="S17">
        <f>INDEX('AEO 2022 42'!82:82,MATCH(S$11,'AEO 2022 42'!$1:$1,0))/100</f>
        <v>1.0224210000000001E-2</v>
      </c>
      <c r="T17">
        <f>INDEX('AEO 2022 42'!82:82,MATCH(T$11,'AEO 2022 42'!$1:$1,0))/100</f>
        <v>1.020939E-2</v>
      </c>
      <c r="U17">
        <f>INDEX('AEO 2022 42'!82:82,MATCH(U$11,'AEO 2022 42'!$1:$1,0))/100</f>
        <v>1.0188529999999999E-2</v>
      </c>
      <c r="V17">
        <f>INDEX('AEO 2022 42'!82:82,MATCH(V$11,'AEO 2022 42'!$1:$1,0))/100</f>
        <v>1.0187459999999999E-2</v>
      </c>
      <c r="W17">
        <f>INDEX('AEO 2022 42'!82:82,MATCH(W$11,'AEO 2022 42'!$1:$1,0))/100</f>
        <v>1.016562E-2</v>
      </c>
      <c r="X17">
        <f>INDEX('AEO 2022 42'!82:82,MATCH(X$11,'AEO 2022 42'!$1:$1,0))/100</f>
        <v>1.015315E-2</v>
      </c>
      <c r="Y17">
        <f>INDEX('AEO 2022 42'!82:82,MATCH(Y$11,'AEO 2022 42'!$1:$1,0))/100</f>
        <v>1.014691E-2</v>
      </c>
      <c r="Z17">
        <f>INDEX('AEO 2022 42'!82:82,MATCH(Z$11,'AEO 2022 42'!$1:$1,0))/100</f>
        <v>1.0125630000000002E-2</v>
      </c>
      <c r="AA17">
        <f>INDEX('AEO 2022 42'!82:82,MATCH(AA$11,'AEO 2022 42'!$1:$1,0))/100</f>
        <v>1.01136E-2</v>
      </c>
      <c r="AB17">
        <f>INDEX('AEO 2022 42'!82:82,MATCH(AB$11,'AEO 2022 42'!$1:$1,0))/100</f>
        <v>1.0110639999999999E-2</v>
      </c>
      <c r="AC17">
        <f>INDEX('AEO 2022 42'!82:82,MATCH(AC$11,'AEO 2022 42'!$1:$1,0))/100</f>
        <v>1.0094849999999999E-2</v>
      </c>
      <c r="AD17">
        <f>INDEX('AEO 2022 42'!82:82,MATCH(AD$11,'AEO 2022 42'!$1:$1,0))/100</f>
        <v>1.0091129999999999E-2</v>
      </c>
      <c r="AE17">
        <f>INDEX('AEO 2022 42'!82:82,MATCH(AE$11,'AEO 2022 42'!$1:$1,0))/100</f>
        <v>1.008538E-2</v>
      </c>
      <c r="AF17">
        <f>INDEX('AEO 2022 42'!82:82,MATCH(AF$11,'AEO 2022 42'!$1:$1,0))/100</f>
        <v>1.0075829999999999E-2</v>
      </c>
      <c r="AG17">
        <f>INDEX('AEO 2022 42'!82:82,MATCH(AG$11,'AEO 2022 42'!$1:$1,0))/100</f>
        <v>1.006397E-2</v>
      </c>
    </row>
    <row r="18" spans="2:33" x14ac:dyDescent="0.35">
      <c r="B18" t="s">
        <v>201</v>
      </c>
      <c r="C18">
        <f>INDEX('AEO 2021 42'!78:78,MATCH(C$3,'AEO 2021 42'!$1:$1,0))/100</f>
        <v>0.19449374999999999</v>
      </c>
      <c r="D18">
        <f>INDEX('AEO 2022 42'!83:83,MATCH(D$11,'AEO 2022 42'!$1:$1,0))/100</f>
        <v>0.30910399999999999</v>
      </c>
      <c r="E18">
        <f>INDEX('AEO 2022 42'!83:83,MATCH(E$11,'AEO 2022 42'!$1:$1,0))/100</f>
        <v>0.29986417999999998</v>
      </c>
      <c r="F18">
        <f>INDEX('AEO 2022 42'!83:83,MATCH(F$11,'AEO 2022 42'!$1:$1,0))/100</f>
        <v>0.29127894999999998</v>
      </c>
      <c r="G18">
        <f>INDEX('AEO 2022 42'!83:83,MATCH(G$11,'AEO 2022 42'!$1:$1,0))/100</f>
        <v>0.29911464999999998</v>
      </c>
      <c r="H18">
        <f>INDEX('AEO 2022 42'!83:83,MATCH(H$11,'AEO 2022 42'!$1:$1,0))/100</f>
        <v>0.30309766999999999</v>
      </c>
      <c r="I18">
        <f>INDEX('AEO 2022 42'!83:83,MATCH(I$11,'AEO 2022 42'!$1:$1,0))/100</f>
        <v>0.30844805000000003</v>
      </c>
      <c r="J18">
        <f>INDEX('AEO 2022 42'!83:83,MATCH(J$11,'AEO 2022 42'!$1:$1,0))/100</f>
        <v>0.31125249999999999</v>
      </c>
      <c r="K18">
        <f>INDEX('AEO 2022 42'!83:83,MATCH(K$11,'AEO 2022 42'!$1:$1,0))/100</f>
        <v>0.31300861000000002</v>
      </c>
      <c r="L18">
        <f>INDEX('AEO 2022 42'!83:83,MATCH(L$11,'AEO 2022 42'!$1:$1,0))/100</f>
        <v>0.31505971999999999</v>
      </c>
      <c r="M18">
        <f>INDEX('AEO 2022 42'!83:83,MATCH(M$11,'AEO 2022 42'!$1:$1,0))/100</f>
        <v>0.31883032</v>
      </c>
      <c r="N18">
        <f>INDEX('AEO 2022 42'!83:83,MATCH(N$11,'AEO 2022 42'!$1:$1,0))/100</f>
        <v>0.32177891000000003</v>
      </c>
      <c r="O18">
        <f>INDEX('AEO 2022 42'!83:83,MATCH(O$11,'AEO 2022 42'!$1:$1,0))/100</f>
        <v>0.32002968000000004</v>
      </c>
      <c r="P18">
        <f>INDEX('AEO 2022 42'!83:83,MATCH(P$11,'AEO 2022 42'!$1:$1,0))/100</f>
        <v>0.32093533000000002</v>
      </c>
      <c r="Q18">
        <f>INDEX('AEO 2022 42'!83:83,MATCH(Q$11,'AEO 2022 42'!$1:$1,0))/100</f>
        <v>0.32215453999999999</v>
      </c>
      <c r="R18">
        <f>INDEX('AEO 2022 42'!83:83,MATCH(R$11,'AEO 2022 42'!$1:$1,0))/100</f>
        <v>0.32267242000000002</v>
      </c>
      <c r="S18">
        <f>INDEX('AEO 2022 42'!83:83,MATCH(S$11,'AEO 2022 42'!$1:$1,0))/100</f>
        <v>0.32433799999999996</v>
      </c>
      <c r="T18">
        <f>INDEX('AEO 2022 42'!83:83,MATCH(T$11,'AEO 2022 42'!$1:$1,0))/100</f>
        <v>0.32538200000000006</v>
      </c>
      <c r="U18">
        <f>INDEX('AEO 2022 42'!83:83,MATCH(U$11,'AEO 2022 42'!$1:$1,0))/100</f>
        <v>0.32697746</v>
      </c>
      <c r="V18">
        <f>INDEX('AEO 2022 42'!83:83,MATCH(V$11,'AEO 2022 42'!$1:$1,0))/100</f>
        <v>0.32628475000000001</v>
      </c>
      <c r="W18">
        <f>INDEX('AEO 2022 42'!83:83,MATCH(W$11,'AEO 2022 42'!$1:$1,0))/100</f>
        <v>0.32843772999999998</v>
      </c>
      <c r="X18">
        <f>INDEX('AEO 2022 42'!83:83,MATCH(X$11,'AEO 2022 42'!$1:$1,0))/100</f>
        <v>0.32886173000000002</v>
      </c>
      <c r="Y18">
        <f>INDEX('AEO 2022 42'!83:83,MATCH(Y$11,'AEO 2022 42'!$1:$1,0))/100</f>
        <v>0.32904541000000004</v>
      </c>
      <c r="Z18">
        <f>INDEX('AEO 2022 42'!83:83,MATCH(Z$11,'AEO 2022 42'!$1:$1,0))/100</f>
        <v>0.33099632000000001</v>
      </c>
      <c r="AA18">
        <f>INDEX('AEO 2022 42'!83:83,MATCH(AA$11,'AEO 2022 42'!$1:$1,0))/100</f>
        <v>0.33172932000000005</v>
      </c>
      <c r="AB18">
        <f>INDEX('AEO 2022 42'!83:83,MATCH(AB$11,'AEO 2022 42'!$1:$1,0))/100</f>
        <v>0.33159542000000003</v>
      </c>
      <c r="AC18">
        <f>INDEX('AEO 2022 42'!83:83,MATCH(AC$11,'AEO 2022 42'!$1:$1,0))/100</f>
        <v>0.33294352999999999</v>
      </c>
      <c r="AD18">
        <f>INDEX('AEO 2022 42'!83:83,MATCH(AD$11,'AEO 2022 42'!$1:$1,0))/100</f>
        <v>0.33260387000000002</v>
      </c>
      <c r="AE18">
        <f>INDEX('AEO 2022 42'!83:83,MATCH(AE$11,'AEO 2022 42'!$1:$1,0))/100</f>
        <v>0.33268714999999999</v>
      </c>
      <c r="AF18">
        <f>INDEX('AEO 2022 42'!83:83,MATCH(AF$11,'AEO 2022 42'!$1:$1,0))/100</f>
        <v>0.33357571000000003</v>
      </c>
      <c r="AG18">
        <f>INDEX('AEO 2022 42'!83:83,MATCH(AG$11,'AEO 2022 42'!$1:$1,0))/100</f>
        <v>0.33419139999999997</v>
      </c>
    </row>
    <row r="19" spans="2:33" x14ac:dyDescent="0.35">
      <c r="B19" t="s">
        <v>202</v>
      </c>
      <c r="C19">
        <f>INDEX('AEO 2021 42'!79:79,MATCH(C$3,'AEO 2021 42'!$1:$1,0))/100</f>
        <v>5.4075179999999994E-2</v>
      </c>
      <c r="D19">
        <f>INDEX('AEO 2022 42'!84:84,MATCH(D$11,'AEO 2022 42'!$1:$1,0))/100</f>
        <v>5.4255110000000002E-2</v>
      </c>
      <c r="E19">
        <f>INDEX('AEO 2022 42'!84:84,MATCH(E$11,'AEO 2022 42'!$1:$1,0))/100</f>
        <v>5.8840709999999997E-2</v>
      </c>
      <c r="F19">
        <f>INDEX('AEO 2022 42'!84:84,MATCH(F$11,'AEO 2022 42'!$1:$1,0))/100</f>
        <v>6.2414669999999998E-2</v>
      </c>
      <c r="G19">
        <f>INDEX('AEO 2022 42'!84:84,MATCH(G$11,'AEO 2022 42'!$1:$1,0))/100</f>
        <v>6.289119E-2</v>
      </c>
      <c r="H19">
        <f>INDEX('AEO 2022 42'!84:84,MATCH(H$11,'AEO 2022 42'!$1:$1,0))/100</f>
        <v>6.4195019999999992E-2</v>
      </c>
      <c r="I19">
        <f>INDEX('AEO 2022 42'!84:84,MATCH(I$11,'AEO 2022 42'!$1:$1,0))/100</f>
        <v>6.4472940000000006E-2</v>
      </c>
      <c r="J19">
        <f>INDEX('AEO 2022 42'!84:84,MATCH(J$11,'AEO 2022 42'!$1:$1,0))/100</f>
        <v>6.5545660000000006E-2</v>
      </c>
      <c r="K19">
        <f>INDEX('AEO 2022 42'!84:84,MATCH(K$11,'AEO 2022 42'!$1:$1,0))/100</f>
        <v>6.6269149999999999E-2</v>
      </c>
      <c r="L19">
        <f>INDEX('AEO 2022 42'!84:84,MATCH(L$11,'AEO 2022 42'!$1:$1,0))/100</f>
        <v>6.6900689999999999E-2</v>
      </c>
      <c r="M19">
        <f>INDEX('AEO 2022 42'!84:84,MATCH(M$11,'AEO 2022 42'!$1:$1,0))/100</f>
        <v>6.7147220000000007E-2</v>
      </c>
      <c r="N19">
        <f>INDEX('AEO 2022 42'!84:84,MATCH(N$11,'AEO 2022 42'!$1:$1,0))/100</f>
        <v>6.7393660000000008E-2</v>
      </c>
      <c r="O19">
        <f>INDEX('AEO 2022 42'!84:84,MATCH(O$11,'AEO 2022 42'!$1:$1,0))/100</f>
        <v>6.8419980000000005E-2</v>
      </c>
      <c r="P19">
        <f>INDEX('AEO 2022 42'!84:84,MATCH(P$11,'AEO 2022 42'!$1:$1,0))/100</f>
        <v>6.8930969999999994E-2</v>
      </c>
      <c r="Q19">
        <f>INDEX('AEO 2022 42'!84:84,MATCH(Q$11,'AEO 2022 42'!$1:$1,0))/100</f>
        <v>6.9410429999999995E-2</v>
      </c>
      <c r="R19">
        <f>INDEX('AEO 2022 42'!84:84,MATCH(R$11,'AEO 2022 42'!$1:$1,0))/100</f>
        <v>6.9912799999999997E-2</v>
      </c>
      <c r="S19">
        <f>INDEX('AEO 2022 42'!84:84,MATCH(S$11,'AEO 2022 42'!$1:$1,0))/100</f>
        <v>7.0184650000000001E-2</v>
      </c>
      <c r="T19">
        <f>INDEX('AEO 2022 42'!84:84,MATCH(T$11,'AEO 2022 42'!$1:$1,0))/100</f>
        <v>7.0523589999999997E-2</v>
      </c>
      <c r="U19">
        <f>INDEX('AEO 2022 42'!84:84,MATCH(U$11,'AEO 2022 42'!$1:$1,0))/100</f>
        <v>7.0759959999999997E-2</v>
      </c>
      <c r="V19">
        <f>INDEX('AEO 2022 42'!84:84,MATCH(V$11,'AEO 2022 42'!$1:$1,0))/100</f>
        <v>7.1353899999999998E-2</v>
      </c>
      <c r="W19">
        <f>INDEX('AEO 2022 42'!84:84,MATCH(W$11,'AEO 2022 42'!$1:$1,0))/100</f>
        <v>7.1435120000000005E-2</v>
      </c>
      <c r="X19">
        <f>INDEX('AEO 2022 42'!84:84,MATCH(X$11,'AEO 2022 42'!$1:$1,0))/100</f>
        <v>7.1792220000000004E-2</v>
      </c>
      <c r="Y19">
        <f>INDEX('AEO 2022 42'!84:84,MATCH(Y$11,'AEO 2022 42'!$1:$1,0))/100</f>
        <v>7.2179739999999992E-2</v>
      </c>
      <c r="Z19">
        <f>INDEX('AEO 2022 42'!84:84,MATCH(Z$11,'AEO 2022 42'!$1:$1,0))/100</f>
        <v>7.2247510000000001E-2</v>
      </c>
      <c r="AA19">
        <f>INDEX('AEO 2022 42'!84:84,MATCH(AA$11,'AEO 2022 42'!$1:$1,0))/100</f>
        <v>7.2493780000000008E-2</v>
      </c>
      <c r="AB19">
        <f>INDEX('AEO 2022 42'!84:84,MATCH(AB$11,'AEO 2022 42'!$1:$1,0))/100</f>
        <v>7.2878890000000002E-2</v>
      </c>
      <c r="AC19">
        <f>INDEX('AEO 2022 42'!84:84,MATCH(AC$11,'AEO 2022 42'!$1:$1,0))/100</f>
        <v>7.2993069999999993E-2</v>
      </c>
      <c r="AD19">
        <f>INDEX('AEO 2022 42'!84:84,MATCH(AD$11,'AEO 2022 42'!$1:$1,0))/100</f>
        <v>7.3391390000000001E-2</v>
      </c>
      <c r="AE19">
        <f>INDEX('AEO 2022 42'!84:84,MATCH(AE$11,'AEO 2022 42'!$1:$1,0))/100</f>
        <v>7.3696270000000008E-2</v>
      </c>
      <c r="AF19">
        <f>INDEX('AEO 2022 42'!84:84,MATCH(AF$11,'AEO 2022 42'!$1:$1,0))/100</f>
        <v>7.3861759999999999E-2</v>
      </c>
      <c r="AG19">
        <f>INDEX('AEO 2022 42'!84:84,MATCH(AG$11,'AEO 2022 42'!$1:$1,0))/100</f>
        <v>7.4123880000000003E-2</v>
      </c>
    </row>
    <row r="21" spans="2:33" x14ac:dyDescent="0.35">
      <c r="B21" s="1" t="s">
        <v>166</v>
      </c>
      <c r="C21">
        <f>C11</f>
        <v>2020</v>
      </c>
      <c r="D21">
        <f t="shared" ref="D21:AJ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35">
      <c r="B22" t="s">
        <v>167</v>
      </c>
      <c r="C22">
        <f>INDEX('AEO 2021 42'!81:81,MATCH(C$3,'AEO 2021 42'!$1:$1,0))/100</f>
        <v>4.2103299999999996E-2</v>
      </c>
      <c r="D22">
        <f>INDEX('AEO 2022 42'!87:87,MATCH(D$11,'AEO 2022 42'!$1:$1,0))/100</f>
        <v>3.615177E-2</v>
      </c>
      <c r="E22">
        <f>INDEX('AEO 2022 42'!87:87,MATCH(E$11,'AEO 2022 42'!$1:$1,0))/100</f>
        <v>3.7816610000000001E-2</v>
      </c>
      <c r="F22">
        <f>INDEX('AEO 2022 42'!87:87,MATCH(F$11,'AEO 2022 42'!$1:$1,0))/100</f>
        <v>3.9302950000000003E-2</v>
      </c>
      <c r="G22">
        <f>INDEX('AEO 2022 42'!87:87,MATCH(G$11,'AEO 2022 42'!$1:$1,0))/100</f>
        <v>3.861676E-2</v>
      </c>
      <c r="H22">
        <f>INDEX('AEO 2022 42'!87:87,MATCH(H$11,'AEO 2022 42'!$1:$1,0))/100</f>
        <v>3.8445900000000005E-2</v>
      </c>
      <c r="I22">
        <f>INDEX('AEO 2022 42'!87:87,MATCH(I$11,'AEO 2022 42'!$1:$1,0))/100</f>
        <v>3.7917600000000003E-2</v>
      </c>
      <c r="J22">
        <f>INDEX('AEO 2022 42'!87:87,MATCH(J$11,'AEO 2022 42'!$1:$1,0))/100</f>
        <v>3.7771430000000002E-2</v>
      </c>
      <c r="K22">
        <f>INDEX('AEO 2022 42'!87:87,MATCH(K$11,'AEO 2022 42'!$1:$1,0))/100</f>
        <v>3.7678879999999998E-2</v>
      </c>
      <c r="L22">
        <f>INDEX('AEO 2022 42'!87:87,MATCH(L$11,'AEO 2022 42'!$1:$1,0))/100</f>
        <v>3.7568669999999998E-2</v>
      </c>
      <c r="M22">
        <f>INDEX('AEO 2022 42'!87:87,MATCH(M$11,'AEO 2022 42'!$1:$1,0))/100</f>
        <v>3.7233260000000004E-2</v>
      </c>
      <c r="N22">
        <f>INDEX('AEO 2022 42'!87:87,MATCH(N$11,'AEO 2022 42'!$1:$1,0))/100</f>
        <v>3.7093519999999998E-2</v>
      </c>
      <c r="O22">
        <f>INDEX('AEO 2022 42'!87:87,MATCH(O$11,'AEO 2022 42'!$1:$1,0))/100</f>
        <v>3.7277310000000001E-2</v>
      </c>
      <c r="P22">
        <f>INDEX('AEO 2022 42'!87:87,MATCH(P$11,'AEO 2022 42'!$1:$1,0))/100</f>
        <v>3.734519E-2</v>
      </c>
      <c r="Q22">
        <f>INDEX('AEO 2022 42'!87:87,MATCH(Q$11,'AEO 2022 42'!$1:$1,0))/100</f>
        <v>3.7281689999999999E-2</v>
      </c>
      <c r="R22">
        <f>INDEX('AEO 2022 42'!87:87,MATCH(R$11,'AEO 2022 42'!$1:$1,0))/100</f>
        <v>3.7297959999999998E-2</v>
      </c>
      <c r="S22">
        <f>INDEX('AEO 2022 42'!87:87,MATCH(S$11,'AEO 2022 42'!$1:$1,0))/100</f>
        <v>3.7166600000000001E-2</v>
      </c>
      <c r="T22">
        <f>INDEX('AEO 2022 42'!87:87,MATCH(T$11,'AEO 2022 42'!$1:$1,0))/100</f>
        <v>3.7098350000000002E-2</v>
      </c>
      <c r="U22">
        <f>INDEX('AEO 2022 42'!87:87,MATCH(U$11,'AEO 2022 42'!$1:$1,0))/100</f>
        <v>3.6964730000000001E-2</v>
      </c>
      <c r="V22">
        <f>INDEX('AEO 2022 42'!87:87,MATCH(V$11,'AEO 2022 42'!$1:$1,0))/100</f>
        <v>3.7107609999999999E-2</v>
      </c>
      <c r="W22">
        <f>INDEX('AEO 2022 42'!87:87,MATCH(W$11,'AEO 2022 42'!$1:$1,0))/100</f>
        <v>3.6917249999999999E-2</v>
      </c>
      <c r="X22">
        <f>INDEX('AEO 2022 42'!87:87,MATCH(X$11,'AEO 2022 42'!$1:$1,0))/100</f>
        <v>3.6921540000000003E-2</v>
      </c>
      <c r="Y22">
        <f>INDEX('AEO 2022 42'!87:87,MATCH(Y$11,'AEO 2022 42'!$1:$1,0))/100</f>
        <v>3.694683E-2</v>
      </c>
      <c r="Z22">
        <f>INDEX('AEO 2022 42'!87:87,MATCH(Z$11,'AEO 2022 42'!$1:$1,0))/100</f>
        <v>3.6765270000000003E-2</v>
      </c>
      <c r="AA22">
        <f>INDEX('AEO 2022 42'!87:87,MATCH(AA$11,'AEO 2022 42'!$1:$1,0))/100</f>
        <v>3.6720380000000004E-2</v>
      </c>
      <c r="AB22">
        <f>INDEX('AEO 2022 42'!87:87,MATCH(AB$11,'AEO 2022 42'!$1:$1,0))/100</f>
        <v>3.678497E-2</v>
      </c>
      <c r="AC22">
        <f>INDEX('AEO 2022 42'!87:87,MATCH(AC$11,'AEO 2022 42'!$1:$1,0))/100</f>
        <v>3.6666210000000005E-2</v>
      </c>
      <c r="AD22">
        <f>INDEX('AEO 2022 42'!87:87,MATCH(AD$11,'AEO 2022 42'!$1:$1,0))/100</f>
        <v>3.6746519999999998E-2</v>
      </c>
      <c r="AE22">
        <f>INDEX('AEO 2022 42'!87:87,MATCH(AE$11,'AEO 2022 42'!$1:$1,0))/100</f>
        <v>3.677946E-2</v>
      </c>
      <c r="AF22">
        <f>INDEX('AEO 2022 42'!87:87,MATCH(AF$11,'AEO 2022 42'!$1:$1,0))/100</f>
        <v>3.6717149999999997E-2</v>
      </c>
      <c r="AG22">
        <f>INDEX('AEO 2022 42'!87:87,MATCH(AG$11,'AEO 2022 42'!$1:$1,0))/100</f>
        <v>3.6686070000000001E-2</v>
      </c>
    </row>
    <row r="23" spans="2:33" x14ac:dyDescent="0.35">
      <c r="B23" t="s">
        <v>174</v>
      </c>
      <c r="C23">
        <f>INDEX('AEO 2021 42'!82:82,MATCH(C$3,'AEO 2021 42'!$1:$1,0))/100</f>
        <v>0.19353148999999997</v>
      </c>
      <c r="D23">
        <f>INDEX('AEO 2022 42'!88:88,MATCH(D$11,'AEO 2022 42'!$1:$1,0))/100</f>
        <v>0.23738779000000002</v>
      </c>
      <c r="E23">
        <f>INDEX('AEO 2022 42'!88:88,MATCH(E$11,'AEO 2022 42'!$1:$1,0))/100</f>
        <v>0.24121656000000002</v>
      </c>
      <c r="F23">
        <f>INDEX('AEO 2022 42'!88:88,MATCH(F$11,'AEO 2022 42'!$1:$1,0))/100</f>
        <v>0.23963570000000001</v>
      </c>
      <c r="G23">
        <f>INDEX('AEO 2022 42'!88:88,MATCH(G$11,'AEO 2022 42'!$1:$1,0))/100</f>
        <v>0.24144428000000001</v>
      </c>
      <c r="H23">
        <f>INDEX('AEO 2022 42'!88:88,MATCH(H$11,'AEO 2022 42'!$1:$1,0))/100</f>
        <v>0.24260287999999999</v>
      </c>
      <c r="I23">
        <f>INDEX('AEO 2022 42'!88:88,MATCH(I$11,'AEO 2022 42'!$1:$1,0))/100</f>
        <v>0.24398862999999998</v>
      </c>
      <c r="J23">
        <f>INDEX('AEO 2022 42'!88:88,MATCH(J$11,'AEO 2022 42'!$1:$1,0))/100</f>
        <v>0.2450321</v>
      </c>
      <c r="K23">
        <f>INDEX('AEO 2022 42'!88:88,MATCH(K$11,'AEO 2022 42'!$1:$1,0))/100</f>
        <v>0.24571456999999999</v>
      </c>
      <c r="L23">
        <f>INDEX('AEO 2022 42'!88:88,MATCH(L$11,'AEO 2022 42'!$1:$1,0))/100</f>
        <v>0.24639255999999998</v>
      </c>
      <c r="M23">
        <f>INDEX('AEO 2022 42'!88:88,MATCH(M$11,'AEO 2022 42'!$1:$1,0))/100</f>
        <v>0.24710190000000001</v>
      </c>
      <c r="N23">
        <f>INDEX('AEO 2022 42'!88:88,MATCH(N$11,'AEO 2022 42'!$1:$1,0))/100</f>
        <v>0.2478273</v>
      </c>
      <c r="O23">
        <f>INDEX('AEO 2022 42'!88:88,MATCH(O$11,'AEO 2022 42'!$1:$1,0))/100</f>
        <v>0.24824177</v>
      </c>
      <c r="P23">
        <f>INDEX('AEO 2022 42'!88:88,MATCH(P$11,'AEO 2022 42'!$1:$1,0))/100</f>
        <v>0.24865238000000001</v>
      </c>
      <c r="Q23">
        <f>INDEX('AEO 2022 42'!88:88,MATCH(Q$11,'AEO 2022 42'!$1:$1,0))/100</f>
        <v>0.24912882</v>
      </c>
      <c r="R23">
        <f>INDEX('AEO 2022 42'!88:88,MATCH(R$11,'AEO 2022 42'!$1:$1,0))/100</f>
        <v>0.24958887000000002</v>
      </c>
      <c r="S23">
        <f>INDEX('AEO 2022 42'!88:88,MATCH(S$11,'AEO 2022 42'!$1:$1,0))/100</f>
        <v>0.24998577</v>
      </c>
      <c r="T23">
        <f>INDEX('AEO 2022 42'!88:88,MATCH(T$11,'AEO 2022 42'!$1:$1,0))/100</f>
        <v>0.25038305</v>
      </c>
      <c r="U23">
        <f>INDEX('AEO 2022 42'!88:88,MATCH(U$11,'AEO 2022 42'!$1:$1,0))/100</f>
        <v>0.25080893999999998</v>
      </c>
      <c r="V23">
        <f>INDEX('AEO 2022 42'!88:88,MATCH(V$11,'AEO 2022 42'!$1:$1,0))/100</f>
        <v>0.25098973999999996</v>
      </c>
      <c r="W23">
        <f>INDEX('AEO 2022 42'!88:88,MATCH(W$11,'AEO 2022 42'!$1:$1,0))/100</f>
        <v>0.25139412</v>
      </c>
      <c r="X23">
        <f>INDEX('AEO 2022 42'!88:88,MATCH(X$11,'AEO 2022 42'!$1:$1,0))/100</f>
        <v>0.25170443999999997</v>
      </c>
      <c r="Y23">
        <f>INDEX('AEO 2022 42'!88:88,MATCH(Y$11,'AEO 2022 42'!$1:$1,0))/100</f>
        <v>0.25189968000000001</v>
      </c>
      <c r="Z23">
        <f>INDEX('AEO 2022 42'!88:88,MATCH(Z$11,'AEO 2022 42'!$1:$1,0))/100</f>
        <v>0.25229021000000001</v>
      </c>
      <c r="AA23">
        <f>INDEX('AEO 2022 42'!88:88,MATCH(AA$11,'AEO 2022 42'!$1:$1,0))/100</f>
        <v>0.25253623999999997</v>
      </c>
      <c r="AB23">
        <f>INDEX('AEO 2022 42'!88:88,MATCH(AB$11,'AEO 2022 42'!$1:$1,0))/100</f>
        <v>0.25267086</v>
      </c>
      <c r="AC23">
        <f>INDEX('AEO 2022 42'!88:88,MATCH(AC$11,'AEO 2022 42'!$1:$1,0))/100</f>
        <v>0.25295853000000001</v>
      </c>
      <c r="AD23">
        <f>INDEX('AEO 2022 42'!88:88,MATCH(AD$11,'AEO 2022 42'!$1:$1,0))/100</f>
        <v>0.25316021</v>
      </c>
      <c r="AE23">
        <f>INDEX('AEO 2022 42'!88:88,MATCH(AE$11,'AEO 2022 42'!$1:$1,0))/100</f>
        <v>0.25326511000000002</v>
      </c>
      <c r="AF23">
        <f>INDEX('AEO 2022 42'!88:88,MATCH(AF$11,'AEO 2022 42'!$1:$1,0))/100</f>
        <v>0.25345814</v>
      </c>
      <c r="AG23">
        <f>INDEX('AEO 2022 42'!88:88,MATCH(AG$11,'AEO 2022 42'!$1:$1,0))/100</f>
        <v>0.25364789999999998</v>
      </c>
    </row>
    <row r="24" spans="2:33" x14ac:dyDescent="0.35">
      <c r="B24" t="s">
        <v>175</v>
      </c>
      <c r="C24">
        <f>INDEX('AEO 2021 42'!83:83,MATCH(C$3,'AEO 2021 42'!$1:$1,0))/100</f>
        <v>2.9349660000000003E-2</v>
      </c>
      <c r="D24">
        <f>INDEX('AEO 2022 42'!89:89,MATCH(D$11,'AEO 2022 42'!$1:$1,0))/100</f>
        <v>1.393669E-2</v>
      </c>
      <c r="E24">
        <f>INDEX('AEO 2022 42'!89:89,MATCH(E$11,'AEO 2022 42'!$1:$1,0))/100</f>
        <v>1.368665E-2</v>
      </c>
      <c r="F24">
        <f>INDEX('AEO 2022 42'!89:89,MATCH(F$11,'AEO 2022 42'!$1:$1,0))/100</f>
        <v>1.300807E-2</v>
      </c>
      <c r="G24">
        <f>INDEX('AEO 2022 42'!89:89,MATCH(G$11,'AEO 2022 42'!$1:$1,0))/100</f>
        <v>1.31453E-2</v>
      </c>
      <c r="H24">
        <f>INDEX('AEO 2022 42'!89:89,MATCH(H$11,'AEO 2022 42'!$1:$1,0))/100</f>
        <v>1.310766E-2</v>
      </c>
      <c r="I24">
        <f>INDEX('AEO 2022 42'!89:89,MATCH(I$11,'AEO 2022 42'!$1:$1,0))/100</f>
        <v>1.333984E-2</v>
      </c>
      <c r="J24">
        <f>INDEX('AEO 2022 42'!89:89,MATCH(J$11,'AEO 2022 42'!$1:$1,0))/100</f>
        <v>1.3373639999999999E-2</v>
      </c>
      <c r="K24">
        <f>INDEX('AEO 2022 42'!89:89,MATCH(K$11,'AEO 2022 42'!$1:$1,0))/100</f>
        <v>1.336795E-2</v>
      </c>
      <c r="L24">
        <f>INDEX('AEO 2022 42'!89:89,MATCH(L$11,'AEO 2022 42'!$1:$1,0))/100</f>
        <v>1.339161E-2</v>
      </c>
      <c r="M24">
        <f>INDEX('AEO 2022 42'!89:89,MATCH(M$11,'AEO 2022 42'!$1:$1,0))/100</f>
        <v>1.349769E-2</v>
      </c>
      <c r="N24">
        <f>INDEX('AEO 2022 42'!89:89,MATCH(N$11,'AEO 2022 42'!$1:$1,0))/100</f>
        <v>1.3529940000000001E-2</v>
      </c>
      <c r="O24">
        <f>INDEX('AEO 2022 42'!89:89,MATCH(O$11,'AEO 2022 42'!$1:$1,0))/100</f>
        <v>1.345385E-2</v>
      </c>
      <c r="P24">
        <f>INDEX('AEO 2022 42'!89:89,MATCH(P$11,'AEO 2022 42'!$1:$1,0))/100</f>
        <v>1.341377E-2</v>
      </c>
      <c r="Q24">
        <f>INDEX('AEO 2022 42'!89:89,MATCH(Q$11,'AEO 2022 42'!$1:$1,0))/100</f>
        <v>1.3490429999999999E-2</v>
      </c>
      <c r="R24">
        <f>INDEX('AEO 2022 42'!89:89,MATCH(R$11,'AEO 2022 42'!$1:$1,0))/100</f>
        <v>1.3473010000000001E-2</v>
      </c>
      <c r="S24">
        <f>INDEX('AEO 2022 42'!89:89,MATCH(S$11,'AEO 2022 42'!$1:$1,0))/100</f>
        <v>1.350378E-2</v>
      </c>
      <c r="T24">
        <f>INDEX('AEO 2022 42'!89:89,MATCH(T$11,'AEO 2022 42'!$1:$1,0))/100</f>
        <v>1.3509100000000001E-2</v>
      </c>
      <c r="U24">
        <f>INDEX('AEO 2022 42'!89:89,MATCH(U$11,'AEO 2022 42'!$1:$1,0))/100</f>
        <v>1.3535980000000001E-2</v>
      </c>
      <c r="V24">
        <f>INDEX('AEO 2022 42'!89:89,MATCH(V$11,'AEO 2022 42'!$1:$1,0))/100</f>
        <v>1.347078E-2</v>
      </c>
      <c r="W24">
        <f>INDEX('AEO 2022 42'!89:89,MATCH(W$11,'AEO 2022 42'!$1:$1,0))/100</f>
        <v>1.3524890000000001E-2</v>
      </c>
      <c r="X24">
        <f>INDEX('AEO 2022 42'!89:89,MATCH(X$11,'AEO 2022 42'!$1:$1,0))/100</f>
        <v>1.3509800000000001E-2</v>
      </c>
      <c r="Y24">
        <f>INDEX('AEO 2022 42'!89:89,MATCH(Y$11,'AEO 2022 42'!$1:$1,0))/100</f>
        <v>1.348744E-2</v>
      </c>
      <c r="Z24">
        <f>INDEX('AEO 2022 42'!89:89,MATCH(Z$11,'AEO 2022 42'!$1:$1,0))/100</f>
        <v>1.354006E-2</v>
      </c>
      <c r="AA24">
        <f>INDEX('AEO 2022 42'!89:89,MATCH(AA$11,'AEO 2022 42'!$1:$1,0))/100</f>
        <v>1.354435E-2</v>
      </c>
      <c r="AB24">
        <f>INDEX('AEO 2022 42'!89:89,MATCH(AB$11,'AEO 2022 42'!$1:$1,0))/100</f>
        <v>1.3510940000000001E-2</v>
      </c>
      <c r="AC24">
        <f>INDEX('AEO 2022 42'!89:89,MATCH(AC$11,'AEO 2022 42'!$1:$1,0))/100</f>
        <v>1.3543419999999999E-2</v>
      </c>
      <c r="AD24">
        <f>INDEX('AEO 2022 42'!89:89,MATCH(AD$11,'AEO 2022 42'!$1:$1,0))/100</f>
        <v>1.350585E-2</v>
      </c>
      <c r="AE24">
        <f>INDEX('AEO 2022 42'!89:89,MATCH(AE$11,'AEO 2022 42'!$1:$1,0))/100</f>
        <v>1.3486020000000001E-2</v>
      </c>
      <c r="AF24">
        <f>INDEX('AEO 2022 42'!89:89,MATCH(AF$11,'AEO 2022 42'!$1:$1,0))/100</f>
        <v>1.3501279999999999E-2</v>
      </c>
      <c r="AG24">
        <f>INDEX('AEO 2022 42'!89:89,MATCH(AG$11,'AEO 2022 42'!$1:$1,0))/100</f>
        <v>1.3510089999999999E-2</v>
      </c>
    </row>
    <row r="25" spans="2:33" x14ac:dyDescent="0.35">
      <c r="B25" t="s">
        <v>176</v>
      </c>
      <c r="C25">
        <f>INDEX('AEO 2021 42'!84:84,MATCH(C$3,'AEO 2021 42'!$1:$1,0))/100</f>
        <v>4.1268369999999999E-2</v>
      </c>
      <c r="D25">
        <f>INDEX('AEO 2022 42'!90:90,MATCH(D$11,'AEO 2022 42'!$1:$1,0))/100</f>
        <v>6.8293859999999998E-2</v>
      </c>
      <c r="E25">
        <f>INDEX('AEO 2022 42'!90:90,MATCH(E$11,'AEO 2022 42'!$1:$1,0))/100</f>
        <v>6.7780319999999991E-2</v>
      </c>
      <c r="F25">
        <f>INDEX('AEO 2022 42'!90:90,MATCH(F$11,'AEO 2022 42'!$1:$1,0))/100</f>
        <v>6.631985E-2</v>
      </c>
      <c r="G25">
        <f>INDEX('AEO 2022 42'!90:90,MATCH(G$11,'AEO 2022 42'!$1:$1,0))/100</f>
        <v>6.5780310000000008E-2</v>
      </c>
      <c r="H25">
        <f>INDEX('AEO 2022 42'!90:90,MATCH(H$11,'AEO 2022 42'!$1:$1,0))/100</f>
        <v>6.538803E-2</v>
      </c>
      <c r="I25">
        <f>INDEX('AEO 2022 42'!90:90,MATCH(I$11,'AEO 2022 42'!$1:$1,0))/100</f>
        <v>6.4999130000000002E-2</v>
      </c>
      <c r="J25">
        <f>INDEX('AEO 2022 42'!90:90,MATCH(J$11,'AEO 2022 42'!$1:$1,0))/100</f>
        <v>6.4652429999999997E-2</v>
      </c>
      <c r="K25">
        <f>INDEX('AEO 2022 42'!90:90,MATCH(K$11,'AEO 2022 42'!$1:$1,0))/100</f>
        <v>6.4330700000000005E-2</v>
      </c>
      <c r="L25">
        <f>INDEX('AEO 2022 42'!90:90,MATCH(L$11,'AEO 2022 42'!$1:$1,0))/100</f>
        <v>6.4045649999999996E-2</v>
      </c>
      <c r="M25">
        <f>INDEX('AEO 2022 42'!90:90,MATCH(M$11,'AEO 2022 42'!$1:$1,0))/100</f>
        <v>6.3816269999999994E-2</v>
      </c>
      <c r="N25">
        <f>INDEX('AEO 2022 42'!90:90,MATCH(N$11,'AEO 2022 42'!$1:$1,0))/100</f>
        <v>6.3633419999999996E-2</v>
      </c>
      <c r="O25">
        <f>INDEX('AEO 2022 42'!90:90,MATCH(O$11,'AEO 2022 42'!$1:$1,0))/100</f>
        <v>6.3405790000000004E-2</v>
      </c>
      <c r="P25">
        <f>INDEX('AEO 2022 42'!90:90,MATCH(P$11,'AEO 2022 42'!$1:$1,0))/100</f>
        <v>6.3281270000000001E-2</v>
      </c>
      <c r="Q25">
        <f>INDEX('AEO 2022 42'!90:90,MATCH(Q$11,'AEO 2022 42'!$1:$1,0))/100</f>
        <v>6.3291909999999993E-2</v>
      </c>
      <c r="R25">
        <f>INDEX('AEO 2022 42'!90:90,MATCH(R$11,'AEO 2022 42'!$1:$1,0))/100</f>
        <v>6.3165440000000003E-2</v>
      </c>
      <c r="S25">
        <f>INDEX('AEO 2022 42'!90:90,MATCH(S$11,'AEO 2022 42'!$1:$1,0))/100</f>
        <v>6.2973790000000002E-2</v>
      </c>
      <c r="T25">
        <f>INDEX('AEO 2022 42'!90:90,MATCH(T$11,'AEO 2022 42'!$1:$1,0))/100</f>
        <v>6.2801759999999998E-2</v>
      </c>
      <c r="U25">
        <f>INDEX('AEO 2022 42'!90:90,MATCH(U$11,'AEO 2022 42'!$1:$1,0))/100</f>
        <v>6.2705430000000006E-2</v>
      </c>
      <c r="V25">
        <f>INDEX('AEO 2022 42'!90:90,MATCH(V$11,'AEO 2022 42'!$1:$1,0))/100</f>
        <v>6.2566079999999996E-2</v>
      </c>
      <c r="W25">
        <f>INDEX('AEO 2022 42'!90:90,MATCH(W$11,'AEO 2022 42'!$1:$1,0))/100</f>
        <v>6.2468559999999999E-2</v>
      </c>
      <c r="X25">
        <f>INDEX('AEO 2022 42'!90:90,MATCH(X$11,'AEO 2022 42'!$1:$1,0))/100</f>
        <v>6.2359270000000001E-2</v>
      </c>
      <c r="Y25">
        <f>INDEX('AEO 2022 42'!90:90,MATCH(Y$11,'AEO 2022 42'!$1:$1,0))/100</f>
        <v>6.2255779999999997E-2</v>
      </c>
      <c r="Z25">
        <f>INDEX('AEO 2022 42'!90:90,MATCH(Z$11,'AEO 2022 42'!$1:$1,0))/100</f>
        <v>6.2176410000000001E-2</v>
      </c>
      <c r="AA25">
        <f>INDEX('AEO 2022 42'!90:90,MATCH(AA$11,'AEO 2022 42'!$1:$1,0))/100</f>
        <v>6.209332E-2</v>
      </c>
      <c r="AB25">
        <f>INDEX('AEO 2022 42'!90:90,MATCH(AB$11,'AEO 2022 42'!$1:$1,0))/100</f>
        <v>6.2002550000000003E-2</v>
      </c>
      <c r="AC25">
        <f>INDEX('AEO 2022 42'!90:90,MATCH(AC$11,'AEO 2022 42'!$1:$1,0))/100</f>
        <v>6.1932799999999996E-2</v>
      </c>
      <c r="AD25">
        <f>INDEX('AEO 2022 42'!90:90,MATCH(AD$11,'AEO 2022 42'!$1:$1,0))/100</f>
        <v>6.1845330000000004E-2</v>
      </c>
      <c r="AE25">
        <f>INDEX('AEO 2022 42'!90:90,MATCH(AE$11,'AEO 2022 42'!$1:$1,0))/100</f>
        <v>6.1776479999999995E-2</v>
      </c>
      <c r="AF25">
        <f>INDEX('AEO 2022 42'!90:90,MATCH(AF$11,'AEO 2022 42'!$1:$1,0))/100</f>
        <v>6.17066E-2</v>
      </c>
      <c r="AG25">
        <f>INDEX('AEO 2022 42'!90:90,MATCH(AG$11,'AEO 2022 42'!$1:$1,0))/100</f>
        <v>6.1657080000000003E-2</v>
      </c>
    </row>
    <row r="26" spans="2:33" x14ac:dyDescent="0.35">
      <c r="B26" t="s">
        <v>177</v>
      </c>
      <c r="C26">
        <f>INDEX('AEO 2021 42'!85:85,MATCH(C$3,'AEO 2021 42'!$1:$1,0))/100</f>
        <v>4.9863569999999996E-2</v>
      </c>
      <c r="D26">
        <f>INDEX('AEO 2022 42'!91:91,MATCH(D$11,'AEO 2022 42'!$1:$1,0))/100</f>
        <v>2.7991000000000002E-2</v>
      </c>
      <c r="E26">
        <f>INDEX('AEO 2022 42'!91:91,MATCH(E$11,'AEO 2022 42'!$1:$1,0))/100</f>
        <v>2.7235969999999998E-2</v>
      </c>
      <c r="F26">
        <f>INDEX('AEO 2022 42'!91:91,MATCH(F$11,'AEO 2022 42'!$1:$1,0))/100</f>
        <v>2.7393550000000003E-2</v>
      </c>
      <c r="G26">
        <f>INDEX('AEO 2022 42'!91:91,MATCH(G$11,'AEO 2022 42'!$1:$1,0))/100</f>
        <v>2.6908029999999999E-2</v>
      </c>
      <c r="H26">
        <f>INDEX('AEO 2022 42'!91:91,MATCH(H$11,'AEO 2022 42'!$1:$1,0))/100</f>
        <v>2.6610619999999998E-2</v>
      </c>
      <c r="I26">
        <f>INDEX('AEO 2022 42'!91:91,MATCH(I$11,'AEO 2022 42'!$1:$1,0))/100</f>
        <v>2.624959E-2</v>
      </c>
      <c r="J26">
        <f>INDEX('AEO 2022 42'!91:91,MATCH(J$11,'AEO 2022 42'!$1:$1,0))/100</f>
        <v>2.5991689999999998E-2</v>
      </c>
      <c r="K26">
        <f>INDEX('AEO 2022 42'!91:91,MATCH(K$11,'AEO 2022 42'!$1:$1,0))/100</f>
        <v>2.5800759999999999E-2</v>
      </c>
      <c r="L26">
        <f>INDEX('AEO 2022 42'!91:91,MATCH(L$11,'AEO 2022 42'!$1:$1,0))/100</f>
        <v>2.5621000000000001E-2</v>
      </c>
      <c r="M26">
        <f>INDEX('AEO 2022 42'!91:91,MATCH(M$11,'AEO 2022 42'!$1:$1,0))/100</f>
        <v>2.5421309999999999E-2</v>
      </c>
      <c r="N26">
        <f>INDEX('AEO 2022 42'!91:91,MATCH(N$11,'AEO 2022 42'!$1:$1,0))/100</f>
        <v>2.5271479999999999E-2</v>
      </c>
      <c r="O26">
        <f>INDEX('AEO 2022 42'!91:91,MATCH(O$11,'AEO 2022 42'!$1:$1,0))/100</f>
        <v>2.517022E-2</v>
      </c>
      <c r="P26">
        <f>INDEX('AEO 2022 42'!91:91,MATCH(P$11,'AEO 2022 42'!$1:$1,0))/100</f>
        <v>2.5055329999999997E-2</v>
      </c>
      <c r="Q26">
        <f>INDEX('AEO 2022 42'!91:91,MATCH(Q$11,'AEO 2022 42'!$1:$1,0))/100</f>
        <v>2.4916629999999999E-2</v>
      </c>
      <c r="R26">
        <f>INDEX('AEO 2022 42'!91:91,MATCH(R$11,'AEO 2022 42'!$1:$1,0))/100</f>
        <v>2.4813149999999999E-2</v>
      </c>
      <c r="S26">
        <f>INDEX('AEO 2022 42'!91:91,MATCH(S$11,'AEO 2022 42'!$1:$1,0))/100</f>
        <v>2.4712730000000002E-2</v>
      </c>
      <c r="T26">
        <f>INDEX('AEO 2022 42'!91:91,MATCH(T$11,'AEO 2022 42'!$1:$1,0))/100</f>
        <v>2.4620079999999999E-2</v>
      </c>
      <c r="U26">
        <f>INDEX('AEO 2022 42'!91:91,MATCH(U$11,'AEO 2022 42'!$1:$1,0))/100</f>
        <v>2.4517630000000002E-2</v>
      </c>
      <c r="V26">
        <f>INDEX('AEO 2022 42'!91:91,MATCH(V$11,'AEO 2022 42'!$1:$1,0))/100</f>
        <v>2.4466250000000002E-2</v>
      </c>
      <c r="W26">
        <f>INDEX('AEO 2022 42'!91:91,MATCH(W$11,'AEO 2022 42'!$1:$1,0))/100</f>
        <v>2.4363650000000001E-2</v>
      </c>
      <c r="X26">
        <f>INDEX('AEO 2022 42'!91:91,MATCH(X$11,'AEO 2022 42'!$1:$1,0))/100</f>
        <v>2.428982E-2</v>
      </c>
      <c r="Y26">
        <f>INDEX('AEO 2022 42'!91:91,MATCH(Y$11,'AEO 2022 42'!$1:$1,0))/100</f>
        <v>2.4232399999999998E-2</v>
      </c>
      <c r="Z26">
        <f>INDEX('AEO 2022 42'!91:91,MATCH(Z$11,'AEO 2022 42'!$1:$1,0))/100</f>
        <v>2.41403E-2</v>
      </c>
      <c r="AA26">
        <f>INDEX('AEO 2022 42'!91:91,MATCH(AA$11,'AEO 2022 42'!$1:$1,0))/100</f>
        <v>2.4074390000000001E-2</v>
      </c>
      <c r="AB26">
        <f>INDEX('AEO 2022 42'!91:91,MATCH(AB$11,'AEO 2022 42'!$1:$1,0))/100</f>
        <v>2.403139E-2</v>
      </c>
      <c r="AC26">
        <f>INDEX('AEO 2022 42'!91:91,MATCH(AC$11,'AEO 2022 42'!$1:$1,0))/100</f>
        <v>2.3959260000000003E-2</v>
      </c>
      <c r="AD26">
        <f>INDEX('AEO 2022 42'!91:91,MATCH(AD$11,'AEO 2022 42'!$1:$1,0))/100</f>
        <v>2.3917809999999998E-2</v>
      </c>
      <c r="AE26">
        <f>INDEX('AEO 2022 42'!91:91,MATCH(AE$11,'AEO 2022 42'!$1:$1,0))/100</f>
        <v>2.387396E-2</v>
      </c>
      <c r="AF26">
        <f>INDEX('AEO 2022 42'!91:91,MATCH(AF$11,'AEO 2022 42'!$1:$1,0))/100</f>
        <v>2.3819379999999998E-2</v>
      </c>
      <c r="AG26">
        <f>INDEX('AEO 2022 42'!91:91,MATCH(AG$11,'AEO 2022 42'!$1:$1,0))/100</f>
        <v>2.3766980000000004E-2</v>
      </c>
    </row>
    <row r="27" spans="2:33" x14ac:dyDescent="0.35">
      <c r="B27" t="s">
        <v>178</v>
      </c>
      <c r="C27">
        <f>INDEX('AEO 2021 42'!86:86,MATCH(C$3,'AEO 2021 42'!$1:$1,0))/100</f>
        <v>4.8188929999999998E-2</v>
      </c>
      <c r="D27">
        <f>INDEX('AEO 2022 42'!92:92,MATCH(D$11,'AEO 2022 42'!$1:$1,0))/100</f>
        <v>5.0245430000000008E-2</v>
      </c>
      <c r="E27">
        <f>INDEX('AEO 2022 42'!92:92,MATCH(E$11,'AEO 2022 42'!$1:$1,0))/100</f>
        <v>4.8875990000000001E-2</v>
      </c>
      <c r="F27">
        <f>INDEX('AEO 2022 42'!92:92,MATCH(F$11,'AEO 2022 42'!$1:$1,0))/100</f>
        <v>4.8552109999999996E-2</v>
      </c>
      <c r="G27">
        <f>INDEX('AEO 2022 42'!92:92,MATCH(G$11,'AEO 2022 42'!$1:$1,0))/100</f>
        <v>4.8236929999999997E-2</v>
      </c>
      <c r="H27">
        <f>INDEX('AEO 2022 42'!92:92,MATCH(H$11,'AEO 2022 42'!$1:$1,0))/100</f>
        <v>4.7922190000000003E-2</v>
      </c>
      <c r="I27">
        <f>INDEX('AEO 2022 42'!92:92,MATCH(I$11,'AEO 2022 42'!$1:$1,0))/100</f>
        <v>4.7644590000000007E-2</v>
      </c>
      <c r="J27">
        <f>INDEX('AEO 2022 42'!92:92,MATCH(J$11,'AEO 2022 42'!$1:$1,0))/100</f>
        <v>4.7385240000000002E-2</v>
      </c>
      <c r="K27">
        <f>INDEX('AEO 2022 42'!92:92,MATCH(K$11,'AEO 2022 42'!$1:$1,0))/100</f>
        <v>4.7182670000000003E-2</v>
      </c>
      <c r="L27">
        <f>INDEX('AEO 2022 42'!92:92,MATCH(L$11,'AEO 2022 42'!$1:$1,0))/100</f>
        <v>4.699909E-2</v>
      </c>
      <c r="M27">
        <f>INDEX('AEO 2022 42'!92:92,MATCH(M$11,'AEO 2022 42'!$1:$1,0))/100</f>
        <v>4.6862420000000002E-2</v>
      </c>
      <c r="N27">
        <f>INDEX('AEO 2022 42'!92:92,MATCH(N$11,'AEO 2022 42'!$1:$1,0))/100</f>
        <v>4.6731249999999995E-2</v>
      </c>
      <c r="O27">
        <f>INDEX('AEO 2022 42'!92:92,MATCH(O$11,'AEO 2022 42'!$1:$1,0))/100</f>
        <v>4.6573250000000004E-2</v>
      </c>
      <c r="P27">
        <f>INDEX('AEO 2022 42'!92:92,MATCH(P$11,'AEO 2022 42'!$1:$1,0))/100</f>
        <v>4.6438010000000002E-2</v>
      </c>
      <c r="Q27">
        <f>INDEX('AEO 2022 42'!92:92,MATCH(Q$11,'AEO 2022 42'!$1:$1,0))/100</f>
        <v>4.6294750000000003E-2</v>
      </c>
      <c r="R27">
        <f>INDEX('AEO 2022 42'!92:92,MATCH(R$11,'AEO 2022 42'!$1:$1,0))/100</f>
        <v>4.6172310000000001E-2</v>
      </c>
      <c r="S27">
        <f>INDEX('AEO 2022 42'!92:92,MATCH(S$11,'AEO 2022 42'!$1:$1,0))/100</f>
        <v>4.608582E-2</v>
      </c>
      <c r="T27">
        <f>INDEX('AEO 2022 42'!92:92,MATCH(T$11,'AEO 2022 42'!$1:$1,0))/100</f>
        <v>4.5995629999999996E-2</v>
      </c>
      <c r="U27">
        <f>INDEX('AEO 2022 42'!92:92,MATCH(U$11,'AEO 2022 42'!$1:$1,0))/100</f>
        <v>4.5913339999999997E-2</v>
      </c>
      <c r="V27">
        <f>INDEX('AEO 2022 42'!92:92,MATCH(V$11,'AEO 2022 42'!$1:$1,0))/100</f>
        <v>4.5814979999999998E-2</v>
      </c>
      <c r="W27">
        <f>INDEX('AEO 2022 42'!92:92,MATCH(W$11,'AEO 2022 42'!$1:$1,0))/100</f>
        <v>4.5750390000000002E-2</v>
      </c>
      <c r="X27">
        <f>INDEX('AEO 2022 42'!92:92,MATCH(X$11,'AEO 2022 42'!$1:$1,0))/100</f>
        <v>4.566717E-2</v>
      </c>
      <c r="Y27">
        <f>INDEX('AEO 2022 42'!92:92,MATCH(Y$11,'AEO 2022 42'!$1:$1,0))/100</f>
        <v>4.5598190000000004E-2</v>
      </c>
      <c r="Z27">
        <f>INDEX('AEO 2022 42'!92:92,MATCH(Z$11,'AEO 2022 42'!$1:$1,0))/100</f>
        <v>4.5542730000000003E-2</v>
      </c>
      <c r="AA27">
        <f>INDEX('AEO 2022 42'!92:92,MATCH(AA$11,'AEO 2022 42'!$1:$1,0))/100</f>
        <v>4.5482829999999995E-2</v>
      </c>
      <c r="AB27">
        <f>INDEX('AEO 2022 42'!92:92,MATCH(AB$11,'AEO 2022 42'!$1:$1,0))/100</f>
        <v>4.5421870000000003E-2</v>
      </c>
      <c r="AC27">
        <f>INDEX('AEO 2022 42'!92:92,MATCH(AC$11,'AEO 2022 42'!$1:$1,0))/100</f>
        <v>4.5374850000000001E-2</v>
      </c>
      <c r="AD27">
        <f>INDEX('AEO 2022 42'!92:92,MATCH(AD$11,'AEO 2022 42'!$1:$1,0))/100</f>
        <v>4.5306199999999998E-2</v>
      </c>
      <c r="AE27">
        <f>INDEX('AEO 2022 42'!92:92,MATCH(AE$11,'AEO 2022 42'!$1:$1,0))/100</f>
        <v>4.5259669999999995E-2</v>
      </c>
      <c r="AF27">
        <f>INDEX('AEO 2022 42'!92:92,MATCH(AF$11,'AEO 2022 42'!$1:$1,0))/100</f>
        <v>4.5222369999999998E-2</v>
      </c>
      <c r="AG27">
        <f>INDEX('AEO 2022 42'!92:92,MATCH(AG$11,'AEO 2022 42'!$1:$1,0))/100</f>
        <v>4.5173889999999994E-2</v>
      </c>
    </row>
    <row r="28" spans="2:33" x14ac:dyDescent="0.35">
      <c r="B28" t="s">
        <v>201</v>
      </c>
      <c r="C28">
        <f>INDEX('AEO 2021 42'!87:87,MATCH(C$3,'AEO 2021 42'!$1:$1,0))/100</f>
        <v>0.23133569999999998</v>
      </c>
      <c r="D28">
        <f>INDEX('AEO 2022 42'!93:93,MATCH(D$11,'AEO 2022 42'!$1:$1,0))/100</f>
        <v>0.16597456000000002</v>
      </c>
      <c r="E28">
        <f>INDEX('AEO 2022 42'!93:93,MATCH(E$11,'AEO 2022 42'!$1:$1,0))/100</f>
        <v>0.16622033999999999</v>
      </c>
      <c r="F28">
        <f>INDEX('AEO 2022 42'!93:93,MATCH(F$11,'AEO 2022 42'!$1:$1,0))/100</f>
        <v>0.16889752999999999</v>
      </c>
      <c r="G28">
        <f>INDEX('AEO 2022 42'!93:93,MATCH(G$11,'AEO 2022 42'!$1:$1,0))/100</f>
        <v>0.16889024999999999</v>
      </c>
      <c r="H28">
        <f>INDEX('AEO 2022 42'!93:93,MATCH(H$11,'AEO 2022 42'!$1:$1,0))/100</f>
        <v>0.16916286</v>
      </c>
      <c r="I28">
        <f>INDEX('AEO 2022 42'!93:93,MATCH(I$11,'AEO 2022 42'!$1:$1,0))/100</f>
        <v>0.1690439</v>
      </c>
      <c r="J28">
        <f>INDEX('AEO 2022 42'!93:93,MATCH(J$11,'AEO 2022 42'!$1:$1,0))/100</f>
        <v>0.16908241000000002</v>
      </c>
      <c r="K28">
        <f>INDEX('AEO 2022 42'!93:93,MATCH(K$11,'AEO 2022 42'!$1:$1,0))/100</f>
        <v>0.16924059</v>
      </c>
      <c r="L28">
        <f>INDEX('AEO 2022 42'!93:93,MATCH(L$11,'AEO 2022 42'!$1:$1,0))/100</f>
        <v>0.16935483999999998</v>
      </c>
      <c r="M28">
        <f>INDEX('AEO 2022 42'!93:93,MATCH(M$11,'AEO 2022 42'!$1:$1,0))/100</f>
        <v>0.16933529</v>
      </c>
      <c r="N28">
        <f>INDEX('AEO 2022 42'!93:93,MATCH(N$11,'AEO 2022 42'!$1:$1,0))/100</f>
        <v>0.16936810000000002</v>
      </c>
      <c r="O28">
        <f>INDEX('AEO 2022 42'!93:93,MATCH(O$11,'AEO 2022 42'!$1:$1,0))/100</f>
        <v>0.16959751000000001</v>
      </c>
      <c r="P28">
        <f>INDEX('AEO 2022 42'!93:93,MATCH(P$11,'AEO 2022 42'!$1:$1,0))/100</f>
        <v>0.16967828999999998</v>
      </c>
      <c r="Q28">
        <f>INDEX('AEO 2022 42'!93:93,MATCH(Q$11,'AEO 2022 42'!$1:$1,0))/100</f>
        <v>0.16969392999999999</v>
      </c>
      <c r="R28">
        <f>INDEX('AEO 2022 42'!93:93,MATCH(R$11,'AEO 2022 42'!$1:$1,0))/100</f>
        <v>0.16978493</v>
      </c>
      <c r="S28">
        <f>INDEX('AEO 2022 42'!93:93,MATCH(S$11,'AEO 2022 42'!$1:$1,0))/100</f>
        <v>0.16983034</v>
      </c>
      <c r="T28">
        <f>INDEX('AEO 2022 42'!93:93,MATCH(T$11,'AEO 2022 42'!$1:$1,0))/100</f>
        <v>0.16989270999999997</v>
      </c>
      <c r="U28">
        <f>INDEX('AEO 2022 42'!93:93,MATCH(U$11,'AEO 2022 42'!$1:$1,0))/100</f>
        <v>0.16989424</v>
      </c>
      <c r="V28">
        <f>INDEX('AEO 2022 42'!93:93,MATCH(V$11,'AEO 2022 42'!$1:$1,0))/100</f>
        <v>0.17009445000000001</v>
      </c>
      <c r="W28">
        <f>INDEX('AEO 2022 42'!93:93,MATCH(W$11,'AEO 2022 42'!$1:$1,0))/100</f>
        <v>0.17005746999999999</v>
      </c>
      <c r="X28">
        <f>INDEX('AEO 2022 42'!93:93,MATCH(X$11,'AEO 2022 42'!$1:$1,0))/100</f>
        <v>0.17012216999999999</v>
      </c>
      <c r="Y28">
        <f>INDEX('AEO 2022 42'!93:93,MATCH(Y$11,'AEO 2022 42'!$1:$1,0))/100</f>
        <v>0.17023869999999999</v>
      </c>
      <c r="Z28">
        <f>INDEX('AEO 2022 42'!93:93,MATCH(Z$11,'AEO 2022 42'!$1:$1,0))/100</f>
        <v>0.17018677000000001</v>
      </c>
      <c r="AA28">
        <f>INDEX('AEO 2022 42'!93:93,MATCH(AA$11,'AEO 2022 42'!$1:$1,0))/100</f>
        <v>0.17023922</v>
      </c>
      <c r="AB28">
        <f>INDEX('AEO 2022 42'!93:93,MATCH(AB$11,'AEO 2022 42'!$1:$1,0))/100</f>
        <v>0.17037442999999999</v>
      </c>
      <c r="AC28">
        <f>INDEX('AEO 2022 42'!93:93,MATCH(AC$11,'AEO 2022 42'!$1:$1,0))/100</f>
        <v>0.17037182000000001</v>
      </c>
      <c r="AD28">
        <f>INDEX('AEO 2022 42'!93:93,MATCH(AD$11,'AEO 2022 42'!$1:$1,0))/100</f>
        <v>0.17047793999999999</v>
      </c>
      <c r="AE28">
        <f>INDEX('AEO 2022 42'!93:93,MATCH(AE$11,'AEO 2022 42'!$1:$1,0))/100</f>
        <v>0.17058771</v>
      </c>
      <c r="AF28">
        <f>INDEX('AEO 2022 42'!93:93,MATCH(AF$11,'AEO 2022 42'!$1:$1,0))/100</f>
        <v>0.17062691000000002</v>
      </c>
      <c r="AG28">
        <f>INDEX('AEO 2022 42'!93:93,MATCH(AG$11,'AEO 2022 42'!$1:$1,0))/100</f>
        <v>0.17067034</v>
      </c>
    </row>
    <row r="29" spans="2:33" x14ac:dyDescent="0.35">
      <c r="B29" t="s">
        <v>202</v>
      </c>
      <c r="C29">
        <f>INDEX('AEO 2021 42'!88:88,MATCH(C$3,'AEO 2021 42'!$1:$1,0))/100</f>
        <v>0.36435901999999998</v>
      </c>
      <c r="D29">
        <f>INDEX('AEO 2022 42'!94:94,MATCH(D$11,'AEO 2022 42'!$1:$1,0))/100</f>
        <v>0.40001862000000005</v>
      </c>
      <c r="E29">
        <f>INDEX('AEO 2022 42'!94:94,MATCH(E$11,'AEO 2022 42'!$1:$1,0))/100</f>
        <v>0.39716765999999998</v>
      </c>
      <c r="F29">
        <f>INDEX('AEO 2022 42'!94:94,MATCH(F$11,'AEO 2022 42'!$1:$1,0))/100</f>
        <v>0.39689011000000002</v>
      </c>
      <c r="G29">
        <f>INDEX('AEO 2022 42'!94:94,MATCH(G$11,'AEO 2022 42'!$1:$1,0))/100</f>
        <v>0.39697842</v>
      </c>
      <c r="H29">
        <f>INDEX('AEO 2022 42'!94:94,MATCH(H$11,'AEO 2022 42'!$1:$1,0))/100</f>
        <v>0.39675980000000005</v>
      </c>
      <c r="I29">
        <f>INDEX('AEO 2022 42'!94:94,MATCH(I$11,'AEO 2022 42'!$1:$1,0))/100</f>
        <v>0.39681683000000001</v>
      </c>
      <c r="J29">
        <f>INDEX('AEO 2022 42'!94:94,MATCH(J$11,'AEO 2022 42'!$1:$1,0))/100</f>
        <v>0.39671093000000002</v>
      </c>
      <c r="K29">
        <f>INDEX('AEO 2022 42'!94:94,MATCH(K$11,'AEO 2022 42'!$1:$1,0))/100</f>
        <v>0.39668380999999997</v>
      </c>
      <c r="L29">
        <f>INDEX('AEO 2022 42'!94:94,MATCH(L$11,'AEO 2022 42'!$1:$1,0))/100</f>
        <v>0.39662681999999999</v>
      </c>
      <c r="M29">
        <f>INDEX('AEO 2022 42'!94:94,MATCH(M$11,'AEO 2022 42'!$1:$1,0))/100</f>
        <v>0.39673172000000001</v>
      </c>
      <c r="N29">
        <f>INDEX('AEO 2022 42'!94:94,MATCH(N$11,'AEO 2022 42'!$1:$1,0))/100</f>
        <v>0.39654521999999998</v>
      </c>
      <c r="O29">
        <f>INDEX('AEO 2022 42'!94:94,MATCH(O$11,'AEO 2022 42'!$1:$1,0))/100</f>
        <v>0.39628039999999998</v>
      </c>
      <c r="P29">
        <f>INDEX('AEO 2022 42'!94:94,MATCH(P$11,'AEO 2022 42'!$1:$1,0))/100</f>
        <v>0.39613574999999995</v>
      </c>
      <c r="Q29">
        <f>INDEX('AEO 2022 42'!94:94,MATCH(Q$11,'AEO 2022 42'!$1:$1,0))/100</f>
        <v>0.39590167999999998</v>
      </c>
      <c r="R29">
        <f>INDEX('AEO 2022 42'!94:94,MATCH(R$11,'AEO 2022 42'!$1:$1,0))/100</f>
        <v>0.39570419000000001</v>
      </c>
      <c r="S29">
        <f>INDEX('AEO 2022 42'!94:94,MATCH(S$11,'AEO 2022 42'!$1:$1,0))/100</f>
        <v>0.39574145999999999</v>
      </c>
      <c r="T29">
        <f>INDEX('AEO 2022 42'!94:94,MATCH(T$11,'AEO 2022 42'!$1:$1,0))/100</f>
        <v>0.39569958</v>
      </c>
      <c r="U29">
        <f>INDEX('AEO 2022 42'!94:94,MATCH(U$11,'AEO 2022 42'!$1:$1,0))/100</f>
        <v>0.39565979000000001</v>
      </c>
      <c r="V29">
        <f>INDEX('AEO 2022 42'!94:94,MATCH(V$11,'AEO 2022 42'!$1:$1,0))/100</f>
        <v>0.39549003999999999</v>
      </c>
      <c r="W29">
        <f>INDEX('AEO 2022 42'!94:94,MATCH(W$11,'AEO 2022 42'!$1:$1,0))/100</f>
        <v>0.39552352999999996</v>
      </c>
      <c r="X29">
        <f>INDEX('AEO 2022 42'!94:94,MATCH(X$11,'AEO 2022 42'!$1:$1,0))/100</f>
        <v>0.39542590999999999</v>
      </c>
      <c r="Y29">
        <f>INDEX('AEO 2022 42'!94:94,MATCH(Y$11,'AEO 2022 42'!$1:$1,0))/100</f>
        <v>0.39534091999999998</v>
      </c>
      <c r="Z29">
        <f>INDEX('AEO 2022 42'!94:94,MATCH(Z$11,'AEO 2022 42'!$1:$1,0))/100</f>
        <v>0.39535861999999999</v>
      </c>
      <c r="AA29">
        <f>INDEX('AEO 2022 42'!94:94,MATCH(AA$11,'AEO 2022 42'!$1:$1,0))/100</f>
        <v>0.39530940999999997</v>
      </c>
      <c r="AB29">
        <f>INDEX('AEO 2022 42'!94:94,MATCH(AB$11,'AEO 2022 42'!$1:$1,0))/100</f>
        <v>0.39520321000000003</v>
      </c>
      <c r="AC29">
        <f>INDEX('AEO 2022 42'!94:94,MATCH(AC$11,'AEO 2022 42'!$1:$1,0))/100</f>
        <v>0.39519317999999998</v>
      </c>
      <c r="AD29">
        <f>INDEX('AEO 2022 42'!94:94,MATCH(AD$11,'AEO 2022 42'!$1:$1,0))/100</f>
        <v>0.39503998000000001</v>
      </c>
      <c r="AE29">
        <f>INDEX('AEO 2022 42'!94:94,MATCH(AE$11,'AEO 2022 42'!$1:$1,0))/100</f>
        <v>0.39497149999999998</v>
      </c>
      <c r="AF29">
        <f>INDEX('AEO 2022 42'!94:94,MATCH(AF$11,'AEO 2022 42'!$1:$1,0))/100</f>
        <v>0.39494807999999998</v>
      </c>
      <c r="AG29">
        <f>INDEX('AEO 2022 42'!94:94,MATCH(AG$11,'AEO 2022 42'!$1:$1,0))/100</f>
        <v>0.39488784999999998</v>
      </c>
    </row>
    <row r="31" spans="2:33" x14ac:dyDescent="0.35">
      <c r="B31" t="s">
        <v>179</v>
      </c>
    </row>
    <row r="32" spans="2:33" x14ac:dyDescent="0.35">
      <c r="B32" t="s">
        <v>180</v>
      </c>
    </row>
    <row r="33" spans="2:33" x14ac:dyDescent="0.35">
      <c r="B33" t="s">
        <v>184</v>
      </c>
    </row>
    <row r="34" spans="2:33" x14ac:dyDescent="0.35">
      <c r="B34" t="s">
        <v>183</v>
      </c>
    </row>
    <row r="36" spans="2:33" x14ac:dyDescent="0.35">
      <c r="B36" s="1" t="s">
        <v>181</v>
      </c>
      <c r="C36">
        <f>C21</f>
        <v>2020</v>
      </c>
      <c r="D36">
        <f t="shared" ref="D36:AJ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35">
      <c r="B37" t="s">
        <v>168</v>
      </c>
      <c r="C37">
        <f t="shared" ref="C37:AJ44" si="6">C12*C$4</f>
        <v>1.9626518920253444E-3</v>
      </c>
      <c r="D37">
        <f t="shared" si="6"/>
        <v>2.0841918082311213E-3</v>
      </c>
      <c r="E37">
        <f t="shared" si="6"/>
        <v>1.9379230325947039E-3</v>
      </c>
      <c r="F37">
        <f t="shared" si="6"/>
        <v>1.7832776024136107E-3</v>
      </c>
      <c r="G37">
        <f t="shared" si="6"/>
        <v>1.7990501807883218E-3</v>
      </c>
      <c r="H37">
        <f t="shared" si="6"/>
        <v>1.7648592514558237E-3</v>
      </c>
      <c r="I37">
        <f t="shared" si="6"/>
        <v>1.751379730810895E-3</v>
      </c>
      <c r="J37">
        <f t="shared" si="6"/>
        <v>1.7084220020328164E-3</v>
      </c>
      <c r="K37">
        <f t="shared" si="6"/>
        <v>1.6613043543672271E-3</v>
      </c>
      <c r="L37">
        <f t="shared" si="6"/>
        <v>1.6156447502738581E-3</v>
      </c>
      <c r="M37">
        <f t="shared" si="6"/>
        <v>1.5823712680720667E-3</v>
      </c>
      <c r="N37">
        <f t="shared" si="6"/>
        <v>1.5662498586599914E-3</v>
      </c>
      <c r="O37">
        <f t="shared" si="6"/>
        <v>1.4861063016003867E-3</v>
      </c>
      <c r="P37">
        <f t="shared" si="6"/>
        <v>1.4429991418903898E-3</v>
      </c>
      <c r="Q37">
        <f t="shared" si="6"/>
        <v>1.3990197001549759E-3</v>
      </c>
      <c r="R37">
        <f t="shared" si="6"/>
        <v>1.3566622135066327E-3</v>
      </c>
      <c r="S37">
        <f t="shared" si="6"/>
        <v>1.3241507100530186E-3</v>
      </c>
      <c r="T37">
        <f t="shared" si="6"/>
        <v>1.2915705102424684E-3</v>
      </c>
      <c r="U37">
        <f t="shared" si="6"/>
        <v>1.2665700065715565E-3</v>
      </c>
      <c r="V37">
        <f t="shared" si="6"/>
        <v>1.231907282462629E-3</v>
      </c>
      <c r="W37">
        <f t="shared" si="6"/>
        <v>1.216907116242455E-3</v>
      </c>
      <c r="X37">
        <f t="shared" si="6"/>
        <v>1.1955161350186265E-3</v>
      </c>
      <c r="Y37">
        <f t="shared" si="6"/>
        <v>1.1756886847007243E-3</v>
      </c>
      <c r="Z37">
        <f t="shared" si="6"/>
        <v>1.1673276240167924E-3</v>
      </c>
      <c r="AA37">
        <f t="shared" si="6"/>
        <v>1.1540522549970188E-3</v>
      </c>
      <c r="AB37">
        <f t="shared" si="6"/>
        <v>1.1378350615468037E-3</v>
      </c>
      <c r="AC37">
        <f t="shared" si="6"/>
        <v>1.1298692018997538E-3</v>
      </c>
      <c r="AD37">
        <f t="shared" si="6"/>
        <v>1.1142678354892853E-3</v>
      </c>
      <c r="AE37">
        <f t="shared" si="6"/>
        <v>1.101441799147881E-3</v>
      </c>
      <c r="AF37">
        <f t="shared" si="6"/>
        <v>1.0927030034544778E-3</v>
      </c>
      <c r="AG37">
        <f t="shared" si="6"/>
        <v>1.0826648150291667E-3</v>
      </c>
    </row>
    <row r="38" spans="2:33" x14ac:dyDescent="0.35">
      <c r="B38" t="s">
        <v>169</v>
      </c>
      <c r="C38">
        <f>C13*C$4</f>
        <v>1.9374456871979622E-2</v>
      </c>
      <c r="D38">
        <f t="shared" si="6"/>
        <v>2.9380146462335058E-2</v>
      </c>
      <c r="E38">
        <f t="shared" si="6"/>
        <v>2.6972656594772507E-2</v>
      </c>
      <c r="F38">
        <f t="shared" si="6"/>
        <v>2.4345465702472979E-2</v>
      </c>
      <c r="G38">
        <f t="shared" si="6"/>
        <v>2.3841440632862469E-2</v>
      </c>
      <c r="H38">
        <f t="shared" si="6"/>
        <v>2.3091412589868899E-2</v>
      </c>
      <c r="I38">
        <f t="shared" si="6"/>
        <v>2.2506716594369043E-2</v>
      </c>
      <c r="J38">
        <f t="shared" si="6"/>
        <v>2.1604024072815867E-2</v>
      </c>
      <c r="K38">
        <f t="shared" si="6"/>
        <v>2.0877299247034697E-2</v>
      </c>
      <c r="L38">
        <f t="shared" si="6"/>
        <v>2.0110105100693332E-2</v>
      </c>
      <c r="M38">
        <f t="shared" si="6"/>
        <v>1.9530095840960011E-2</v>
      </c>
      <c r="N38">
        <f t="shared" si="6"/>
        <v>1.8908358638929427E-2</v>
      </c>
      <c r="O38">
        <f t="shared" si="6"/>
        <v>1.8025539536562437E-2</v>
      </c>
      <c r="P38">
        <f t="shared" si="6"/>
        <v>1.7349934125245967E-2</v>
      </c>
      <c r="Q38">
        <f t="shared" si="6"/>
        <v>1.6751538124558898E-2</v>
      </c>
      <c r="R38">
        <f t="shared" si="6"/>
        <v>1.6150368986847824E-2</v>
      </c>
      <c r="S38">
        <f t="shared" si="6"/>
        <v>1.5676819540574073E-2</v>
      </c>
      <c r="T38">
        <f t="shared" si="6"/>
        <v>1.522126042440897E-2</v>
      </c>
      <c r="U38">
        <f t="shared" si="6"/>
        <v>1.4847056158451643E-2</v>
      </c>
      <c r="V38">
        <f t="shared" si="6"/>
        <v>1.4386062807756715E-2</v>
      </c>
      <c r="W38">
        <f t="shared" si="6"/>
        <v>1.414024313209271E-2</v>
      </c>
      <c r="X38">
        <f t="shared" si="6"/>
        <v>1.3841832718506244E-2</v>
      </c>
      <c r="Y38">
        <f t="shared" si="6"/>
        <v>1.3561817705456156E-2</v>
      </c>
      <c r="Z38">
        <f t="shared" si="6"/>
        <v>1.3410520926297201E-2</v>
      </c>
      <c r="AA38">
        <f t="shared" si="6"/>
        <v>1.3213761990132E-2</v>
      </c>
      <c r="AB38">
        <f t="shared" si="6"/>
        <v>1.2983411105792134E-2</v>
      </c>
      <c r="AC38">
        <f t="shared" si="6"/>
        <v>1.2849416476351693E-2</v>
      </c>
      <c r="AD38">
        <f t="shared" si="6"/>
        <v>1.2638528965333075E-2</v>
      </c>
      <c r="AE38">
        <f t="shared" si="6"/>
        <v>1.2455596197424675E-2</v>
      </c>
      <c r="AF38">
        <f t="shared" si="6"/>
        <v>1.2315838089075576E-2</v>
      </c>
      <c r="AG38">
        <f t="shared" si="6"/>
        <v>1.2165155684912811E-2</v>
      </c>
    </row>
    <row r="39" spans="2:33" x14ac:dyDescent="0.35">
      <c r="B39" t="s">
        <v>170</v>
      </c>
      <c r="C39">
        <f>C14*C$4</f>
        <v>6.5159957347790384E-2</v>
      </c>
      <c r="D39">
        <f t="shared" si="6"/>
        <v>6.9127788121186112E-2</v>
      </c>
      <c r="E39">
        <f t="shared" si="6"/>
        <v>6.3858359650216787E-2</v>
      </c>
      <c r="F39">
        <f t="shared" si="6"/>
        <v>5.9396624928140108E-2</v>
      </c>
      <c r="G39">
        <f t="shared" si="6"/>
        <v>5.8128159638049119E-2</v>
      </c>
      <c r="H39">
        <f t="shared" si="6"/>
        <v>5.5937951315010864E-2</v>
      </c>
      <c r="I39">
        <f t="shared" si="6"/>
        <v>5.4446035315409522E-2</v>
      </c>
      <c r="J39">
        <f t="shared" si="6"/>
        <v>5.2512514859357234E-2</v>
      </c>
      <c r="K39">
        <f t="shared" si="6"/>
        <v>5.0550303232660312E-2</v>
      </c>
      <c r="L39">
        <f t="shared" si="6"/>
        <v>4.8721568071537213E-2</v>
      </c>
      <c r="M39">
        <f t="shared" si="6"/>
        <v>4.7177332134287008E-2</v>
      </c>
      <c r="N39">
        <f t="shared" si="6"/>
        <v>4.5783715753883555E-2</v>
      </c>
      <c r="O39">
        <f t="shared" si="6"/>
        <v>4.3694819656175631E-2</v>
      </c>
      <c r="P39">
        <f t="shared" si="6"/>
        <v>4.2134564987255853E-2</v>
      </c>
      <c r="Q39">
        <f t="shared" si="6"/>
        <v>4.0669562430991034E-2</v>
      </c>
      <c r="R39">
        <f t="shared" si="6"/>
        <v>3.9260273399539525E-2</v>
      </c>
      <c r="S39">
        <f t="shared" si="6"/>
        <v>3.8087939889816111E-2</v>
      </c>
      <c r="T39">
        <f t="shared" si="6"/>
        <v>3.6980974014606101E-2</v>
      </c>
      <c r="U39">
        <f t="shared" si="6"/>
        <v>3.6060399052038894E-2</v>
      </c>
      <c r="V39">
        <f t="shared" si="6"/>
        <v>3.5038109117293846E-2</v>
      </c>
      <c r="W39">
        <f t="shared" si="6"/>
        <v>3.4388017145039022E-2</v>
      </c>
      <c r="X39">
        <f t="shared" si="6"/>
        <v>3.3680243356304193E-2</v>
      </c>
      <c r="Y39">
        <f t="shared" si="6"/>
        <v>3.3043661748961672E-2</v>
      </c>
      <c r="Z39">
        <f t="shared" si="6"/>
        <v>3.2620961627647972E-2</v>
      </c>
      <c r="AA39">
        <f t="shared" si="6"/>
        <v>3.2152604738053037E-2</v>
      </c>
      <c r="AB39">
        <f t="shared" si="6"/>
        <v>3.165358504916737E-2</v>
      </c>
      <c r="AC39">
        <f t="shared" si="6"/>
        <v>3.1306898435135108E-2</v>
      </c>
      <c r="AD39">
        <f t="shared" si="6"/>
        <v>3.0841758571593405E-2</v>
      </c>
      <c r="AE39">
        <f t="shared" si="6"/>
        <v>3.0434814818793374E-2</v>
      </c>
      <c r="AF39">
        <f t="shared" si="6"/>
        <v>3.0096448104841623E-2</v>
      </c>
      <c r="AG39">
        <f t="shared" si="6"/>
        <v>2.9745702469560216E-2</v>
      </c>
    </row>
    <row r="40" spans="2:33" x14ac:dyDescent="0.35">
      <c r="B40" t="s">
        <v>171</v>
      </c>
      <c r="C40">
        <f>C15*C$4</f>
        <v>0.20883519614782875</v>
      </c>
      <c r="D40">
        <f t="shared" si="6"/>
        <v>0.16259823102936827</v>
      </c>
      <c r="E40">
        <f t="shared" si="6"/>
        <v>0.16363319101850424</v>
      </c>
      <c r="F40">
        <f t="shared" si="6"/>
        <v>0.16290506031476251</v>
      </c>
      <c r="G40">
        <f t="shared" si="6"/>
        <v>0.15554100735097293</v>
      </c>
      <c r="H40">
        <f t="shared" si="6"/>
        <v>0.14938598466160782</v>
      </c>
      <c r="I40">
        <f t="shared" si="6"/>
        <v>0.14307623903440031</v>
      </c>
      <c r="J40">
        <f t="shared" si="6"/>
        <v>0.13765567449658631</v>
      </c>
      <c r="K40">
        <f t="shared" si="6"/>
        <v>0.13256225063834962</v>
      </c>
      <c r="L40">
        <f t="shared" si="6"/>
        <v>0.12754453001965418</v>
      </c>
      <c r="M40">
        <f t="shared" si="6"/>
        <v>0.12206844038485054</v>
      </c>
      <c r="N40">
        <f t="shared" si="6"/>
        <v>0.11700174347488115</v>
      </c>
      <c r="O40">
        <f t="shared" si="6"/>
        <v>0.11380017803533433</v>
      </c>
      <c r="P40">
        <f t="shared" si="6"/>
        <v>0.10982767603569098</v>
      </c>
      <c r="Q40">
        <f t="shared" si="6"/>
        <v>0.10598729231898511</v>
      </c>
      <c r="R40">
        <f t="shared" si="6"/>
        <v>0.1025916247175107</v>
      </c>
      <c r="S40">
        <f t="shared" si="6"/>
        <v>9.9158867878645238E-2</v>
      </c>
      <c r="T40">
        <f t="shared" si="6"/>
        <v>9.6208026443781694E-2</v>
      </c>
      <c r="U40">
        <f t="shared" si="6"/>
        <v>9.3450377379910382E-2</v>
      </c>
      <c r="V40">
        <f t="shared" si="6"/>
        <v>9.1560905273730259E-2</v>
      </c>
      <c r="W40">
        <f t="shared" si="6"/>
        <v>8.9215848012487942E-2</v>
      </c>
      <c r="X40">
        <f t="shared" si="6"/>
        <v>8.7545915692126733E-2</v>
      </c>
      <c r="Y40">
        <f t="shared" si="6"/>
        <v>8.6112660827846077E-2</v>
      </c>
      <c r="Z40">
        <f t="shared" si="6"/>
        <v>8.442979836119445E-2</v>
      </c>
      <c r="AA40">
        <f t="shared" si="6"/>
        <v>8.3175908446288749E-2</v>
      </c>
      <c r="AB40">
        <f t="shared" si="6"/>
        <v>8.2210419786935982E-2</v>
      </c>
      <c r="AC40">
        <f t="shared" si="6"/>
        <v>8.0978611711219464E-2</v>
      </c>
      <c r="AD40">
        <f t="shared" si="6"/>
        <v>8.0178175714402847E-2</v>
      </c>
      <c r="AE40">
        <f t="shared" si="6"/>
        <v>7.9304757045651306E-2</v>
      </c>
      <c r="AF40">
        <f t="shared" si="6"/>
        <v>7.8265815757158588E-2</v>
      </c>
      <c r="AG40">
        <f t="shared" si="6"/>
        <v>7.7282616592769138E-2</v>
      </c>
    </row>
    <row r="41" spans="2:33" x14ac:dyDescent="0.35">
      <c r="B41" t="s">
        <v>172</v>
      </c>
      <c r="C41">
        <f>C16*C$4</f>
        <v>8.6391678566273417E-2</v>
      </c>
      <c r="D41">
        <f t="shared" si="6"/>
        <v>4.929356995484082E-2</v>
      </c>
      <c r="E41">
        <f t="shared" si="6"/>
        <v>5.0380125985117999E-2</v>
      </c>
      <c r="F41">
        <f t="shared" si="6"/>
        <v>5.2159565005653288E-2</v>
      </c>
      <c r="G41">
        <f t="shared" si="6"/>
        <v>4.8733433478996516E-2</v>
      </c>
      <c r="H41">
        <f t="shared" si="6"/>
        <v>4.668851692499229E-2</v>
      </c>
      <c r="I41">
        <f t="shared" si="6"/>
        <v>4.3884272122442114E-2</v>
      </c>
      <c r="J41">
        <f t="shared" si="6"/>
        <v>4.1915799188591195E-2</v>
      </c>
      <c r="K41">
        <f t="shared" si="6"/>
        <v>4.0256655949420281E-2</v>
      </c>
      <c r="L41">
        <f t="shared" si="6"/>
        <v>3.8529203309571353E-2</v>
      </c>
      <c r="M41">
        <f t="shared" si="6"/>
        <v>3.6571778219533682E-2</v>
      </c>
      <c r="N41">
        <f t="shared" si="6"/>
        <v>3.4799662099017185E-2</v>
      </c>
      <c r="O41">
        <f t="shared" si="6"/>
        <v>3.3941789424786359E-2</v>
      </c>
      <c r="P41">
        <f t="shared" si="6"/>
        <v>3.2680841516231157E-2</v>
      </c>
      <c r="Q41">
        <f t="shared" si="6"/>
        <v>3.1457303958595514E-2</v>
      </c>
      <c r="R41">
        <f t="shared" si="6"/>
        <v>3.0409689018387469E-2</v>
      </c>
      <c r="S41">
        <f t="shared" si="6"/>
        <v>2.9279280389223662E-2</v>
      </c>
      <c r="T41">
        <f t="shared" si="6"/>
        <v>2.8343541139530217E-2</v>
      </c>
      <c r="U41">
        <f t="shared" si="6"/>
        <v>2.7426355668569765E-2</v>
      </c>
      <c r="V41">
        <f t="shared" si="6"/>
        <v>2.6914174067534869E-2</v>
      </c>
      <c r="W41">
        <f t="shared" si="6"/>
        <v>2.609970706023948E-2</v>
      </c>
      <c r="X41">
        <f t="shared" si="6"/>
        <v>2.5579108093516229E-2</v>
      </c>
      <c r="Y41">
        <f t="shared" si="6"/>
        <v>2.5150057328473703E-2</v>
      </c>
      <c r="Z41">
        <f t="shared" si="6"/>
        <v>2.4549634699317702E-2</v>
      </c>
      <c r="AA41">
        <f t="shared" si="6"/>
        <v>2.4144258247630768E-2</v>
      </c>
      <c r="AB41">
        <f t="shared" si="6"/>
        <v>2.3874471285367429E-2</v>
      </c>
      <c r="AC41">
        <f t="shared" si="6"/>
        <v>2.3446616413666934E-2</v>
      </c>
      <c r="AD41">
        <f t="shared" si="6"/>
        <v>2.323537209531604E-2</v>
      </c>
      <c r="AE41">
        <f t="shared" si="6"/>
        <v>2.2973189643413484E-2</v>
      </c>
      <c r="AF41">
        <f t="shared" si="6"/>
        <v>2.2634189285246183E-2</v>
      </c>
      <c r="AG41">
        <f t="shared" si="6"/>
        <v>2.2336434441243693E-2</v>
      </c>
    </row>
    <row r="42" spans="2:33" x14ac:dyDescent="0.35">
      <c r="B42" t="s">
        <v>173</v>
      </c>
      <c r="C42">
        <f>C17*C$4</f>
        <v>5.1609365860878099E-3</v>
      </c>
      <c r="D42">
        <f t="shared" si="6"/>
        <v>5.1760785428019828E-3</v>
      </c>
      <c r="E42">
        <f t="shared" si="6"/>
        <v>4.9923656787078828E-3</v>
      </c>
      <c r="F42">
        <f t="shared" si="6"/>
        <v>4.96882642666831E-3</v>
      </c>
      <c r="G42">
        <f t="shared" si="6"/>
        <v>4.8186470261268825E-3</v>
      </c>
      <c r="H42">
        <f t="shared" si="6"/>
        <v>4.684987779911714E-3</v>
      </c>
      <c r="I42">
        <f t="shared" si="6"/>
        <v>4.5076655041008853E-3</v>
      </c>
      <c r="J42">
        <f t="shared" si="6"/>
        <v>4.3243388743277808E-3</v>
      </c>
      <c r="K42">
        <f t="shared" si="6"/>
        <v>4.1718782017587342E-3</v>
      </c>
      <c r="L42">
        <f t="shared" si="6"/>
        <v>4.0242130336756261E-3</v>
      </c>
      <c r="M42">
        <f t="shared" si="6"/>
        <v>3.8741385414625918E-3</v>
      </c>
      <c r="N42">
        <f t="shared" si="6"/>
        <v>3.7326776960001531E-3</v>
      </c>
      <c r="O42">
        <f t="shared" si="6"/>
        <v>3.6080437377908545E-3</v>
      </c>
      <c r="P42">
        <f t="shared" si="6"/>
        <v>3.4840563456244528E-3</v>
      </c>
      <c r="Q42">
        <f t="shared" si="6"/>
        <v>3.364423255542405E-3</v>
      </c>
      <c r="R42">
        <f t="shared" si="6"/>
        <v>3.2550327975506849E-3</v>
      </c>
      <c r="S42">
        <f t="shared" si="6"/>
        <v>3.1523053514587954E-3</v>
      </c>
      <c r="T42">
        <f t="shared" si="6"/>
        <v>3.0607517516989596E-3</v>
      </c>
      <c r="U42">
        <f t="shared" si="6"/>
        <v>2.9778919952680671E-3</v>
      </c>
      <c r="V42">
        <f t="shared" si="6"/>
        <v>2.909647078251323E-3</v>
      </c>
      <c r="W42">
        <f t="shared" si="6"/>
        <v>2.8441596050600591E-3</v>
      </c>
      <c r="X42">
        <f t="shared" si="6"/>
        <v>2.7889223530181365E-3</v>
      </c>
      <c r="Y42">
        <f t="shared" si="6"/>
        <v>2.7416380210091829E-3</v>
      </c>
      <c r="Z42">
        <f t="shared" si="6"/>
        <v>2.6957393850787297E-3</v>
      </c>
      <c r="AA42">
        <f t="shared" si="6"/>
        <v>2.6566144111279705E-3</v>
      </c>
      <c r="AB42">
        <f t="shared" si="6"/>
        <v>2.6227545383550616E-3</v>
      </c>
      <c r="AC42">
        <f t="shared" si="6"/>
        <v>2.5880060157918243E-3</v>
      </c>
      <c r="AD42">
        <f t="shared" si="6"/>
        <v>2.5578592983862398E-3</v>
      </c>
      <c r="AE42">
        <f t="shared" si="6"/>
        <v>2.5280339118251608E-3</v>
      </c>
      <c r="AF42">
        <f t="shared" si="6"/>
        <v>2.4979103790910171E-3</v>
      </c>
      <c r="AG42">
        <f t="shared" si="6"/>
        <v>2.4676718209448358E-3</v>
      </c>
    </row>
    <row r="43" spans="2:33" x14ac:dyDescent="0.35">
      <c r="B43" t="s">
        <v>201</v>
      </c>
      <c r="C43">
        <f t="shared" ref="C43:C44" si="7">C18*C$4</f>
        <v>0.10013786180006304</v>
      </c>
      <c r="D43">
        <f t="shared" si="6"/>
        <v>0.15423134142312697</v>
      </c>
      <c r="E43">
        <f t="shared" si="6"/>
        <v>0.14578319959663438</v>
      </c>
      <c r="F43">
        <f t="shared" si="6"/>
        <v>0.13771003297778159</v>
      </c>
      <c r="G43">
        <f t="shared" si="6"/>
        <v>0.13730410929754427</v>
      </c>
      <c r="H43">
        <f t="shared" si="6"/>
        <v>0.13487798178870958</v>
      </c>
      <c r="I43">
        <f t="shared" si="6"/>
        <v>0.13289257905346985</v>
      </c>
      <c r="J43">
        <f t="shared" si="6"/>
        <v>0.12971520482116014</v>
      </c>
      <c r="K43">
        <f t="shared" si="6"/>
        <v>0.12610647377663578</v>
      </c>
      <c r="L43">
        <f t="shared" si="6"/>
        <v>0.12262343238469418</v>
      </c>
      <c r="M43">
        <f t="shared" si="6"/>
        <v>0.11984472400710335</v>
      </c>
      <c r="N43">
        <f t="shared" si="6"/>
        <v>0.11683845303203322</v>
      </c>
      <c r="O43">
        <f t="shared" si="6"/>
        <v>0.11227926488122933</v>
      </c>
      <c r="P43">
        <f t="shared" si="6"/>
        <v>0.10884168704533116</v>
      </c>
      <c r="Q43">
        <f t="shared" si="6"/>
        <v>0.10569974646969001</v>
      </c>
      <c r="R43">
        <f t="shared" si="6"/>
        <v>0.10253852702022437</v>
      </c>
      <c r="S43">
        <f t="shared" si="6"/>
        <v>9.999916013867502E-2</v>
      </c>
      <c r="T43">
        <f t="shared" si="6"/>
        <v>9.7548778768497532E-2</v>
      </c>
      <c r="U43">
        <f t="shared" si="6"/>
        <v>9.5568601237576448E-2</v>
      </c>
      <c r="V43">
        <f t="shared" si="6"/>
        <v>9.3190399718424757E-2</v>
      </c>
      <c r="W43">
        <f t="shared" si="6"/>
        <v>9.1891033153277638E-2</v>
      </c>
      <c r="X43">
        <f t="shared" si="6"/>
        <v>9.0333525048799171E-2</v>
      </c>
      <c r="Y43">
        <f t="shared" si="6"/>
        <v>8.8906219400246497E-2</v>
      </c>
      <c r="Z43">
        <f t="shared" si="6"/>
        <v>8.8120918514711918E-2</v>
      </c>
      <c r="AA43">
        <f t="shared" si="6"/>
        <v>8.7137803759856261E-2</v>
      </c>
      <c r="AB43">
        <f t="shared" si="6"/>
        <v>8.6017640100206613E-2</v>
      </c>
      <c r="AC43">
        <f t="shared" si="6"/>
        <v>8.5356380586038019E-2</v>
      </c>
      <c r="AD43">
        <f t="shared" si="6"/>
        <v>8.430709955760636E-2</v>
      </c>
      <c r="AE43">
        <f t="shared" si="6"/>
        <v>8.3392435111861327E-2</v>
      </c>
      <c r="AF43">
        <f t="shared" si="6"/>
        <v>8.2697130481722628E-2</v>
      </c>
      <c r="AG43">
        <f t="shared" si="6"/>
        <v>8.1943278903067462E-2</v>
      </c>
    </row>
    <row r="44" spans="2:33" x14ac:dyDescent="0.35">
      <c r="B44" t="s">
        <v>202</v>
      </c>
      <c r="C44">
        <f t="shared" si="7"/>
        <v>2.7841372289102002E-2</v>
      </c>
      <c r="D44">
        <f t="shared" si="6"/>
        <v>2.7071271786710333E-2</v>
      </c>
      <c r="E44">
        <f t="shared" si="6"/>
        <v>2.860624089992236E-2</v>
      </c>
      <c r="F44">
        <f t="shared" si="6"/>
        <v>2.9508230045450778E-2</v>
      </c>
      <c r="G44">
        <f t="shared" si="6"/>
        <v>2.8869260752064883E-2</v>
      </c>
      <c r="H44">
        <f t="shared" si="6"/>
        <v>2.8566681949372445E-2</v>
      </c>
      <c r="I44">
        <f t="shared" si="6"/>
        <v>2.7777693118045711E-2</v>
      </c>
      <c r="J44">
        <f t="shared" si="6"/>
        <v>2.7316306574366869E-2</v>
      </c>
      <c r="K44">
        <f t="shared" si="6"/>
        <v>2.669884648436649E-2</v>
      </c>
      <c r="L44">
        <f t="shared" si="6"/>
        <v>2.6038213443166858E-2</v>
      </c>
      <c r="M44">
        <f t="shared" si="6"/>
        <v>2.5239883235522426E-2</v>
      </c>
      <c r="N44">
        <f t="shared" si="6"/>
        <v>2.4470749119533085E-2</v>
      </c>
      <c r="O44">
        <f t="shared" si="6"/>
        <v>2.4004476889732267E-2</v>
      </c>
      <c r="P44">
        <f t="shared" si="6"/>
        <v>2.337718027015321E-2</v>
      </c>
      <c r="Q44">
        <f t="shared" si="6"/>
        <v>2.277374347526552E-2</v>
      </c>
      <c r="R44">
        <f t="shared" si="6"/>
        <v>2.2216821418637334E-2</v>
      </c>
      <c r="S44">
        <f t="shared" si="6"/>
        <v>2.163917288330957E-2</v>
      </c>
      <c r="T44">
        <f t="shared" si="6"/>
        <v>2.1142810846544135E-2</v>
      </c>
      <c r="U44">
        <f t="shared" si="6"/>
        <v>2.068164087159665E-2</v>
      </c>
      <c r="V44">
        <f t="shared" si="6"/>
        <v>2.0379433799674999E-2</v>
      </c>
      <c r="W44">
        <f t="shared" si="6"/>
        <v>1.9986275572627929E-2</v>
      </c>
      <c r="X44">
        <f t="shared" si="6"/>
        <v>1.9720276675789853E-2</v>
      </c>
      <c r="Y44">
        <f t="shared" si="6"/>
        <v>1.9502559846352959E-2</v>
      </c>
      <c r="Z44">
        <f t="shared" si="6"/>
        <v>1.9234404000627058E-2</v>
      </c>
      <c r="AA44">
        <f t="shared" ref="AA44:BG44" si="8">AA19*AA$4</f>
        <v>1.9042479499400872E-2</v>
      </c>
      <c r="AB44">
        <f t="shared" si="8"/>
        <v>1.8905177070668064E-2</v>
      </c>
      <c r="AC44">
        <f t="shared" si="8"/>
        <v>1.8713156141112918E-2</v>
      </c>
      <c r="AD44">
        <f t="shared" si="8"/>
        <v>1.8602956193507655E-2</v>
      </c>
      <c r="AE44">
        <f t="shared" si="8"/>
        <v>1.8472944969353981E-2</v>
      </c>
      <c r="AF44">
        <f t="shared" si="8"/>
        <v>1.8311152224871771E-2</v>
      </c>
      <c r="AG44">
        <f t="shared" si="8"/>
        <v>1.8175075038488437E-2</v>
      </c>
    </row>
    <row r="45" spans="2:33" x14ac:dyDescent="0.35">
      <c r="B45" t="s">
        <v>167</v>
      </c>
      <c r="C45">
        <f t="shared" ref="C45:AJ52" si="9">C22*C$5</f>
        <v>2.0425819686485581E-2</v>
      </c>
      <c r="D45">
        <f t="shared" si="9"/>
        <v>1.811338815466523E-2</v>
      </c>
      <c r="E45">
        <f t="shared" si="9"/>
        <v>1.9431531783261742E-2</v>
      </c>
      <c r="F45">
        <f t="shared" si="9"/>
        <v>2.0721413158343228E-2</v>
      </c>
      <c r="G45">
        <f t="shared" si="9"/>
        <v>2.0890313516161659E-2</v>
      </c>
      <c r="H45">
        <f t="shared" si="9"/>
        <v>2.1337535557440782E-2</v>
      </c>
      <c r="I45">
        <f t="shared" si="9"/>
        <v>2.1581080266716395E-2</v>
      </c>
      <c r="J45">
        <f t="shared" si="9"/>
        <v>2.2030098512419619E-2</v>
      </c>
      <c r="K45">
        <f t="shared" si="9"/>
        <v>2.2498624438809508E-2</v>
      </c>
      <c r="L45">
        <f t="shared" si="9"/>
        <v>2.2946682570036278E-2</v>
      </c>
      <c r="M45">
        <f t="shared" si="9"/>
        <v>2.3237697192219613E-2</v>
      </c>
      <c r="N45">
        <f t="shared" si="9"/>
        <v>2.3624801698005671E-2</v>
      </c>
      <c r="O45">
        <f t="shared" si="9"/>
        <v>2.4198932508419538E-2</v>
      </c>
      <c r="P45">
        <f t="shared" si="9"/>
        <v>2.467997958945271E-2</v>
      </c>
      <c r="Q45">
        <f t="shared" si="9"/>
        <v>2.5049470081691293E-2</v>
      </c>
      <c r="R45">
        <f t="shared" si="9"/>
        <v>2.544545063691515E-2</v>
      </c>
      <c r="S45">
        <f t="shared" si="9"/>
        <v>2.5707477771922872E-2</v>
      </c>
      <c r="T45">
        <f t="shared" si="9"/>
        <v>2.5976349591783535E-2</v>
      </c>
      <c r="U45">
        <f t="shared" si="9"/>
        <v>2.616072063120535E-2</v>
      </c>
      <c r="V45">
        <f t="shared" si="9"/>
        <v>2.6509281366818658E-2</v>
      </c>
      <c r="W45">
        <f t="shared" si="9"/>
        <v>2.6588460297069585E-2</v>
      </c>
      <c r="X45">
        <f t="shared" si="9"/>
        <v>2.6779730983699322E-2</v>
      </c>
      <c r="Y45">
        <f t="shared" si="9"/>
        <v>2.6964004303924774E-2</v>
      </c>
      <c r="Z45">
        <f t="shared" si="9"/>
        <v>2.6977277910416098E-2</v>
      </c>
      <c r="AA45">
        <f t="shared" si="9"/>
        <v>2.7074765116071899E-2</v>
      </c>
      <c r="AB45">
        <f t="shared" si="9"/>
        <v>2.7242750416397499E-2</v>
      </c>
      <c r="AC45">
        <f t="shared" si="9"/>
        <v>2.7266132529182075E-2</v>
      </c>
      <c r="AD45">
        <f t="shared" si="9"/>
        <v>2.7432158985392523E-2</v>
      </c>
      <c r="AE45">
        <f t="shared" si="9"/>
        <v>2.7560201812542803E-2</v>
      </c>
      <c r="AF45">
        <f t="shared" si="9"/>
        <v>2.7614559932914534E-2</v>
      </c>
      <c r="AG45">
        <f t="shared" si="9"/>
        <v>2.7690695295960771E-2</v>
      </c>
    </row>
    <row r="46" spans="2:33" x14ac:dyDescent="0.35">
      <c r="B46" t="s">
        <v>174</v>
      </c>
      <c r="C46">
        <f>C23*C$5</f>
        <v>9.3889061389413359E-2</v>
      </c>
      <c r="D46">
        <f t="shared" si="9"/>
        <v>0.11894015655244979</v>
      </c>
      <c r="E46">
        <f t="shared" si="9"/>
        <v>0.12394572787695839</v>
      </c>
      <c r="F46">
        <f t="shared" si="9"/>
        <v>0.12634141577639313</v>
      </c>
      <c r="G46">
        <f t="shared" si="9"/>
        <v>0.13061289206769081</v>
      </c>
      <c r="H46">
        <f t="shared" si="9"/>
        <v>0.13464498368714317</v>
      </c>
      <c r="I46">
        <f t="shared" si="9"/>
        <v>0.13886791907178112</v>
      </c>
      <c r="J46">
        <f t="shared" si="9"/>
        <v>0.14291440122084484</v>
      </c>
      <c r="K46">
        <f t="shared" si="9"/>
        <v>0.14671985551517375</v>
      </c>
      <c r="L46">
        <f t="shared" si="9"/>
        <v>0.15049486345773266</v>
      </c>
      <c r="M46">
        <f t="shared" si="9"/>
        <v>0.15421908067738713</v>
      </c>
      <c r="N46">
        <f t="shared" si="9"/>
        <v>0.15784079855058677</v>
      </c>
      <c r="O46">
        <f t="shared" si="9"/>
        <v>0.16114858711641494</v>
      </c>
      <c r="P46">
        <f t="shared" si="9"/>
        <v>0.16432466037175977</v>
      </c>
      <c r="Q46">
        <f t="shared" si="9"/>
        <v>0.16738900310251645</v>
      </c>
      <c r="R46">
        <f t="shared" si="9"/>
        <v>0.1702747622419144</v>
      </c>
      <c r="S46">
        <f t="shared" si="9"/>
        <v>0.17291072160412907</v>
      </c>
      <c r="T46">
        <f t="shared" si="9"/>
        <v>0.175318784761506</v>
      </c>
      <c r="U46">
        <f t="shared" si="9"/>
        <v>0.1775027874178641</v>
      </c>
      <c r="V46">
        <f t="shared" si="9"/>
        <v>0.17930439707231638</v>
      </c>
      <c r="W46">
        <f t="shared" si="9"/>
        <v>0.18105851813276305</v>
      </c>
      <c r="X46">
        <f t="shared" si="9"/>
        <v>0.18256489817604266</v>
      </c>
      <c r="Y46">
        <f t="shared" si="9"/>
        <v>0.18383780301793884</v>
      </c>
      <c r="Z46">
        <f t="shared" si="9"/>
        <v>0.18512316404169582</v>
      </c>
      <c r="AA46">
        <f t="shared" si="9"/>
        <v>0.18620067061658838</v>
      </c>
      <c r="AB46">
        <f t="shared" si="9"/>
        <v>0.18712667637017275</v>
      </c>
      <c r="AC46">
        <f t="shared" si="9"/>
        <v>0.18810781925285103</v>
      </c>
      <c r="AD46">
        <f t="shared" si="9"/>
        <v>0.18899017184471778</v>
      </c>
      <c r="AE46">
        <f t="shared" si="9"/>
        <v>0.18978085985155446</v>
      </c>
      <c r="AF46">
        <f t="shared" si="9"/>
        <v>0.19062304665571927</v>
      </c>
      <c r="AG46">
        <f t="shared" si="9"/>
        <v>0.19145377826952648</v>
      </c>
    </row>
    <row r="47" spans="2:33" x14ac:dyDescent="0.35">
      <c r="B47" t="s">
        <v>175</v>
      </c>
      <c r="C47">
        <f>C24*C$5</f>
        <v>1.4238571870130336E-2</v>
      </c>
      <c r="D47">
        <f t="shared" si="9"/>
        <v>6.9828026556166232E-3</v>
      </c>
      <c r="E47">
        <f t="shared" si="9"/>
        <v>7.0326921022635111E-3</v>
      </c>
      <c r="F47">
        <f t="shared" si="9"/>
        <v>6.8581516874089551E-3</v>
      </c>
      <c r="G47">
        <f t="shared" si="9"/>
        <v>7.1111465142078166E-3</v>
      </c>
      <c r="H47">
        <f t="shared" si="9"/>
        <v>7.2747721167886357E-3</v>
      </c>
      <c r="I47">
        <f t="shared" si="9"/>
        <v>7.5924678193016971E-3</v>
      </c>
      <c r="J47">
        <f t="shared" si="9"/>
        <v>7.8001443596293673E-3</v>
      </c>
      <c r="K47">
        <f t="shared" si="9"/>
        <v>7.9822034669497482E-3</v>
      </c>
      <c r="L47">
        <f t="shared" si="9"/>
        <v>8.1795023292473099E-3</v>
      </c>
      <c r="M47">
        <f t="shared" si="9"/>
        <v>8.4240604506414605E-3</v>
      </c>
      <c r="N47">
        <f t="shared" si="9"/>
        <v>8.6171964668199427E-3</v>
      </c>
      <c r="O47">
        <f t="shared" si="9"/>
        <v>8.733699082052869E-3</v>
      </c>
      <c r="P47">
        <f t="shared" si="9"/>
        <v>8.8646374490962045E-3</v>
      </c>
      <c r="Q47">
        <f t="shared" si="9"/>
        <v>9.0641846620727416E-3</v>
      </c>
      <c r="R47">
        <f t="shared" si="9"/>
        <v>9.1915700184584948E-3</v>
      </c>
      <c r="S47">
        <f t="shared" si="9"/>
        <v>9.3403250280342208E-3</v>
      </c>
      <c r="T47">
        <f t="shared" si="9"/>
        <v>9.4591027436628037E-3</v>
      </c>
      <c r="U47">
        <f t="shared" si="9"/>
        <v>9.579699114523034E-3</v>
      </c>
      <c r="V47">
        <f t="shared" si="9"/>
        <v>9.6233817605206433E-3</v>
      </c>
      <c r="W47">
        <f t="shared" si="9"/>
        <v>9.7408664184692392E-3</v>
      </c>
      <c r="X47">
        <f t="shared" si="9"/>
        <v>9.7988548051782531E-3</v>
      </c>
      <c r="Y47">
        <f t="shared" si="9"/>
        <v>9.8432095584093989E-3</v>
      </c>
      <c r="Z47">
        <f t="shared" si="9"/>
        <v>9.9352993067563095E-3</v>
      </c>
      <c r="AA47">
        <f t="shared" si="9"/>
        <v>9.9865550111373682E-3</v>
      </c>
      <c r="AB47">
        <f t="shared" si="9"/>
        <v>1.0006129305282066E-2</v>
      </c>
      <c r="AC47">
        <f t="shared" si="9"/>
        <v>1.0071307741333916E-2</v>
      </c>
      <c r="AD47">
        <f t="shared" si="9"/>
        <v>1.0082441124570806E-2</v>
      </c>
      <c r="AE47">
        <f t="shared" si="9"/>
        <v>1.0105570686681874E-2</v>
      </c>
      <c r="AF47">
        <f t="shared" si="9"/>
        <v>1.01541624480947E-2</v>
      </c>
      <c r="AG47">
        <f t="shared" si="9"/>
        <v>1.019743421988255E-2</v>
      </c>
    </row>
    <row r="48" spans="2:33" x14ac:dyDescent="0.35">
      <c r="B48" t="s">
        <v>176</v>
      </c>
      <c r="C48">
        <f>C25*C$5</f>
        <v>2.0020765222088795E-2</v>
      </c>
      <c r="D48">
        <f t="shared" si="9"/>
        <v>3.4217776743998028E-2</v>
      </c>
      <c r="E48">
        <f t="shared" si="9"/>
        <v>3.4827961638011745E-2</v>
      </c>
      <c r="F48">
        <f t="shared" si="9"/>
        <v>3.4965340068604245E-2</v>
      </c>
      <c r="G48">
        <f t="shared" si="9"/>
        <v>3.5584841894822458E-2</v>
      </c>
      <c r="H48">
        <f t="shared" si="9"/>
        <v>3.6290460495293497E-2</v>
      </c>
      <c r="I48">
        <f t="shared" si="9"/>
        <v>3.6994731781461211E-2</v>
      </c>
      <c r="J48">
        <f t="shared" si="9"/>
        <v>3.7708379110012867E-2</v>
      </c>
      <c r="K48">
        <f t="shared" si="9"/>
        <v>3.8412825943492025E-2</v>
      </c>
      <c r="L48">
        <f t="shared" si="9"/>
        <v>3.9118637964603055E-2</v>
      </c>
      <c r="M48">
        <f t="shared" si="9"/>
        <v>3.9828453329010902E-2</v>
      </c>
      <c r="N48">
        <f t="shared" si="9"/>
        <v>4.0528020227411907E-2</v>
      </c>
      <c r="O48">
        <f t="shared" si="9"/>
        <v>4.1160492343815115E-2</v>
      </c>
      <c r="P48">
        <f t="shared" si="9"/>
        <v>4.1820123341041938E-2</v>
      </c>
      <c r="Q48">
        <f t="shared" si="9"/>
        <v>4.2525668926438095E-2</v>
      </c>
      <c r="R48">
        <f t="shared" si="9"/>
        <v>4.3092788063449738E-2</v>
      </c>
      <c r="S48">
        <f t="shared" si="9"/>
        <v>4.3557853197191534E-2</v>
      </c>
      <c r="T48">
        <f t="shared" si="9"/>
        <v>4.3973936111425097E-2</v>
      </c>
      <c r="U48">
        <f t="shared" si="9"/>
        <v>4.4377958023488956E-2</v>
      </c>
      <c r="V48">
        <f t="shared" si="9"/>
        <v>4.4696541187613147E-2</v>
      </c>
      <c r="W48">
        <f t="shared" si="9"/>
        <v>4.4990968378606458E-2</v>
      </c>
      <c r="X48">
        <f t="shared" si="9"/>
        <v>4.5230087232002551E-2</v>
      </c>
      <c r="Y48">
        <f t="shared" si="9"/>
        <v>4.5434618338412086E-2</v>
      </c>
      <c r="Z48">
        <f t="shared" si="9"/>
        <v>4.5623227900732796E-2</v>
      </c>
      <c r="AA48">
        <f t="shared" si="9"/>
        <v>4.5782806558022804E-2</v>
      </c>
      <c r="AB48">
        <f t="shared" si="9"/>
        <v>4.5918754176779451E-2</v>
      </c>
      <c r="AC48">
        <f t="shared" si="9"/>
        <v>4.605515357882168E-2</v>
      </c>
      <c r="AD48">
        <f t="shared" si="9"/>
        <v>4.6169022945956949E-2</v>
      </c>
      <c r="AE48">
        <f t="shared" si="9"/>
        <v>4.6291388075532215E-2</v>
      </c>
      <c r="AF48">
        <f t="shared" si="9"/>
        <v>4.6408847199643333E-2</v>
      </c>
      <c r="AG48">
        <f t="shared" si="9"/>
        <v>4.6538847445874602E-2</v>
      </c>
    </row>
    <row r="49" spans="2:33" x14ac:dyDescent="0.35">
      <c r="B49" t="s">
        <v>177</v>
      </c>
      <c r="C49">
        <f>C26*C$5</f>
        <v>2.419060476837806E-2</v>
      </c>
      <c r="D49">
        <f t="shared" si="9"/>
        <v>1.4024537327971341E-2</v>
      </c>
      <c r="E49">
        <f t="shared" si="9"/>
        <v>1.3994819120565362E-2</v>
      </c>
      <c r="F49">
        <f t="shared" si="9"/>
        <v>1.4442505395237079E-2</v>
      </c>
      <c r="G49">
        <f t="shared" si="9"/>
        <v>1.4556301015473162E-2</v>
      </c>
      <c r="H49">
        <f t="shared" si="9"/>
        <v>1.4768936361368695E-2</v>
      </c>
      <c r="I49">
        <f t="shared" si="9"/>
        <v>1.4940146759246259E-2</v>
      </c>
      <c r="J49">
        <f t="shared" si="9"/>
        <v>1.5159592612836522E-2</v>
      </c>
      <c r="K49">
        <f t="shared" si="9"/>
        <v>1.540602081261064E-2</v>
      </c>
      <c r="L49">
        <f t="shared" si="9"/>
        <v>1.5649128758800871E-2</v>
      </c>
      <c r="M49">
        <f t="shared" si="9"/>
        <v>1.5865726074202051E-2</v>
      </c>
      <c r="N49">
        <f t="shared" si="9"/>
        <v>1.6095363923809777E-2</v>
      </c>
      <c r="O49">
        <f t="shared" si="9"/>
        <v>1.6339495929348757E-2</v>
      </c>
      <c r="P49">
        <f t="shared" si="9"/>
        <v>1.6558090426290563E-2</v>
      </c>
      <c r="Q49">
        <f t="shared" si="9"/>
        <v>1.6741418581656887E-2</v>
      </c>
      <c r="R49">
        <f t="shared" si="9"/>
        <v>1.6928051385957064E-2</v>
      </c>
      <c r="S49">
        <f t="shared" si="9"/>
        <v>1.7093356862304638E-2</v>
      </c>
      <c r="T49">
        <f t="shared" si="9"/>
        <v>1.7239036373792309E-2</v>
      </c>
      <c r="U49">
        <f t="shared" si="9"/>
        <v>1.7351644905001583E-2</v>
      </c>
      <c r="V49">
        <f t="shared" si="9"/>
        <v>1.7478428420502616E-2</v>
      </c>
      <c r="W49">
        <f t="shared" si="9"/>
        <v>1.7547134218196085E-2</v>
      </c>
      <c r="X49">
        <f t="shared" si="9"/>
        <v>1.7617760397927049E-2</v>
      </c>
      <c r="Y49">
        <f t="shared" si="9"/>
        <v>1.7684941790525103E-2</v>
      </c>
      <c r="Z49">
        <f t="shared" si="9"/>
        <v>1.771344483369271E-2</v>
      </c>
      <c r="AA49">
        <f t="shared" si="9"/>
        <v>1.7750591212909835E-2</v>
      </c>
      <c r="AB49">
        <f t="shared" si="9"/>
        <v>1.7797517842997036E-2</v>
      </c>
      <c r="AC49">
        <f t="shared" si="9"/>
        <v>1.7816849858797265E-2</v>
      </c>
      <c r="AD49">
        <f t="shared" si="9"/>
        <v>1.7855219120134672E-2</v>
      </c>
      <c r="AE49">
        <f t="shared" si="9"/>
        <v>1.7889636108430477E-2</v>
      </c>
      <c r="AF49">
        <f t="shared" si="9"/>
        <v>1.7914290640065087E-2</v>
      </c>
      <c r="AG49">
        <f t="shared" si="9"/>
        <v>1.7939348676083152E-2</v>
      </c>
    </row>
    <row r="50" spans="2:33" x14ac:dyDescent="0.35">
      <c r="B50" t="s">
        <v>178</v>
      </c>
      <c r="C50">
        <f>C27*C$5</f>
        <v>2.3378176890283559E-2</v>
      </c>
      <c r="D50">
        <f t="shared" si="9"/>
        <v>2.5174838647957241E-2</v>
      </c>
      <c r="E50">
        <f t="shared" si="9"/>
        <v>2.5114238244078015E-2</v>
      </c>
      <c r="F50">
        <f t="shared" si="9"/>
        <v>2.5597781617393293E-2</v>
      </c>
      <c r="G50">
        <f t="shared" si="9"/>
        <v>2.6094488267714426E-2</v>
      </c>
      <c r="H50">
        <f t="shared" si="9"/>
        <v>2.6596891557108378E-2</v>
      </c>
      <c r="I50">
        <f t="shared" si="9"/>
        <v>2.711726799862843E-2</v>
      </c>
      <c r="J50">
        <f t="shared" si="9"/>
        <v>2.7637330787705063E-2</v>
      </c>
      <c r="K50">
        <f t="shared" si="9"/>
        <v>2.8173480006578867E-2</v>
      </c>
      <c r="L50">
        <f t="shared" si="9"/>
        <v>2.8706717573727426E-2</v>
      </c>
      <c r="M50">
        <f t="shared" si="9"/>
        <v>2.9247364470761251E-2</v>
      </c>
      <c r="N50">
        <f t="shared" si="9"/>
        <v>2.9763056036470184E-2</v>
      </c>
      <c r="O50">
        <f t="shared" si="9"/>
        <v>3.0233483409820891E-2</v>
      </c>
      <c r="P50">
        <f t="shared" si="9"/>
        <v>3.0689069702813154E-2</v>
      </c>
      <c r="Q50">
        <f t="shared" si="9"/>
        <v>3.1105321541603351E-2</v>
      </c>
      <c r="R50">
        <f t="shared" si="9"/>
        <v>3.1499718346454979E-2</v>
      </c>
      <c r="S50">
        <f t="shared" si="9"/>
        <v>3.1876743991940036E-2</v>
      </c>
      <c r="T50">
        <f t="shared" si="9"/>
        <v>3.2206245414535317E-2</v>
      </c>
      <c r="U50">
        <f t="shared" si="9"/>
        <v>3.2493841047548454E-2</v>
      </c>
      <c r="V50">
        <f t="shared" si="9"/>
        <v>3.2729733756368826E-2</v>
      </c>
      <c r="W50">
        <f t="shared" si="9"/>
        <v>3.2950244887971054E-2</v>
      </c>
      <c r="X50">
        <f t="shared" si="9"/>
        <v>3.3123063864260914E-2</v>
      </c>
      <c r="Y50">
        <f t="shared" si="9"/>
        <v>3.3277815482713392E-2</v>
      </c>
      <c r="Z50">
        <f t="shared" si="9"/>
        <v>3.3417920880468022E-2</v>
      </c>
      <c r="AA50">
        <f t="shared" si="9"/>
        <v>3.3535517308487223E-2</v>
      </c>
      <c r="AB50">
        <f t="shared" si="9"/>
        <v>3.363919198129163E-2</v>
      </c>
      <c r="AC50">
        <f t="shared" si="9"/>
        <v>3.3742147704705697E-2</v>
      </c>
      <c r="AD50">
        <f t="shared" si="9"/>
        <v>3.3822165511835971E-2</v>
      </c>
      <c r="AE50">
        <f t="shared" si="9"/>
        <v>3.39147349952688E-2</v>
      </c>
      <c r="AF50">
        <f t="shared" si="9"/>
        <v>3.4011241250299556E-2</v>
      </c>
      <c r="AG50">
        <f t="shared" si="9"/>
        <v>3.4097313321466406E-2</v>
      </c>
    </row>
    <row r="51" spans="2:33" x14ac:dyDescent="0.35">
      <c r="B51" t="s">
        <v>201</v>
      </c>
      <c r="C51">
        <f t="shared" ref="C51:R52" si="10">C28*C$5</f>
        <v>0.11222923845035716</v>
      </c>
      <c r="D51">
        <f t="shared" si="10"/>
        <v>8.3159458833682934E-2</v>
      </c>
      <c r="E51">
        <f t="shared" si="10"/>
        <v>8.5409977777875193E-2</v>
      </c>
      <c r="F51">
        <f t="shared" si="10"/>
        <v>8.9046636462496317E-2</v>
      </c>
      <c r="G51">
        <f t="shared" si="10"/>
        <v>9.1363705093926093E-2</v>
      </c>
      <c r="H51">
        <f t="shared" si="10"/>
        <v>9.3885655954168756E-2</v>
      </c>
      <c r="I51">
        <f t="shared" si="10"/>
        <v>9.6212576072820521E-2</v>
      </c>
      <c r="J51">
        <f t="shared" si="10"/>
        <v>9.8616921546717307E-2</v>
      </c>
      <c r="K51">
        <f t="shared" si="10"/>
        <v>0.1010560949320293</v>
      </c>
      <c r="L51">
        <f t="shared" si="10"/>
        <v>0.10344075941946528</v>
      </c>
      <c r="M51">
        <f t="shared" si="10"/>
        <v>0.10568406293127953</v>
      </c>
      <c r="N51">
        <f t="shared" si="10"/>
        <v>0.10787026349799089</v>
      </c>
      <c r="O51">
        <f t="shared" si="10"/>
        <v>0.11009589206104217</v>
      </c>
      <c r="P51">
        <f t="shared" si="10"/>
        <v>0.11213376432073949</v>
      </c>
      <c r="Q51">
        <f t="shared" si="10"/>
        <v>0.11401690810099051</v>
      </c>
      <c r="R51">
        <f t="shared" si="10"/>
        <v>0.11583084048583607</v>
      </c>
      <c r="S51">
        <f t="shared" si="9"/>
        <v>0.11746863287328149</v>
      </c>
      <c r="T51">
        <f t="shared" si="9"/>
        <v>0.11895926444317598</v>
      </c>
      <c r="U51">
        <f t="shared" si="9"/>
        <v>0.12023774418184451</v>
      </c>
      <c r="V51">
        <f t="shared" si="9"/>
        <v>0.12151366347722928</v>
      </c>
      <c r="W51">
        <f t="shared" si="9"/>
        <v>0.12247841562725019</v>
      </c>
      <c r="X51">
        <f t="shared" si="9"/>
        <v>0.12339208892595387</v>
      </c>
      <c r="Y51">
        <f t="shared" si="9"/>
        <v>0.12424116059468587</v>
      </c>
      <c r="Z51">
        <f t="shared" si="9"/>
        <v>0.1248780653852417</v>
      </c>
      <c r="AA51">
        <f t="shared" si="9"/>
        <v>0.1255212199613209</v>
      </c>
      <c r="AB51">
        <f t="shared" si="9"/>
        <v>0.12617838410160417</v>
      </c>
      <c r="AC51">
        <f t="shared" si="9"/>
        <v>0.12669377673225438</v>
      </c>
      <c r="AD51">
        <f t="shared" si="9"/>
        <v>0.12726587316519244</v>
      </c>
      <c r="AE51">
        <f t="shared" si="9"/>
        <v>0.12782764386262133</v>
      </c>
      <c r="AF51">
        <f t="shared" si="9"/>
        <v>0.12832660030429963</v>
      </c>
      <c r="AG51">
        <f t="shared" si="9"/>
        <v>0.12882220365926428</v>
      </c>
    </row>
    <row r="52" spans="2:33" x14ac:dyDescent="0.35">
      <c r="B52" t="s">
        <v>202</v>
      </c>
      <c r="C52">
        <f t="shared" si="10"/>
        <v>0.17676361814072994</v>
      </c>
      <c r="D52">
        <f t="shared" si="9"/>
        <v>0.20042428166459159</v>
      </c>
      <c r="E52">
        <f t="shared" si="9"/>
        <v>0.20407900149097691</v>
      </c>
      <c r="F52">
        <f t="shared" si="9"/>
        <v>0.20924953337523752</v>
      </c>
      <c r="G52">
        <f t="shared" si="9"/>
        <v>0.21475140982698962</v>
      </c>
      <c r="H52">
        <f t="shared" si="9"/>
        <v>0.22020231910979046</v>
      </c>
      <c r="I52">
        <f t="shared" si="9"/>
        <v>0.22585121050419737</v>
      </c>
      <c r="J52">
        <f t="shared" si="9"/>
        <v>0.23138072529564285</v>
      </c>
      <c r="K52">
        <f t="shared" si="9"/>
        <v>0.23686585328826298</v>
      </c>
      <c r="L52">
        <f t="shared" si="9"/>
        <v>0.24225690548275775</v>
      </c>
      <c r="M52">
        <f t="shared" si="9"/>
        <v>0.24760473769711425</v>
      </c>
      <c r="N52">
        <f t="shared" si="9"/>
        <v>0.25255899647140612</v>
      </c>
      <c r="O52">
        <f t="shared" si="9"/>
        <v>0.25724932013628393</v>
      </c>
      <c r="P52">
        <f t="shared" si="9"/>
        <v>0.26179066767775289</v>
      </c>
      <c r="Q52">
        <f t="shared" si="9"/>
        <v>0.26600530417079593</v>
      </c>
      <c r="R52">
        <f t="shared" si="9"/>
        <v>0.26995769831555116</v>
      </c>
      <c r="S52">
        <f t="shared" si="9"/>
        <v>0.27372734622963368</v>
      </c>
      <c r="T52">
        <f t="shared" si="9"/>
        <v>0.2770697517113811</v>
      </c>
      <c r="U52">
        <f t="shared" si="9"/>
        <v>0.28001679523132933</v>
      </c>
      <c r="V52">
        <f t="shared" si="9"/>
        <v>0.28253387238182048</v>
      </c>
      <c r="W52">
        <f t="shared" si="9"/>
        <v>0.28486308362518364</v>
      </c>
      <c r="X52">
        <f t="shared" si="9"/>
        <v>0.28680817468026787</v>
      </c>
      <c r="Y52">
        <f t="shared" si="9"/>
        <v>0.28852202660952453</v>
      </c>
      <c r="Z52">
        <f t="shared" si="9"/>
        <v>0.29010257142184975</v>
      </c>
      <c r="AA52">
        <f t="shared" si="9"/>
        <v>0.29147055188216903</v>
      </c>
      <c r="AB52">
        <f t="shared" si="9"/>
        <v>0.29268536616420043</v>
      </c>
      <c r="AC52">
        <f t="shared" si="9"/>
        <v>0.2938779224934594</v>
      </c>
      <c r="AD52">
        <f t="shared" si="9"/>
        <v>0.29490682483528463</v>
      </c>
      <c r="AE52">
        <f t="shared" si="9"/>
        <v>0.29596666862979365</v>
      </c>
      <c r="AF52">
        <f t="shared" si="9"/>
        <v>0.29703605605417427</v>
      </c>
      <c r="AG52">
        <f t="shared" si="9"/>
        <v>0.29806188371845393</v>
      </c>
    </row>
    <row r="54" spans="2:33" x14ac:dyDescent="0.35">
      <c r="B54" s="1" t="s">
        <v>182</v>
      </c>
      <c r="C54">
        <f>C36</f>
        <v>2020</v>
      </c>
      <c r="D54">
        <f t="shared" ref="D54:AJ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35">
      <c r="B55" s="18" t="s">
        <v>185</v>
      </c>
      <c r="C55">
        <f t="shared" ref="C55:AJ55" si="12">C12*C$8</f>
        <v>1.7523131805310414E-3</v>
      </c>
      <c r="D55">
        <f t="shared" si="12"/>
        <v>2.0214334857045239E-3</v>
      </c>
      <c r="E55">
        <f t="shared" si="12"/>
        <v>1.786433283275048E-3</v>
      </c>
      <c r="F55">
        <f t="shared" si="12"/>
        <v>1.5604748800842187E-3</v>
      </c>
      <c r="G55">
        <f t="shared" si="12"/>
        <v>1.4970879346412138E-3</v>
      </c>
      <c r="H55">
        <f t="shared" si="12"/>
        <v>1.393994931564627E-3</v>
      </c>
      <c r="I55">
        <f t="shared" si="12"/>
        <v>1.3075173568523986E-3</v>
      </c>
      <c r="J55">
        <f t="shared" si="12"/>
        <v>1.2004777288606233E-3</v>
      </c>
      <c r="K55">
        <f t="shared" si="12"/>
        <v>1.0931283819376634E-3</v>
      </c>
      <c r="L55">
        <f t="shared" si="12"/>
        <v>9.884011612309191E-4</v>
      </c>
      <c r="M55">
        <f t="shared" si="12"/>
        <v>8.9161554732406834E-4</v>
      </c>
      <c r="N55">
        <f t="shared" si="12"/>
        <v>8.0673696055797567E-4</v>
      </c>
      <c r="O55">
        <f t="shared" si="12"/>
        <v>6.9274512333630984E-4</v>
      </c>
      <c r="P55">
        <f t="shared" si="12"/>
        <v>6.0356929755882728E-4</v>
      </c>
      <c r="Q55">
        <f t="shared" si="12"/>
        <v>5.2129357857041308E-4</v>
      </c>
      <c r="R55">
        <f t="shared" si="12"/>
        <v>4.4882484586500744E-4</v>
      </c>
      <c r="S55">
        <f t="shared" si="12"/>
        <v>3.8974225473271224E-4</v>
      </c>
      <c r="T55">
        <f t="shared" si="12"/>
        <v>3.4032356366013914E-4</v>
      </c>
      <c r="U55">
        <f t="shared" si="12"/>
        <v>3.0196600675315443E-4</v>
      </c>
      <c r="V55">
        <f t="shared" si="12"/>
        <v>2.7059856278904306E-4</v>
      </c>
      <c r="W55">
        <f t="shared" si="12"/>
        <v>2.4960052081984135E-4</v>
      </c>
      <c r="X55">
        <f t="shared" si="12"/>
        <v>2.2898819542630579E-4</v>
      </c>
      <c r="Y55">
        <f t="shared" si="12"/>
        <v>2.1062965864320448E-4</v>
      </c>
      <c r="Z55">
        <f t="shared" si="12"/>
        <v>1.9579757769017903E-4</v>
      </c>
      <c r="AA55">
        <f t="shared" si="12"/>
        <v>1.8126623149745635E-4</v>
      </c>
      <c r="AB55">
        <f t="shared" si="12"/>
        <v>1.6728630737880581E-4</v>
      </c>
      <c r="AC55">
        <f t="shared" si="12"/>
        <v>1.5541720522350416E-4</v>
      </c>
      <c r="AD55">
        <f t="shared" si="12"/>
        <v>1.4341818111734495E-4</v>
      </c>
      <c r="AE55">
        <f t="shared" si="12"/>
        <v>1.3269371341154517E-4</v>
      </c>
      <c r="AF55">
        <f t="shared" si="12"/>
        <v>1.2323273132769025E-4</v>
      </c>
      <c r="AG55">
        <f t="shared" si="12"/>
        <v>1.142936040402757E-4</v>
      </c>
    </row>
    <row r="56" spans="2:33" x14ac:dyDescent="0.35">
      <c r="B56" s="18" t="s">
        <v>186</v>
      </c>
      <c r="C56">
        <f t="shared" ref="C56:AJ56" si="13">C17*C$8</f>
        <v>4.6078355720810434E-3</v>
      </c>
      <c r="D56">
        <f t="shared" si="13"/>
        <v>5.0202186045135468E-3</v>
      </c>
      <c r="E56">
        <f t="shared" si="13"/>
        <v>4.6021065133751383E-3</v>
      </c>
      <c r="F56">
        <f t="shared" si="13"/>
        <v>4.3480212008607626E-3</v>
      </c>
      <c r="G56">
        <f t="shared" si="13"/>
        <v>4.0098594253486931E-3</v>
      </c>
      <c r="H56">
        <f t="shared" si="13"/>
        <v>3.7004929510678422E-3</v>
      </c>
      <c r="I56">
        <f t="shared" si="13"/>
        <v>3.3652615602487593E-3</v>
      </c>
      <c r="J56">
        <f t="shared" si="13"/>
        <v>3.0386359485535357E-3</v>
      </c>
      <c r="K56">
        <f t="shared" si="13"/>
        <v>2.7450710379113771E-3</v>
      </c>
      <c r="L56">
        <f t="shared" si="13"/>
        <v>2.4618882553552567E-3</v>
      </c>
      <c r="M56">
        <f t="shared" si="13"/>
        <v>2.1829530311581204E-3</v>
      </c>
      <c r="N56">
        <f t="shared" si="13"/>
        <v>1.9226109056380226E-3</v>
      </c>
      <c r="O56">
        <f t="shared" si="13"/>
        <v>1.6818815056817034E-3</v>
      </c>
      <c r="P56">
        <f t="shared" si="13"/>
        <v>1.4572908466383965E-3</v>
      </c>
      <c r="Q56">
        <f t="shared" si="13"/>
        <v>1.2536294081583964E-3</v>
      </c>
      <c r="R56">
        <f t="shared" si="13"/>
        <v>1.0768631860616701E-3</v>
      </c>
      <c r="S56">
        <f t="shared" si="13"/>
        <v>9.2782988065939526E-4</v>
      </c>
      <c r="T56">
        <f t="shared" si="13"/>
        <v>8.0649560775559494E-4</v>
      </c>
      <c r="U56">
        <f t="shared" si="13"/>
        <v>7.0996640508435964E-4</v>
      </c>
      <c r="V56">
        <f t="shared" si="13"/>
        <v>6.3912790256764386E-4</v>
      </c>
      <c r="W56">
        <f t="shared" si="13"/>
        <v>5.8336721779536768E-4</v>
      </c>
      <c r="X56">
        <f t="shared" si="13"/>
        <v>5.3418793615174389E-4</v>
      </c>
      <c r="Y56">
        <f t="shared" si="13"/>
        <v>4.9117618294964877E-4</v>
      </c>
      <c r="Z56">
        <f t="shared" si="13"/>
        <v>4.5216032827715829E-4</v>
      </c>
      <c r="AA56">
        <f t="shared" si="13"/>
        <v>4.1727268480424689E-4</v>
      </c>
      <c r="AB56">
        <f t="shared" si="13"/>
        <v>3.8560151353217486E-4</v>
      </c>
      <c r="AC56">
        <f t="shared" si="13"/>
        <v>3.5598869444329525E-4</v>
      </c>
      <c r="AD56">
        <f t="shared" si="13"/>
        <v>3.2922383330535442E-4</v>
      </c>
      <c r="AE56">
        <f t="shared" si="13"/>
        <v>3.0455917657194048E-4</v>
      </c>
      <c r="AF56">
        <f t="shared" si="13"/>
        <v>2.8170904413551945E-4</v>
      </c>
      <c r="AG56">
        <f t="shared" si="13"/>
        <v>2.6050454590307995E-4</v>
      </c>
    </row>
    <row r="57" spans="2:33" x14ac:dyDescent="0.35">
      <c r="B57" s="1"/>
    </row>
    <row r="58" spans="2:33" x14ac:dyDescent="0.3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35">
      <c r="B59" t="s">
        <v>169</v>
      </c>
      <c r="C59">
        <f>C13*C$8+SUM(C$55:C$56)*C13/SUM(C$13:C$16,C18:C19)</f>
        <v>1.7540775148276878E-2</v>
      </c>
      <c r="D59">
        <f t="shared" ref="D59:AJ59" si="14">D13*D$8+SUM(D$55:D$56)*D13/SUM(D$13:D$16)</f>
        <v>2.9161974411767468E-2</v>
      </c>
      <c r="E59">
        <f t="shared" si="14"/>
        <v>2.5429430564687116E-2</v>
      </c>
      <c r="F59">
        <f t="shared" si="14"/>
        <v>2.1785141408461169E-2</v>
      </c>
      <c r="G59">
        <f t="shared" si="14"/>
        <v>2.0298442171807304E-2</v>
      </c>
      <c r="H59">
        <f t="shared" si="14"/>
        <v>1.8666641448275758E-2</v>
      </c>
      <c r="I59">
        <f t="shared" si="14"/>
        <v>1.720120622884427E-2</v>
      </c>
      <c r="J59">
        <f t="shared" si="14"/>
        <v>1.5541765272373489E-2</v>
      </c>
      <c r="K59">
        <f t="shared" si="14"/>
        <v>1.4065213967432239E-2</v>
      </c>
      <c r="L59">
        <f t="shared" si="14"/>
        <v>1.2598113370059177E-2</v>
      </c>
      <c r="M59">
        <f t="shared" si="14"/>
        <v>1.1271045870718439E-2</v>
      </c>
      <c r="N59">
        <f t="shared" si="14"/>
        <v>9.9776116096004421E-3</v>
      </c>
      <c r="O59">
        <f t="shared" si="14"/>
        <v>8.6069163053756736E-3</v>
      </c>
      <c r="P59">
        <f t="shared" si="14"/>
        <v>7.4340446163577416E-3</v>
      </c>
      <c r="Q59">
        <f t="shared" si="14"/>
        <v>6.3944290916653984E-3</v>
      </c>
      <c r="R59">
        <f t="shared" si="14"/>
        <v>5.4738094911674492E-3</v>
      </c>
      <c r="S59">
        <f t="shared" si="14"/>
        <v>4.7275817047520968E-3</v>
      </c>
      <c r="T59">
        <f t="shared" si="14"/>
        <v>4.1094990897465678E-3</v>
      </c>
      <c r="U59">
        <f t="shared" si="14"/>
        <v>3.6271822674508818E-3</v>
      </c>
      <c r="V59">
        <f t="shared" si="14"/>
        <v>3.237964800213267E-3</v>
      </c>
      <c r="W59">
        <f t="shared" si="14"/>
        <v>2.9722011973184839E-3</v>
      </c>
      <c r="X59">
        <f t="shared" si="14"/>
        <v>2.7170109942697396E-3</v>
      </c>
      <c r="Y59">
        <f t="shared" si="14"/>
        <v>2.4899469715263509E-3</v>
      </c>
      <c r="Z59">
        <f t="shared" si="14"/>
        <v>2.3054234206209201E-3</v>
      </c>
      <c r="AA59">
        <f t="shared" si="14"/>
        <v>2.127275551277921E-3</v>
      </c>
      <c r="AB59">
        <f t="shared" si="14"/>
        <v>1.9564681937540556E-3</v>
      </c>
      <c r="AC59">
        <f t="shared" si="14"/>
        <v>1.8117059482332448E-3</v>
      </c>
      <c r="AD59">
        <f t="shared" si="14"/>
        <v>1.6673791961658007E-3</v>
      </c>
      <c r="AE59">
        <f t="shared" si="14"/>
        <v>1.5380765770220306E-3</v>
      </c>
      <c r="AF59">
        <f t="shared" si="14"/>
        <v>1.4237536541845564E-3</v>
      </c>
      <c r="AG59">
        <f t="shared" si="14"/>
        <v>1.3164538244599601E-3</v>
      </c>
    </row>
    <row r="60" spans="2:33" x14ac:dyDescent="0.35">
      <c r="B60" t="s">
        <v>170</v>
      </c>
      <c r="C60">
        <f t="shared" ref="C60:C62" si="15">C14*C$8+SUM(C$55:C$56)*C14/SUM(C$13:C$16,C19:C20)</f>
        <v>5.9193463964062977E-2</v>
      </c>
      <c r="D60">
        <f t="shared" ref="D60:AJ60" si="16">D14*D$8+SUM(D$55:D$56)*D14/SUM(D$13:D$16)</f>
        <v>6.8614456735825738E-2</v>
      </c>
      <c r="E60">
        <f t="shared" si="16"/>
        <v>6.0204737972110803E-2</v>
      </c>
      <c r="F60">
        <f t="shared" si="16"/>
        <v>5.3150097396305829E-2</v>
      </c>
      <c r="G60">
        <f t="shared" si="16"/>
        <v>4.9489924083705013E-2</v>
      </c>
      <c r="H60">
        <f t="shared" si="16"/>
        <v>4.5219134017229115E-2</v>
      </c>
      <c r="I60">
        <f t="shared" si="16"/>
        <v>4.1611466420544425E-2</v>
      </c>
      <c r="J60">
        <f t="shared" si="16"/>
        <v>3.7777090835271407E-2</v>
      </c>
      <c r="K60">
        <f t="shared" si="16"/>
        <v>3.4056168983971229E-2</v>
      </c>
      <c r="L60">
        <f t="shared" si="16"/>
        <v>3.0521960728644795E-2</v>
      </c>
      <c r="M60">
        <f t="shared" si="16"/>
        <v>2.7226588075848889E-2</v>
      </c>
      <c r="N60">
        <f t="shared" si="16"/>
        <v>2.4159269588640481E-2</v>
      </c>
      <c r="O60">
        <f t="shared" si="16"/>
        <v>2.0863600503960699E-2</v>
      </c>
      <c r="P60">
        <f t="shared" si="16"/>
        <v>1.8053684454645971E-2</v>
      </c>
      <c r="Q60">
        <f t="shared" si="16"/>
        <v>1.5524462960972372E-2</v>
      </c>
      <c r="R60">
        <f t="shared" si="16"/>
        <v>1.3306399212007878E-2</v>
      </c>
      <c r="S60">
        <f t="shared" si="16"/>
        <v>1.1485993528774042E-2</v>
      </c>
      <c r="T60">
        <f t="shared" si="16"/>
        <v>9.9842769135767059E-3</v>
      </c>
      <c r="U60">
        <f t="shared" si="16"/>
        <v>8.8096683007629004E-3</v>
      </c>
      <c r="V60">
        <f t="shared" si="16"/>
        <v>7.8862552947188309E-3</v>
      </c>
      <c r="W60">
        <f t="shared" si="16"/>
        <v>7.2281717348920199E-3</v>
      </c>
      <c r="X60">
        <f t="shared" si="16"/>
        <v>6.611089250227133E-3</v>
      </c>
      <c r="Y60">
        <f t="shared" si="16"/>
        <v>6.0668095742701803E-3</v>
      </c>
      <c r="Z60">
        <f t="shared" si="16"/>
        <v>5.6079200318075173E-3</v>
      </c>
      <c r="AA60">
        <f t="shared" si="16"/>
        <v>5.1762283912970353E-3</v>
      </c>
      <c r="AB60">
        <f t="shared" si="16"/>
        <v>4.7698737922083597E-3</v>
      </c>
      <c r="AC60">
        <f t="shared" si="16"/>
        <v>4.4141221681198405E-3</v>
      </c>
      <c r="AD60">
        <f t="shared" si="16"/>
        <v>4.0688996920843672E-3</v>
      </c>
      <c r="AE60">
        <f t="shared" si="16"/>
        <v>3.7582364630982315E-3</v>
      </c>
      <c r="AF60">
        <f t="shared" si="16"/>
        <v>3.4792539214406346E-3</v>
      </c>
      <c r="AG60">
        <f t="shared" si="16"/>
        <v>3.2189348654095163E-3</v>
      </c>
    </row>
    <row r="61" spans="2:33" x14ac:dyDescent="0.35">
      <c r="B61" t="s">
        <v>171</v>
      </c>
      <c r="C61">
        <f t="shared" si="15"/>
        <v>0.18645546561521076</v>
      </c>
      <c r="D61">
        <f t="shared" ref="D61:AJ62" si="17">D15*D$8+SUM(D$55:D$56)*D15/SUM(D$13:D$16)</f>
        <v>0.16139080377818632</v>
      </c>
      <c r="E61">
        <f t="shared" si="17"/>
        <v>0.15427100606358843</v>
      </c>
      <c r="F61">
        <f t="shared" si="17"/>
        <v>0.14577292619834764</v>
      </c>
      <c r="G61">
        <f t="shared" si="17"/>
        <v>0.13242656732355826</v>
      </c>
      <c r="H61">
        <f t="shared" si="17"/>
        <v>0.12076067681971499</v>
      </c>
      <c r="I61">
        <f t="shared" si="17"/>
        <v>0.10934886409392464</v>
      </c>
      <c r="J61">
        <f t="shared" si="17"/>
        <v>9.902841129158875E-2</v>
      </c>
      <c r="K61">
        <f t="shared" si="17"/>
        <v>8.9308315082833073E-2</v>
      </c>
      <c r="L61">
        <f t="shared" si="17"/>
        <v>7.9901146258212333E-2</v>
      </c>
      <c r="M61">
        <f t="shared" si="17"/>
        <v>7.044711926396155E-2</v>
      </c>
      <c r="N61">
        <f t="shared" si="17"/>
        <v>6.1739782724184879E-2</v>
      </c>
      <c r="O61">
        <f t="shared" si="17"/>
        <v>5.4337824723651153E-2</v>
      </c>
      <c r="P61">
        <f t="shared" si="17"/>
        <v>4.7058613471746301E-2</v>
      </c>
      <c r="Q61">
        <f t="shared" si="17"/>
        <v>4.0457671427662351E-2</v>
      </c>
      <c r="R61">
        <f t="shared" si="17"/>
        <v>3.4771156594026763E-2</v>
      </c>
      <c r="S61">
        <f t="shared" si="17"/>
        <v>2.9902854238624932E-2</v>
      </c>
      <c r="T61">
        <f t="shared" si="17"/>
        <v>2.5974642445708393E-2</v>
      </c>
      <c r="U61">
        <f t="shared" si="17"/>
        <v>2.2830219546657475E-2</v>
      </c>
      <c r="V61">
        <f t="shared" si="17"/>
        <v>2.0608208952914337E-2</v>
      </c>
      <c r="W61">
        <f t="shared" si="17"/>
        <v>1.8752679696198166E-2</v>
      </c>
      <c r="X61">
        <f t="shared" si="17"/>
        <v>1.7184372927791697E-2</v>
      </c>
      <c r="Y61">
        <f t="shared" si="17"/>
        <v>1.5810267008094934E-2</v>
      </c>
      <c r="Z61">
        <f t="shared" si="17"/>
        <v>1.4514457388341258E-2</v>
      </c>
      <c r="AA61">
        <f t="shared" si="17"/>
        <v>1.3390439197047566E-2</v>
      </c>
      <c r="AB61">
        <f t="shared" si="17"/>
        <v>1.2388275330552751E-2</v>
      </c>
      <c r="AC61">
        <f t="shared" si="17"/>
        <v>1.1417594938018655E-2</v>
      </c>
      <c r="AD61">
        <f t="shared" si="17"/>
        <v>1.0577767597749709E-2</v>
      </c>
      <c r="AE61">
        <f t="shared" si="17"/>
        <v>9.792930609259726E-3</v>
      </c>
      <c r="AF61">
        <f t="shared" si="17"/>
        <v>9.0478001071507899E-3</v>
      </c>
      <c r="AG61">
        <f t="shared" si="17"/>
        <v>8.3631478965781013E-3</v>
      </c>
    </row>
    <row r="62" spans="2:33" x14ac:dyDescent="0.35">
      <c r="B62" t="s">
        <v>172</v>
      </c>
      <c r="C62">
        <f t="shared" si="15"/>
        <v>7.7133552902900734E-2</v>
      </c>
      <c r="D62">
        <f t="shared" si="17"/>
        <v>4.8927524154128703E-2</v>
      </c>
      <c r="E62">
        <f t="shared" si="17"/>
        <v>4.7497654192025007E-2</v>
      </c>
      <c r="F62">
        <f t="shared" si="17"/>
        <v>4.6674132807266677E-2</v>
      </c>
      <c r="G62">
        <f t="shared" si="17"/>
        <v>4.1491317430857003E-2</v>
      </c>
      <c r="H62">
        <f t="shared" si="17"/>
        <v>3.7742074106499407E-2</v>
      </c>
      <c r="I62">
        <f t="shared" si="17"/>
        <v>3.3539428633037813E-2</v>
      </c>
      <c r="J62">
        <f t="shared" si="17"/>
        <v>3.0153896792437615E-2</v>
      </c>
      <c r="K62">
        <f t="shared" si="17"/>
        <v>2.7121251309473036E-2</v>
      </c>
      <c r="L62">
        <f t="shared" si="17"/>
        <v>2.4136883866176528E-2</v>
      </c>
      <c r="M62">
        <f t="shared" si="17"/>
        <v>2.1105999337781213E-2</v>
      </c>
      <c r="N62">
        <f t="shared" si="17"/>
        <v>1.836317573617725E-2</v>
      </c>
      <c r="O62">
        <f t="shared" si="17"/>
        <v>1.6206679430663676E-2</v>
      </c>
      <c r="P62">
        <f t="shared" si="17"/>
        <v>1.4002983076359925E-2</v>
      </c>
      <c r="Q62">
        <f t="shared" si="17"/>
        <v>1.2007942081646966E-2</v>
      </c>
      <c r="R62">
        <f t="shared" si="17"/>
        <v>1.0306689866210195E-2</v>
      </c>
      <c r="S62">
        <f t="shared" si="17"/>
        <v>8.8296092162155372E-3</v>
      </c>
      <c r="T62">
        <f t="shared" si="17"/>
        <v>7.6523069223826488E-3</v>
      </c>
      <c r="U62">
        <f t="shared" si="17"/>
        <v>6.7003444912012615E-3</v>
      </c>
      <c r="V62">
        <f t="shared" si="17"/>
        <v>6.0577483514462635E-3</v>
      </c>
      <c r="W62">
        <f t="shared" si="17"/>
        <v>5.4860146214915058E-3</v>
      </c>
      <c r="X62">
        <f t="shared" si="17"/>
        <v>5.020918784893226E-3</v>
      </c>
      <c r="Y62">
        <f t="shared" si="17"/>
        <v>4.6175454086477778E-3</v>
      </c>
      <c r="Z62">
        <f t="shared" si="17"/>
        <v>4.2203657199110919E-3</v>
      </c>
      <c r="AA62">
        <f t="shared" si="17"/>
        <v>3.886969533148989E-3</v>
      </c>
      <c r="AB62">
        <f t="shared" si="17"/>
        <v>3.5976403529021637E-3</v>
      </c>
      <c r="AC62">
        <f t="shared" si="17"/>
        <v>3.305860192232201E-3</v>
      </c>
      <c r="AD62">
        <f t="shared" si="17"/>
        <v>3.0654023227837208E-3</v>
      </c>
      <c r="AE62">
        <f t="shared" si="17"/>
        <v>2.8368393074050648E-3</v>
      </c>
      <c r="AF62">
        <f t="shared" si="17"/>
        <v>2.6165908865722208E-3</v>
      </c>
      <c r="AG62">
        <f t="shared" si="17"/>
        <v>2.4171400109118438E-3</v>
      </c>
    </row>
    <row r="63" spans="2:33" x14ac:dyDescent="0.3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35">
      <c r="B64" t="s">
        <v>201</v>
      </c>
      <c r="C64">
        <f>C18*C$8+SUM(C$55:C$56)*C18/SUM(C$13:C$16,$C$23:$C$24)</f>
        <v>9.0693932695047524E-2</v>
      </c>
      <c r="D64">
        <f t="shared" ref="D64:AJ65" si="18">D18*D$8+SUM(D$55:D$56)*D18/SUM(D$13:D$16,$C$23:$C$24)</f>
        <v>0.15216313979455012</v>
      </c>
      <c r="E64">
        <f t="shared" si="18"/>
        <v>0.13664112047558613</v>
      </c>
      <c r="F64">
        <f t="shared" si="18"/>
        <v>0.12251765181871843</v>
      </c>
      <c r="G64">
        <f t="shared" si="18"/>
        <v>0.11620424961383158</v>
      </c>
      <c r="H64">
        <f t="shared" si="18"/>
        <v>0.10837082279481827</v>
      </c>
      <c r="I64">
        <f t="shared" si="18"/>
        <v>0.10093806368357769</v>
      </c>
      <c r="J64">
        <f t="shared" si="18"/>
        <v>9.2735173396260986E-2</v>
      </c>
      <c r="K64">
        <f t="shared" si="18"/>
        <v>8.4426294450763814E-2</v>
      </c>
      <c r="L64">
        <f t="shared" si="18"/>
        <v>7.6332551561965709E-2</v>
      </c>
      <c r="M64">
        <f t="shared" si="18"/>
        <v>6.8720640498897451E-2</v>
      </c>
      <c r="N64">
        <f t="shared" si="18"/>
        <v>6.1252816612242349E-2</v>
      </c>
      <c r="O64">
        <f t="shared" si="18"/>
        <v>5.3265597016639007E-2</v>
      </c>
      <c r="P64">
        <f t="shared" si="18"/>
        <v>4.633374878840648E-2</v>
      </c>
      <c r="Q64">
        <f t="shared" si="18"/>
        <v>4.0085198821859423E-2</v>
      </c>
      <c r="R64">
        <f t="shared" si="18"/>
        <v>3.4526308242432038E-2</v>
      </c>
      <c r="S64">
        <f t="shared" si="18"/>
        <v>2.9958218350280775E-2</v>
      </c>
      <c r="T64">
        <f t="shared" si="18"/>
        <v>2.6162996064103848E-2</v>
      </c>
      <c r="U64">
        <f t="shared" si="18"/>
        <v>2.3192919802389595E-2</v>
      </c>
      <c r="V64">
        <f t="shared" si="18"/>
        <v>2.0836158824078101E-2</v>
      </c>
      <c r="W64">
        <f t="shared" si="18"/>
        <v>1.918620298913332E-2</v>
      </c>
      <c r="X64">
        <f t="shared" si="18"/>
        <v>1.7613135695167641E-2</v>
      </c>
      <c r="Y64">
        <f t="shared" si="18"/>
        <v>1.6214027425377527E-2</v>
      </c>
      <c r="Z64">
        <f t="shared" si="18"/>
        <v>1.5047033561958044E-2</v>
      </c>
      <c r="AA64">
        <f t="shared" si="18"/>
        <v>1.3933587643050409E-2</v>
      </c>
      <c r="AB64">
        <f t="shared" si="18"/>
        <v>1.2874503631844831E-2</v>
      </c>
      <c r="AC64">
        <f t="shared" si="18"/>
        <v>1.1953238158033229E-2</v>
      </c>
      <c r="AD64">
        <f t="shared" si="18"/>
        <v>1.1047140626343144E-2</v>
      </c>
      <c r="AE64">
        <f t="shared" si="18"/>
        <v>1.0227893253933355E-2</v>
      </c>
      <c r="AF64">
        <f t="shared" si="18"/>
        <v>9.4950532498917165E-3</v>
      </c>
      <c r="AG64">
        <f t="shared" si="18"/>
        <v>8.8070516574946661E-3</v>
      </c>
    </row>
    <row r="65" spans="2:33" x14ac:dyDescent="0.35">
      <c r="B65" t="s">
        <v>202</v>
      </c>
      <c r="C65">
        <f>C19*C$8+SUM(C$55:C$56)*C19/SUM(C$13:C$16,$C$23:$C$24)</f>
        <v>2.5215672665021775E-2</v>
      </c>
      <c r="D65">
        <f t="shared" si="18"/>
        <v>2.6708253168832154E-2</v>
      </c>
      <c r="E65">
        <f t="shared" si="18"/>
        <v>2.6812340653622004E-2</v>
      </c>
      <c r="F65">
        <f t="shared" si="18"/>
        <v>2.625283703968382E-2</v>
      </c>
      <c r="G65">
        <f t="shared" si="18"/>
        <v>2.4432850551689492E-2</v>
      </c>
      <c r="H65">
        <f t="shared" si="18"/>
        <v>2.2952558944876793E-2</v>
      </c>
      <c r="I65">
        <f t="shared" si="18"/>
        <v>2.1098443396181246E-2</v>
      </c>
      <c r="J65">
        <f t="shared" si="18"/>
        <v>1.9528801039260309E-2</v>
      </c>
      <c r="K65">
        <f t="shared" si="18"/>
        <v>1.7874456459526254E-2</v>
      </c>
      <c r="L65">
        <f t="shared" si="18"/>
        <v>1.6208674244222916E-2</v>
      </c>
      <c r="M65">
        <f t="shared" si="18"/>
        <v>1.4472901969048546E-2</v>
      </c>
      <c r="N65">
        <f t="shared" si="18"/>
        <v>1.2828844180023521E-2</v>
      </c>
      <c r="O65">
        <f t="shared" si="18"/>
        <v>1.1387790915412909E-2</v>
      </c>
      <c r="P65">
        <f t="shared" si="18"/>
        <v>9.9516318372339461E-3</v>
      </c>
      <c r="Q65">
        <f t="shared" si="18"/>
        <v>8.636634103808551E-3</v>
      </c>
      <c r="R65">
        <f t="shared" si="18"/>
        <v>7.4807474493528226E-3</v>
      </c>
      <c r="S65">
        <f t="shared" si="18"/>
        <v>6.4827651078135581E-3</v>
      </c>
      <c r="T65">
        <f t="shared" si="18"/>
        <v>5.6705915127341806E-3</v>
      </c>
      <c r="U65">
        <f t="shared" si="18"/>
        <v>5.0190923787232786E-3</v>
      </c>
      <c r="V65">
        <f t="shared" si="18"/>
        <v>4.5565757919038092E-3</v>
      </c>
      <c r="W65">
        <f t="shared" si="18"/>
        <v>4.1729941102476185E-3</v>
      </c>
      <c r="X65">
        <f t="shared" si="18"/>
        <v>3.8450388031387177E-3</v>
      </c>
      <c r="Y65">
        <f t="shared" si="18"/>
        <v>3.5567257537998148E-3</v>
      </c>
      <c r="Z65">
        <f t="shared" si="18"/>
        <v>3.2843588947994934E-3</v>
      </c>
      <c r="AA65">
        <f t="shared" si="18"/>
        <v>3.0449477218535124E-3</v>
      </c>
      <c r="AB65">
        <f t="shared" si="18"/>
        <v>2.8295913556038248E-3</v>
      </c>
      <c r="AC65">
        <f t="shared" si="18"/>
        <v>2.6205751756040747E-3</v>
      </c>
      <c r="AD65">
        <f t="shared" si="18"/>
        <v>2.4376295023049305E-3</v>
      </c>
      <c r="AE65">
        <f t="shared" si="18"/>
        <v>2.2656648529197814E-3</v>
      </c>
      <c r="AF65">
        <f t="shared" si="18"/>
        <v>2.1024352892203145E-3</v>
      </c>
      <c r="AG65">
        <f t="shared" si="18"/>
        <v>1.9534100524847011E-3</v>
      </c>
    </row>
    <row r="66" spans="2:33" x14ac:dyDescent="0.35">
      <c r="B66" t="s">
        <v>167</v>
      </c>
      <c r="C66">
        <f t="shared" ref="C66:AJ73" si="19">C22*C$9</f>
        <v>2.274900970103395E-2</v>
      </c>
      <c r="D66">
        <f t="shared" si="19"/>
        <v>1.865655245520445E-2</v>
      </c>
      <c r="E66">
        <f t="shared" si="19"/>
        <v>2.086871522317725E-2</v>
      </c>
      <c r="F66">
        <f t="shared" si="19"/>
        <v>2.304299056602313E-2</v>
      </c>
      <c r="G66">
        <f t="shared" si="19"/>
        <v>2.3865615513641702E-2</v>
      </c>
      <c r="H66">
        <f t="shared" si="19"/>
        <v>2.4932656209813824E-2</v>
      </c>
      <c r="I66">
        <f t="shared" si="19"/>
        <v>2.572133968817137E-2</v>
      </c>
      <c r="J66">
        <f t="shared" si="19"/>
        <v>2.6710276578323495E-2</v>
      </c>
      <c r="K66">
        <f t="shared" si="19"/>
        <v>2.7690362149323057E-2</v>
      </c>
      <c r="L66">
        <f t="shared" si="19"/>
        <v>2.8623393290605616E-2</v>
      </c>
      <c r="M66">
        <f t="shared" si="19"/>
        <v>2.9347208448917896E-2</v>
      </c>
      <c r="N66">
        <f t="shared" si="19"/>
        <v>3.0156112915501576E-2</v>
      </c>
      <c r="O66">
        <f t="shared" si="19"/>
        <v>3.1180853630299502E-2</v>
      </c>
      <c r="P66">
        <f t="shared" si="19"/>
        <v>3.2047659371593401E-2</v>
      </c>
      <c r="Q66">
        <f t="shared" si="19"/>
        <v>3.2723800147291662E-2</v>
      </c>
      <c r="R66">
        <f t="shared" si="19"/>
        <v>3.3376791830769414E-2</v>
      </c>
      <c r="S66">
        <f t="shared" si="19"/>
        <v>3.3793793490497999E-2</v>
      </c>
      <c r="T66">
        <f t="shared" si="19"/>
        <v>3.4167748237310974E-2</v>
      </c>
      <c r="U66">
        <f t="shared" si="19"/>
        <v>3.4388920096803569E-2</v>
      </c>
      <c r="V66">
        <f t="shared" si="19"/>
        <v>3.4779599980957164E-2</v>
      </c>
      <c r="W66">
        <f t="shared" si="19"/>
        <v>3.479870598387938E-2</v>
      </c>
      <c r="X66">
        <f t="shared" si="19"/>
        <v>3.4978986087948666E-2</v>
      </c>
      <c r="Y66">
        <f t="shared" si="19"/>
        <v>3.5158364059975938E-2</v>
      </c>
      <c r="Z66">
        <f t="shared" si="19"/>
        <v>3.5123515703981055E-2</v>
      </c>
      <c r="AA66">
        <f t="shared" si="19"/>
        <v>3.5205349590488835E-2</v>
      </c>
      <c r="AB66">
        <f t="shared" si="19"/>
        <v>3.5382057809749366E-2</v>
      </c>
      <c r="AC66">
        <f t="shared" si="19"/>
        <v>3.5373198590411582E-2</v>
      </c>
      <c r="AD66">
        <f t="shared" si="19"/>
        <v>3.5547662173866366E-2</v>
      </c>
      <c r="AE66">
        <f t="shared" si="19"/>
        <v>3.5668790689338363E-2</v>
      </c>
      <c r="AF66">
        <f t="shared" si="19"/>
        <v>3.5690579163663881E-2</v>
      </c>
      <c r="AG66">
        <f t="shared" si="19"/>
        <v>3.5736455880888099E-2</v>
      </c>
    </row>
    <row r="67" spans="2:33" x14ac:dyDescent="0.35">
      <c r="B67" t="s">
        <v>174</v>
      </c>
      <c r="C67">
        <f t="shared" si="19"/>
        <v>0.10456780688130277</v>
      </c>
      <c r="D67">
        <f t="shared" si="19"/>
        <v>0.12250680274741899</v>
      </c>
      <c r="E67">
        <f t="shared" si="19"/>
        <v>0.13311292836016897</v>
      </c>
      <c r="F67">
        <f t="shared" si="19"/>
        <v>0.14049640483430248</v>
      </c>
      <c r="G67">
        <f t="shared" si="19"/>
        <v>0.14921542756171288</v>
      </c>
      <c r="H67">
        <f t="shared" si="19"/>
        <v>0.15733106007534528</v>
      </c>
      <c r="I67">
        <f t="shared" si="19"/>
        <v>0.16550927359014175</v>
      </c>
      <c r="J67">
        <f t="shared" si="19"/>
        <v>0.17327581088583144</v>
      </c>
      <c r="K67">
        <f t="shared" si="19"/>
        <v>0.18057663679666675</v>
      </c>
      <c r="L67">
        <f t="shared" si="19"/>
        <v>0.18772533466740085</v>
      </c>
      <c r="M67">
        <f t="shared" si="19"/>
        <v>0.19476540510886406</v>
      </c>
      <c r="N67">
        <f t="shared" si="19"/>
        <v>0.20147745596384178</v>
      </c>
      <c r="O67">
        <f t="shared" si="19"/>
        <v>0.20764347790375631</v>
      </c>
      <c r="P67">
        <f t="shared" si="19"/>
        <v>0.21338027135960494</v>
      </c>
      <c r="Q67">
        <f t="shared" si="19"/>
        <v>0.21867146356859354</v>
      </c>
      <c r="R67">
        <f t="shared" si="19"/>
        <v>0.22334936702347716</v>
      </c>
      <c r="S67">
        <f t="shared" si="19"/>
        <v>0.2272999813526965</v>
      </c>
      <c r="T67">
        <f t="shared" si="19"/>
        <v>0.23060392214990813</v>
      </c>
      <c r="U67">
        <f t="shared" si="19"/>
        <v>0.233331843549892</v>
      </c>
      <c r="V67">
        <f t="shared" si="19"/>
        <v>0.23524346506079055</v>
      </c>
      <c r="W67">
        <f t="shared" si="19"/>
        <v>0.23696754411436638</v>
      </c>
      <c r="X67">
        <f t="shared" si="19"/>
        <v>0.2384615079716314</v>
      </c>
      <c r="Y67">
        <f t="shared" si="19"/>
        <v>0.23970610350147603</v>
      </c>
      <c r="Z67">
        <f t="shared" si="19"/>
        <v>0.24102418268370332</v>
      </c>
      <c r="AA67">
        <f t="shared" si="19"/>
        <v>0.24211695558345497</v>
      </c>
      <c r="AB67">
        <f t="shared" si="19"/>
        <v>0.24303445062913168</v>
      </c>
      <c r="AC67">
        <f t="shared" si="19"/>
        <v>0.24403810256987524</v>
      </c>
      <c r="AD67">
        <f t="shared" si="19"/>
        <v>0.24490084015969582</v>
      </c>
      <c r="AE67">
        <f t="shared" si="19"/>
        <v>0.24561698832724183</v>
      </c>
      <c r="AF67">
        <f t="shared" si="19"/>
        <v>0.24637173120313</v>
      </c>
      <c r="AG67">
        <f t="shared" si="19"/>
        <v>0.24708225731537653</v>
      </c>
    </row>
    <row r="68" spans="2:33" x14ac:dyDescent="0.35">
      <c r="B68" t="s">
        <v>175</v>
      </c>
      <c r="C68">
        <f t="shared" si="19"/>
        <v>1.5858037257460773E-2</v>
      </c>
      <c r="D68">
        <f t="shared" si="19"/>
        <v>7.1921952379350538E-3</v>
      </c>
      <c r="E68">
        <f t="shared" si="19"/>
        <v>7.5528399084238088E-3</v>
      </c>
      <c r="F68">
        <f t="shared" si="19"/>
        <v>7.6265225458182779E-3</v>
      </c>
      <c r="G68">
        <f t="shared" si="19"/>
        <v>8.1239512484080571E-3</v>
      </c>
      <c r="H68">
        <f t="shared" si="19"/>
        <v>8.5004845899075906E-3</v>
      </c>
      <c r="I68">
        <f t="shared" si="19"/>
        <v>9.0490578524446679E-3</v>
      </c>
      <c r="J68">
        <f t="shared" si="19"/>
        <v>9.4572438284420308E-3</v>
      </c>
      <c r="K68">
        <f t="shared" si="19"/>
        <v>9.8241608215011485E-3</v>
      </c>
      <c r="L68">
        <f t="shared" si="19"/>
        <v>1.020300478628621E-2</v>
      </c>
      <c r="M68">
        <f t="shared" si="19"/>
        <v>1.0638862189581964E-2</v>
      </c>
      <c r="N68">
        <f t="shared" si="19"/>
        <v>1.0999506069522694E-2</v>
      </c>
      <c r="O68">
        <f t="shared" si="19"/>
        <v>1.1253562223615517E-2</v>
      </c>
      <c r="P68">
        <f t="shared" si="19"/>
        <v>1.1510985266078402E-2</v>
      </c>
      <c r="Q68">
        <f t="shared" si="19"/>
        <v>1.1841151386136943E-2</v>
      </c>
      <c r="R68">
        <f t="shared" si="19"/>
        <v>1.2056580309053756E-2</v>
      </c>
      <c r="S68">
        <f t="shared" si="19"/>
        <v>1.2278334651572031E-2</v>
      </c>
      <c r="T68">
        <f t="shared" si="19"/>
        <v>1.2441942234968879E-2</v>
      </c>
      <c r="U68">
        <f t="shared" si="19"/>
        <v>1.2592753542415463E-2</v>
      </c>
      <c r="V68">
        <f t="shared" si="19"/>
        <v>1.2625667345093855E-2</v>
      </c>
      <c r="W68">
        <f t="shared" si="19"/>
        <v>1.2748746739649094E-2</v>
      </c>
      <c r="X68">
        <f t="shared" si="19"/>
        <v>1.2799008553028093E-2</v>
      </c>
      <c r="Y68">
        <f t="shared" si="19"/>
        <v>1.2834560522704704E-2</v>
      </c>
      <c r="Z68">
        <f t="shared" si="19"/>
        <v>1.2935428191955223E-2</v>
      </c>
      <c r="AA68">
        <f t="shared" si="19"/>
        <v>1.2985529472351251E-2</v>
      </c>
      <c r="AB68">
        <f t="shared" si="19"/>
        <v>1.2995657197601498E-2</v>
      </c>
      <c r="AC68">
        <f t="shared" si="19"/>
        <v>1.3065819599390063E-2</v>
      </c>
      <c r="AD68">
        <f t="shared" si="19"/>
        <v>1.3065220684051526E-2</v>
      </c>
      <c r="AE68">
        <f t="shared" si="19"/>
        <v>1.3078768002907901E-2</v>
      </c>
      <c r="AF68">
        <f t="shared" si="19"/>
        <v>1.312379916880237E-2</v>
      </c>
      <c r="AG68">
        <f t="shared" si="19"/>
        <v>1.3160383089053351E-2</v>
      </c>
    </row>
    <row r="69" spans="2:33" x14ac:dyDescent="0.35">
      <c r="B69" t="s">
        <v>176</v>
      </c>
      <c r="C69">
        <f t="shared" si="19"/>
        <v>2.2297885188948575E-2</v>
      </c>
      <c r="D69">
        <f t="shared" si="19"/>
        <v>3.5243861682523123E-2</v>
      </c>
      <c r="E69">
        <f t="shared" si="19"/>
        <v>3.7403886699940193E-2</v>
      </c>
      <c r="F69">
        <f t="shared" si="19"/>
        <v>3.8882772867941694E-2</v>
      </c>
      <c r="G69">
        <f t="shared" si="19"/>
        <v>4.0653011460002358E-2</v>
      </c>
      <c r="H69">
        <f t="shared" si="19"/>
        <v>4.2404970939085636E-2</v>
      </c>
      <c r="I69">
        <f t="shared" si="19"/>
        <v>4.4092049659409091E-2</v>
      </c>
      <c r="J69">
        <f t="shared" si="19"/>
        <v>4.5719325076140856E-2</v>
      </c>
      <c r="K69">
        <f t="shared" si="19"/>
        <v>4.7276893058377983E-2</v>
      </c>
      <c r="L69">
        <f t="shared" si="19"/>
        <v>4.8796080044954365E-2</v>
      </c>
      <c r="M69">
        <f t="shared" si="19"/>
        <v>5.0299903315541676E-2</v>
      </c>
      <c r="N69">
        <f t="shared" si="19"/>
        <v>5.1732394194984363E-2</v>
      </c>
      <c r="O69">
        <f t="shared" si="19"/>
        <v>5.303619433117647E-2</v>
      </c>
      <c r="P69">
        <f t="shared" si="19"/>
        <v>5.4304626260084164E-2</v>
      </c>
      <c r="Q69">
        <f t="shared" si="19"/>
        <v>5.5554128951245785E-2</v>
      </c>
      <c r="R69">
        <f t="shared" si="19"/>
        <v>5.6524800331679149E-2</v>
      </c>
      <c r="S69">
        <f t="shared" si="19"/>
        <v>5.7259024354500761E-2</v>
      </c>
      <c r="T69">
        <f t="shared" si="19"/>
        <v>5.7840705167211653E-2</v>
      </c>
      <c r="U69">
        <f t="shared" si="19"/>
        <v>5.8335933250579931E-2</v>
      </c>
      <c r="V69">
        <f t="shared" si="19"/>
        <v>5.8640888884424633E-2</v>
      </c>
      <c r="W69">
        <f t="shared" si="19"/>
        <v>5.8883721097219545E-2</v>
      </c>
      <c r="X69">
        <f t="shared" si="19"/>
        <v>5.9078360160075512E-2</v>
      </c>
      <c r="Y69">
        <f t="shared" si="19"/>
        <v>5.924219691047293E-2</v>
      </c>
      <c r="Z69">
        <f t="shared" si="19"/>
        <v>5.93999204426396E-2</v>
      </c>
      <c r="AA69">
        <f t="shared" si="19"/>
        <v>5.9531438341163465E-2</v>
      </c>
      <c r="AB69">
        <f t="shared" si="19"/>
        <v>5.9637884941917199E-2</v>
      </c>
      <c r="AC69">
        <f t="shared" si="19"/>
        <v>5.9748777789148153E-2</v>
      </c>
      <c r="AD69">
        <f t="shared" si="19"/>
        <v>5.9827621714145532E-2</v>
      </c>
      <c r="AE69">
        <f t="shared" si="19"/>
        <v>5.9910948519747098E-2</v>
      </c>
      <c r="AF69">
        <f t="shared" si="19"/>
        <v>5.9981351826613502E-2</v>
      </c>
      <c r="AG69">
        <f t="shared" si="19"/>
        <v>6.0061094556173172E-2</v>
      </c>
    </row>
    <row r="70" spans="2:33" x14ac:dyDescent="0.35">
      <c r="B70" t="s">
        <v>177</v>
      </c>
      <c r="C70">
        <f t="shared" si="19"/>
        <v>2.6941993564831866E-2</v>
      </c>
      <c r="D70">
        <f t="shared" si="19"/>
        <v>1.4445089680909894E-2</v>
      </c>
      <c r="E70">
        <f t="shared" si="19"/>
        <v>1.5029895639958178E-2</v>
      </c>
      <c r="F70">
        <f t="shared" si="19"/>
        <v>1.6060609043847419E-2</v>
      </c>
      <c r="G70">
        <f t="shared" si="19"/>
        <v>1.6629481556959629E-2</v>
      </c>
      <c r="H70">
        <f t="shared" si="19"/>
        <v>1.7257326268600704E-2</v>
      </c>
      <c r="I70">
        <f t="shared" si="19"/>
        <v>1.7806364882408859E-2</v>
      </c>
      <c r="J70">
        <f t="shared" si="19"/>
        <v>1.8380167990410871E-2</v>
      </c>
      <c r="K70">
        <f t="shared" si="19"/>
        <v>1.8961083453854478E-2</v>
      </c>
      <c r="L70">
        <f t="shared" si="19"/>
        <v>1.9520519611117632E-2</v>
      </c>
      <c r="M70">
        <f t="shared" si="19"/>
        <v>2.0037044395644132E-2</v>
      </c>
      <c r="N70">
        <f t="shared" si="19"/>
        <v>2.0545087239545876E-2</v>
      </c>
      <c r="O70">
        <f t="shared" si="19"/>
        <v>2.1053797756931419E-2</v>
      </c>
      <c r="P70">
        <f t="shared" si="19"/>
        <v>2.1501153998222135E-2</v>
      </c>
      <c r="Q70">
        <f t="shared" si="19"/>
        <v>2.1870436143426219E-2</v>
      </c>
      <c r="R70">
        <f t="shared" si="19"/>
        <v>2.2204521164579941E-2</v>
      </c>
      <c r="S70">
        <f t="shared" si="19"/>
        <v>2.2470091270292002E-2</v>
      </c>
      <c r="T70">
        <f t="shared" si="19"/>
        <v>2.2675205097327913E-2</v>
      </c>
      <c r="U70">
        <f t="shared" si="19"/>
        <v>2.2809170228836897E-2</v>
      </c>
      <c r="V70">
        <f t="shared" si="19"/>
        <v>2.2931317539288929E-2</v>
      </c>
      <c r="W70">
        <f t="shared" si="19"/>
        <v>2.2965510514573621E-2</v>
      </c>
      <c r="X70">
        <f t="shared" si="19"/>
        <v>2.3011859089809829E-2</v>
      </c>
      <c r="Y70">
        <f t="shared" si="19"/>
        <v>2.305939484515886E-2</v>
      </c>
      <c r="Z70">
        <f t="shared" si="19"/>
        <v>2.3062314139099583E-2</v>
      </c>
      <c r="AA70">
        <f t="shared" si="19"/>
        <v>2.3081115068192878E-2</v>
      </c>
      <c r="AB70">
        <f t="shared" si="19"/>
        <v>2.3114876272255568E-2</v>
      </c>
      <c r="AC70">
        <f t="shared" si="19"/>
        <v>2.3114351389448336E-2</v>
      </c>
      <c r="AD70">
        <f t="shared" si="19"/>
        <v>2.3137489749198634E-2</v>
      </c>
      <c r="AE70">
        <f t="shared" si="19"/>
        <v>2.3153012093316123E-2</v>
      </c>
      <c r="AF70">
        <f t="shared" si="19"/>
        <v>2.3153416523869423E-2</v>
      </c>
      <c r="AG70">
        <f t="shared" si="19"/>
        <v>2.3151774834206825E-2</v>
      </c>
    </row>
    <row r="71" spans="2:33" x14ac:dyDescent="0.35">
      <c r="B71" t="s">
        <v>178</v>
      </c>
      <c r="C71">
        <f t="shared" si="19"/>
        <v>2.6037161838916332E-2</v>
      </c>
      <c r="D71">
        <f t="shared" si="19"/>
        <v>2.5929753935403539E-2</v>
      </c>
      <c r="E71">
        <f t="shared" si="19"/>
        <v>2.6971722652053134E-2</v>
      </c>
      <c r="F71">
        <f t="shared" si="19"/>
        <v>2.8465695646014283E-2</v>
      </c>
      <c r="G71">
        <f t="shared" si="19"/>
        <v>2.9810994628716878E-2</v>
      </c>
      <c r="H71">
        <f t="shared" si="19"/>
        <v>3.1078151066599502E-2</v>
      </c>
      <c r="I71">
        <f t="shared" si="19"/>
        <v>3.2319626867039389E-2</v>
      </c>
      <c r="J71">
        <f t="shared" si="19"/>
        <v>3.350873573307226E-2</v>
      </c>
      <c r="K71">
        <f t="shared" si="19"/>
        <v>3.4674736071560533E-2</v>
      </c>
      <c r="L71">
        <f t="shared" si="19"/>
        <v>3.5808386013414094E-2</v>
      </c>
      <c r="M71">
        <f t="shared" si="19"/>
        <v>3.6936900184424859E-2</v>
      </c>
      <c r="N71">
        <f t="shared" si="19"/>
        <v>3.7991348669054133E-2</v>
      </c>
      <c r="O71">
        <f t="shared" si="19"/>
        <v>3.8956504408106336E-2</v>
      </c>
      <c r="P71">
        <f t="shared" si="19"/>
        <v>3.9850634750409578E-2</v>
      </c>
      <c r="Q71">
        <f t="shared" si="19"/>
        <v>4.0634964425401064E-2</v>
      </c>
      <c r="R71">
        <f t="shared" si="19"/>
        <v>4.1318173412587519E-2</v>
      </c>
      <c r="S71">
        <f t="shared" si="19"/>
        <v>4.1903609259933985E-2</v>
      </c>
      <c r="T71">
        <f t="shared" si="19"/>
        <v>4.2362183381646552E-2</v>
      </c>
      <c r="U71">
        <f t="shared" si="19"/>
        <v>4.271396492379019E-2</v>
      </c>
      <c r="V71">
        <f t="shared" si="19"/>
        <v>4.2940698081486595E-2</v>
      </c>
      <c r="W71">
        <f t="shared" si="19"/>
        <v>4.3124944849841619E-2</v>
      </c>
      <c r="X71">
        <f t="shared" si="19"/>
        <v>4.3264482036935253E-2</v>
      </c>
      <c r="Y71">
        <f t="shared" si="19"/>
        <v>4.3390942186270223E-2</v>
      </c>
      <c r="Z71">
        <f t="shared" si="19"/>
        <v>4.3509017949743573E-2</v>
      </c>
      <c r="AA71">
        <f t="shared" si="19"/>
        <v>4.360627342404335E-2</v>
      </c>
      <c r="AB71">
        <f t="shared" si="19"/>
        <v>4.368956207295862E-2</v>
      </c>
      <c r="AC71">
        <f t="shared" si="19"/>
        <v>4.3774733741505784E-2</v>
      </c>
      <c r="AD71">
        <f t="shared" si="19"/>
        <v>4.3828082005632762E-2</v>
      </c>
      <c r="AE71">
        <f t="shared" si="19"/>
        <v>4.3892914575105961E-2</v>
      </c>
      <c r="AF71">
        <f t="shared" si="19"/>
        <v>4.3958002635103723E-2</v>
      </c>
      <c r="AG71">
        <f t="shared" si="19"/>
        <v>4.4004569771389848E-2</v>
      </c>
    </row>
    <row r="72" spans="2:33" x14ac:dyDescent="0.35">
      <c r="B72" t="s">
        <v>201</v>
      </c>
      <c r="C72">
        <f t="shared" si="19"/>
        <v>0.12499395732627798</v>
      </c>
      <c r="D72">
        <f t="shared" si="19"/>
        <v>8.5653152940215069E-2</v>
      </c>
      <c r="E72">
        <f t="shared" si="19"/>
        <v>9.1727019945989294E-2</v>
      </c>
      <c r="F72">
        <f t="shared" si="19"/>
        <v>9.9023207937689359E-2</v>
      </c>
      <c r="G72">
        <f t="shared" si="19"/>
        <v>0.10437617683365527</v>
      </c>
      <c r="H72">
        <f t="shared" si="19"/>
        <v>0.10970427098465287</v>
      </c>
      <c r="I72">
        <f t="shared" si="19"/>
        <v>0.11467064302891722</v>
      </c>
      <c r="J72">
        <f t="shared" si="19"/>
        <v>0.11956756563438267</v>
      </c>
      <c r="K72">
        <f t="shared" si="19"/>
        <v>0.12437559788043334</v>
      </c>
      <c r="L72">
        <f t="shared" si="19"/>
        <v>0.12903065748634668</v>
      </c>
      <c r="M72">
        <f t="shared" si="19"/>
        <v>0.1334698614461361</v>
      </c>
      <c r="N72">
        <f t="shared" si="19"/>
        <v>0.13769206987861932</v>
      </c>
      <c r="O72">
        <f t="shared" si="19"/>
        <v>0.14186096409245347</v>
      </c>
      <c r="P72">
        <f t="shared" si="19"/>
        <v>0.14560890012005409</v>
      </c>
      <c r="Q72">
        <f t="shared" si="19"/>
        <v>0.14894792192973283</v>
      </c>
      <c r="R72">
        <f t="shared" si="19"/>
        <v>0.15193528720100929</v>
      </c>
      <c r="S72">
        <f t="shared" si="19"/>
        <v>0.15441852196275854</v>
      </c>
      <c r="T72">
        <f t="shared" si="19"/>
        <v>0.15647195475363415</v>
      </c>
      <c r="U72">
        <f t="shared" si="19"/>
        <v>0.15805551519697744</v>
      </c>
      <c r="V72">
        <f t="shared" si="19"/>
        <v>0.15942328083056062</v>
      </c>
      <c r="W72">
        <f t="shared" si="19"/>
        <v>0.16029850270245991</v>
      </c>
      <c r="X72">
        <f t="shared" si="19"/>
        <v>0.16117152799373038</v>
      </c>
      <c r="Y72">
        <f t="shared" si="19"/>
        <v>0.16199804399178563</v>
      </c>
      <c r="Z72">
        <f t="shared" si="19"/>
        <v>0.16258707439670134</v>
      </c>
      <c r="AA72">
        <f t="shared" si="19"/>
        <v>0.16321539303547888</v>
      </c>
      <c r="AB72">
        <f t="shared" si="19"/>
        <v>0.16387665754690289</v>
      </c>
      <c r="AC72">
        <f t="shared" si="19"/>
        <v>0.16436376225058044</v>
      </c>
      <c r="AD72">
        <f t="shared" si="19"/>
        <v>0.16491608509368125</v>
      </c>
      <c r="AE72">
        <f t="shared" si="19"/>
        <v>0.16543628759540116</v>
      </c>
      <c r="AF72">
        <f t="shared" si="19"/>
        <v>0.16585637062806766</v>
      </c>
      <c r="AG72">
        <f t="shared" si="19"/>
        <v>0.16625256059278554</v>
      </c>
    </row>
    <row r="73" spans="2:33" x14ac:dyDescent="0.35">
      <c r="B73" t="s">
        <v>202</v>
      </c>
      <c r="C73">
        <f t="shared" si="19"/>
        <v>0.19686834240164602</v>
      </c>
      <c r="D73">
        <f t="shared" si="19"/>
        <v>0.20643438390674917</v>
      </c>
      <c r="E73">
        <f t="shared" si="19"/>
        <v>0.21917297167555966</v>
      </c>
      <c r="F73">
        <f t="shared" si="19"/>
        <v>0.23269334898469154</v>
      </c>
      <c r="G73">
        <f t="shared" si="19"/>
        <v>0.24533737006763312</v>
      </c>
      <c r="H73">
        <f t="shared" si="19"/>
        <v>0.25730378769321283</v>
      </c>
      <c r="I73">
        <f t="shared" si="19"/>
        <v>0.26918002401031055</v>
      </c>
      <c r="J73">
        <f t="shared" si="19"/>
        <v>0.28053633823087798</v>
      </c>
      <c r="K73">
        <f t="shared" si="19"/>
        <v>0.29152454525382016</v>
      </c>
      <c r="L73">
        <f t="shared" si="19"/>
        <v>0.30218811202159251</v>
      </c>
      <c r="M73">
        <f t="shared" si="19"/>
        <v>0.3127034400194269</v>
      </c>
      <c r="N73">
        <f t="shared" si="19"/>
        <v>0.32238144102857896</v>
      </c>
      <c r="O73">
        <f t="shared" si="19"/>
        <v>0.33147137357702416</v>
      </c>
      <c r="P73">
        <f t="shared" si="19"/>
        <v>0.33994266948195151</v>
      </c>
      <c r="Q73">
        <f t="shared" si="19"/>
        <v>0.34750054126561902</v>
      </c>
      <c r="R73">
        <f t="shared" si="19"/>
        <v>0.35410345166848878</v>
      </c>
      <c r="S73">
        <f t="shared" si="19"/>
        <v>0.3598285873571479</v>
      </c>
      <c r="T73">
        <f t="shared" ref="T73:AZ73" si="20">T29*T$9</f>
        <v>0.36444110390488232</v>
      </c>
      <c r="U73">
        <f t="shared" si="20"/>
        <v>0.36808906500407496</v>
      </c>
      <c r="V73">
        <f t="shared" si="20"/>
        <v>0.37067828910707934</v>
      </c>
      <c r="W73">
        <f t="shared" si="20"/>
        <v>0.3728259019882601</v>
      </c>
      <c r="X73">
        <f t="shared" si="20"/>
        <v>0.37462135665804946</v>
      </c>
      <c r="Y73">
        <f t="shared" si="20"/>
        <v>0.37620385817039842</v>
      </c>
      <c r="Z73">
        <f t="shared" si="20"/>
        <v>0.37770386830490504</v>
      </c>
      <c r="AA73">
        <f t="shared" si="20"/>
        <v>0.3789995085960407</v>
      </c>
      <c r="AB73">
        <f t="shared" si="20"/>
        <v>0.38013087472460955</v>
      </c>
      <c r="AC73">
        <f t="shared" si="20"/>
        <v>0.38125693486499607</v>
      </c>
      <c r="AD73">
        <f t="shared" si="20"/>
        <v>0.38215177258175542</v>
      </c>
      <c r="AE73">
        <f t="shared" si="20"/>
        <v>0.38304411651922043</v>
      </c>
      <c r="AF73">
        <f t="shared" si="20"/>
        <v>0.38390576923255365</v>
      </c>
      <c r="AG73">
        <f t="shared" si="20"/>
        <v>0.3846662297003674</v>
      </c>
    </row>
    <row r="76" spans="2:33" x14ac:dyDescent="0.35">
      <c r="B76" t="s">
        <v>203</v>
      </c>
    </row>
    <row r="77" spans="2:33" x14ac:dyDescent="0.35">
      <c r="B77" s="1" t="s">
        <v>189</v>
      </c>
      <c r="C77">
        <f>C3</f>
        <v>2020</v>
      </c>
      <c r="D77">
        <f t="shared" ref="D77:AJ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3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3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35">
      <c r="B80" t="s">
        <v>170</v>
      </c>
      <c r="C80">
        <f>C14/SUM(C$14:C$16,$C$18:$C$19)</f>
        <v>0.13342441636318689</v>
      </c>
      <c r="D80">
        <f t="shared" ref="D80:AJ82" si="22">D14/SUM(D$14:D$16,$C$18:$C$19)</f>
        <v>0.17066643073969745</v>
      </c>
      <c r="E80">
        <f t="shared" si="22"/>
        <v>0.16015962428125274</v>
      </c>
      <c r="F80">
        <f t="shared" si="22"/>
        <v>0.15153013492553927</v>
      </c>
      <c r="G80">
        <f t="shared" si="22"/>
        <v>0.15438903644622068</v>
      </c>
      <c r="H80">
        <f t="shared" si="22"/>
        <v>0.15425829859689097</v>
      </c>
      <c r="I80">
        <f t="shared" si="22"/>
        <v>0.15622936695533404</v>
      </c>
      <c r="J80">
        <f t="shared" si="22"/>
        <v>0.1564382516681451</v>
      </c>
      <c r="K80">
        <f t="shared" si="22"/>
        <v>0.15625388196016662</v>
      </c>
      <c r="L80">
        <f t="shared" si="22"/>
        <v>0.15638941796043951</v>
      </c>
      <c r="M80">
        <f t="shared" si="22"/>
        <v>0.15765094994012632</v>
      </c>
      <c r="N80">
        <f t="shared" si="22"/>
        <v>0.15905909892089368</v>
      </c>
      <c r="O80">
        <f t="shared" si="22"/>
        <v>0.15681192457478102</v>
      </c>
      <c r="P80">
        <f t="shared" si="22"/>
        <v>0.1566675584104246</v>
      </c>
      <c r="Q80">
        <f t="shared" si="22"/>
        <v>0.15662001571408579</v>
      </c>
      <c r="R80">
        <f t="shared" si="22"/>
        <v>0.1562588123838359</v>
      </c>
      <c r="S80">
        <f t="shared" si="22"/>
        <v>0.15663458799589211</v>
      </c>
      <c r="T80">
        <f t="shared" si="22"/>
        <v>0.15666390072164557</v>
      </c>
      <c r="U80">
        <f t="shared" si="22"/>
        <v>0.15706530136449717</v>
      </c>
      <c r="V80">
        <f t="shared" si="22"/>
        <v>0.15606680431094289</v>
      </c>
      <c r="W80">
        <f t="shared" si="22"/>
        <v>0.15684476792260699</v>
      </c>
      <c r="X80">
        <f t="shared" si="22"/>
        <v>0.15659145703515584</v>
      </c>
      <c r="Y80">
        <f t="shared" si="22"/>
        <v>0.15625822243897231</v>
      </c>
      <c r="Z80">
        <f t="shared" si="22"/>
        <v>0.15700007463712104</v>
      </c>
      <c r="AA80">
        <f t="shared" si="22"/>
        <v>0.15702104109798085</v>
      </c>
      <c r="AB80">
        <f t="shared" si="22"/>
        <v>0.15653152341292942</v>
      </c>
      <c r="AC80">
        <f t="shared" si="22"/>
        <v>0.15696026242763375</v>
      </c>
      <c r="AD80">
        <f t="shared" si="22"/>
        <v>0.15634955818735385</v>
      </c>
      <c r="AE80">
        <f t="shared" si="22"/>
        <v>0.1560600857001031</v>
      </c>
      <c r="AF80">
        <f t="shared" si="22"/>
        <v>0.15624822427137097</v>
      </c>
      <c r="AG80">
        <f t="shared" si="22"/>
        <v>0.15629842103803882</v>
      </c>
    </row>
    <row r="81" spans="2:33" x14ac:dyDescent="0.35">
      <c r="B81" t="s">
        <v>171</v>
      </c>
      <c r="C81">
        <f>C15/SUM(C$14:C$16,$C$18:$C$19)</f>
        <v>0.42762020259457068</v>
      </c>
      <c r="D81">
        <f t="shared" si="22"/>
        <v>0.40143132723591707</v>
      </c>
      <c r="E81">
        <f t="shared" si="22"/>
        <v>0.4103993672405134</v>
      </c>
      <c r="F81">
        <f t="shared" si="22"/>
        <v>0.41559643833995269</v>
      </c>
      <c r="G81">
        <f t="shared" si="22"/>
        <v>0.41311863995557219</v>
      </c>
      <c r="H81">
        <f t="shared" si="22"/>
        <v>0.4119569502706662</v>
      </c>
      <c r="I81">
        <f t="shared" si="22"/>
        <v>0.41054798795180714</v>
      </c>
      <c r="J81">
        <f t="shared" si="22"/>
        <v>0.41008535028498955</v>
      </c>
      <c r="K81">
        <f t="shared" si="22"/>
        <v>0.4097575076510302</v>
      </c>
      <c r="L81">
        <f t="shared" si="22"/>
        <v>0.40940009944926614</v>
      </c>
      <c r="M81">
        <f t="shared" si="22"/>
        <v>0.40791212037179359</v>
      </c>
      <c r="N81">
        <f t="shared" si="22"/>
        <v>0.4064805921242764</v>
      </c>
      <c r="O81">
        <f t="shared" si="22"/>
        <v>0.40840596379830429</v>
      </c>
      <c r="P81">
        <f t="shared" si="22"/>
        <v>0.40836861269618224</v>
      </c>
      <c r="Q81">
        <f t="shared" si="22"/>
        <v>0.40816105205605846</v>
      </c>
      <c r="R81">
        <f t="shared" si="22"/>
        <v>0.4083223077879643</v>
      </c>
      <c r="S81">
        <f t="shared" si="22"/>
        <v>0.40778546860875348</v>
      </c>
      <c r="T81">
        <f t="shared" si="22"/>
        <v>0.40756970591042463</v>
      </c>
      <c r="U81">
        <f t="shared" si="22"/>
        <v>0.4070340892406657</v>
      </c>
      <c r="V81">
        <f t="shared" si="22"/>
        <v>0.40783073761349403</v>
      </c>
      <c r="W81">
        <f t="shared" si="22"/>
        <v>0.40691613353333311</v>
      </c>
      <c r="X81">
        <f t="shared" si="22"/>
        <v>0.40703216870138886</v>
      </c>
      <c r="Y81">
        <f t="shared" si="22"/>
        <v>0.40721308106454546</v>
      </c>
      <c r="Z81">
        <f t="shared" si="22"/>
        <v>0.4063486783623782</v>
      </c>
      <c r="AA81">
        <f t="shared" si="22"/>
        <v>0.40619936844648474</v>
      </c>
      <c r="AB81">
        <f t="shared" si="22"/>
        <v>0.40654233097694653</v>
      </c>
      <c r="AC81">
        <f t="shared" si="22"/>
        <v>0.40599435844956805</v>
      </c>
      <c r="AD81">
        <f t="shared" si="22"/>
        <v>0.40645614678927372</v>
      </c>
      <c r="AE81">
        <f t="shared" si="22"/>
        <v>0.40664966271875852</v>
      </c>
      <c r="AF81">
        <f t="shared" si="22"/>
        <v>0.40632351999168465</v>
      </c>
      <c r="AG81">
        <f t="shared" si="22"/>
        <v>0.40608054086128775</v>
      </c>
    </row>
    <row r="82" spans="2:33" x14ac:dyDescent="0.35">
      <c r="B82" t="s">
        <v>172</v>
      </c>
      <c r="C82">
        <f>C16/SUM(C$14:C$16,$C$18:$C$19)</f>
        <v>0.17689942965765237</v>
      </c>
      <c r="D82">
        <f t="shared" si="22"/>
        <v>0.1216986377151557</v>
      </c>
      <c r="E82">
        <f t="shared" si="22"/>
        <v>0.12635561096801967</v>
      </c>
      <c r="F82">
        <f t="shared" si="22"/>
        <v>0.13306725647334808</v>
      </c>
      <c r="G82">
        <f t="shared" si="22"/>
        <v>0.12943653961157439</v>
      </c>
      <c r="H82">
        <f t="shared" si="22"/>
        <v>0.12875142931680425</v>
      </c>
      <c r="I82">
        <f t="shared" si="22"/>
        <v>0.12592307251147689</v>
      </c>
      <c r="J82">
        <f t="shared" si="22"/>
        <v>0.12486993547915795</v>
      </c>
      <c r="K82">
        <f t="shared" si="22"/>
        <v>0.12443562876132559</v>
      </c>
      <c r="L82">
        <f t="shared" si="22"/>
        <v>0.12367335286122272</v>
      </c>
      <c r="M82">
        <f t="shared" si="22"/>
        <v>0.12221071680988224</v>
      </c>
      <c r="N82">
        <f t="shared" si="22"/>
        <v>0.12089894420052028</v>
      </c>
      <c r="O82">
        <f t="shared" si="22"/>
        <v>0.12181025954779157</v>
      </c>
      <c r="P82">
        <f t="shared" si="22"/>
        <v>0.12151609133011325</v>
      </c>
      <c r="Q82">
        <f t="shared" si="22"/>
        <v>0.12114326158974476</v>
      </c>
      <c r="R82">
        <f t="shared" si="22"/>
        <v>0.12103282732184782</v>
      </c>
      <c r="S82">
        <f t="shared" si="22"/>
        <v>0.12040945332956923</v>
      </c>
      <c r="T82">
        <f t="shared" si="22"/>
        <v>0.12007281672541785</v>
      </c>
      <c r="U82">
        <f t="shared" si="22"/>
        <v>0.11945871181839382</v>
      </c>
      <c r="V82">
        <f t="shared" si="22"/>
        <v>0.11988115920660261</v>
      </c>
      <c r="W82">
        <f t="shared" si="22"/>
        <v>0.11904153936662352</v>
      </c>
      <c r="X82">
        <f t="shared" si="22"/>
        <v>0.11892639146485619</v>
      </c>
      <c r="Y82">
        <f t="shared" si="22"/>
        <v>0.11893062222467031</v>
      </c>
      <c r="Z82">
        <f t="shared" si="22"/>
        <v>0.11815391968212914</v>
      </c>
      <c r="AA82">
        <f t="shared" si="22"/>
        <v>0.11791133556574997</v>
      </c>
      <c r="AB82">
        <f t="shared" si="22"/>
        <v>0.11806268879723961</v>
      </c>
      <c r="AC82">
        <f t="shared" si="22"/>
        <v>0.11755195338031399</v>
      </c>
      <c r="AD82">
        <f t="shared" si="22"/>
        <v>0.11778965693504381</v>
      </c>
      <c r="AE82">
        <f t="shared" si="22"/>
        <v>0.11779923636473004</v>
      </c>
      <c r="AF82">
        <f t="shared" si="22"/>
        <v>0.11750728429222454</v>
      </c>
      <c r="AG82">
        <f t="shared" si="22"/>
        <v>0.11736651499014585</v>
      </c>
    </row>
    <row r="83" spans="2:33" x14ac:dyDescent="0.3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35">
      <c r="B84" t="s">
        <v>201</v>
      </c>
      <c r="C84">
        <f>C18/SUM(C$14:C$16,$C$18:$C$19)</f>
        <v>0.20504672363761076</v>
      </c>
      <c r="D84">
        <f t="shared" ref="D84:AJ84" si="23">D18/SUM(D$14:D$16,$C$18:$C$19)</f>
        <v>0.3807746966058877</v>
      </c>
      <c r="E84">
        <f t="shared" si="23"/>
        <v>0.36563078979490471</v>
      </c>
      <c r="F84">
        <f t="shared" si="23"/>
        <v>0.35131995972783842</v>
      </c>
      <c r="G84">
        <f t="shared" si="23"/>
        <v>0.36468123653924578</v>
      </c>
      <c r="H84">
        <f t="shared" si="23"/>
        <v>0.37194869493415844</v>
      </c>
      <c r="I84">
        <f t="shared" si="23"/>
        <v>0.38132663615102969</v>
      </c>
      <c r="J84">
        <f t="shared" si="23"/>
        <v>0.38643016643453937</v>
      </c>
      <c r="K84">
        <f t="shared" si="23"/>
        <v>0.38980233169355605</v>
      </c>
      <c r="L84">
        <f t="shared" si="23"/>
        <v>0.39360406444218493</v>
      </c>
      <c r="M84">
        <f t="shared" si="23"/>
        <v>0.40048119998080184</v>
      </c>
      <c r="N84">
        <f t="shared" si="23"/>
        <v>0.4059132980487713</v>
      </c>
      <c r="O84">
        <f t="shared" si="23"/>
        <v>0.40294771220960368</v>
      </c>
      <c r="P84">
        <f t="shared" si="23"/>
        <v>0.40470244246786841</v>
      </c>
      <c r="Q84">
        <f t="shared" si="23"/>
        <v>0.40705370216726794</v>
      </c>
      <c r="R84">
        <f t="shared" si="23"/>
        <v>0.40811097499784738</v>
      </c>
      <c r="S84">
        <f t="shared" si="23"/>
        <v>0.41124112497469656</v>
      </c>
      <c r="T84">
        <f t="shared" si="23"/>
        <v>0.41324958575914467</v>
      </c>
      <c r="U84">
        <f t="shared" si="23"/>
        <v>0.41626026192060933</v>
      </c>
      <c r="V84">
        <f t="shared" si="23"/>
        <v>0.41508883449807682</v>
      </c>
      <c r="W84">
        <f t="shared" si="23"/>
        <v>0.41911773244458927</v>
      </c>
      <c r="X84">
        <f t="shared" si="23"/>
        <v>0.41999275827279597</v>
      </c>
      <c r="Y84">
        <f t="shared" si="23"/>
        <v>0.42042337537510743</v>
      </c>
      <c r="Z84">
        <f t="shared" si="23"/>
        <v>0.42411351761548172</v>
      </c>
      <c r="AA84">
        <f t="shared" si="23"/>
        <v>0.42554775194218697</v>
      </c>
      <c r="AB84">
        <f t="shared" si="23"/>
        <v>0.4253695821296743</v>
      </c>
      <c r="AC84">
        <f t="shared" si="23"/>
        <v>0.42794273998160404</v>
      </c>
      <c r="AD84">
        <f t="shared" si="23"/>
        <v>0.42738735981253773</v>
      </c>
      <c r="AE84">
        <f t="shared" si="23"/>
        <v>0.42760998047082355</v>
      </c>
      <c r="AF84">
        <f t="shared" si="23"/>
        <v>0.42932906052885278</v>
      </c>
      <c r="AG84">
        <f t="shared" si="23"/>
        <v>0.43056993259229753</v>
      </c>
    </row>
    <row r="85" spans="2:33" x14ac:dyDescent="0.3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35">
      <c r="B87" t="s">
        <v>192</v>
      </c>
    </row>
    <row r="88" spans="2:33" x14ac:dyDescent="0.35">
      <c r="B88" t="s">
        <v>194</v>
      </c>
    </row>
    <row r="89" spans="2:33" x14ac:dyDescent="0.35">
      <c r="B89" s="1" t="s">
        <v>191</v>
      </c>
      <c r="C89">
        <f>C3</f>
        <v>2020</v>
      </c>
      <c r="D89">
        <f t="shared" ref="D89:AJ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3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3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35">
      <c r="B92" t="s">
        <v>170</v>
      </c>
      <c r="C92">
        <f>C14/SUM(C$14,C$16)*C$4</f>
        <v>0.22136697303088876</v>
      </c>
      <c r="D92">
        <f t="shared" ref="D92:AJ92" si="25">D14/SUM(D$14,D$16)*D$4</f>
        <v>0.29126656522018507</v>
      </c>
      <c r="E92">
        <f t="shared" si="25"/>
        <v>0.27176167348811991</v>
      </c>
      <c r="F92">
        <f t="shared" si="25"/>
        <v>0.25172397248992295</v>
      </c>
      <c r="G92">
        <f t="shared" si="25"/>
        <v>0.2496955367949561</v>
      </c>
      <c r="H92">
        <f t="shared" si="25"/>
        <v>0.24255243237751659</v>
      </c>
      <c r="I92">
        <f t="shared" si="25"/>
        <v>0.23855996609796104</v>
      </c>
      <c r="J92">
        <f t="shared" si="25"/>
        <v>0.23176007303405941</v>
      </c>
      <c r="K92">
        <f t="shared" si="25"/>
        <v>0.22427751233079823</v>
      </c>
      <c r="L92">
        <f t="shared" si="25"/>
        <v>0.21733644942168689</v>
      </c>
      <c r="M92">
        <f t="shared" si="25"/>
        <v>0.21174466661765629</v>
      </c>
      <c r="N92">
        <f t="shared" si="25"/>
        <v>0.20629741714284119</v>
      </c>
      <c r="O92">
        <f t="shared" si="25"/>
        <v>0.19745707344215863</v>
      </c>
      <c r="P92">
        <f t="shared" si="25"/>
        <v>0.1909964126992818</v>
      </c>
      <c r="Q92">
        <f t="shared" si="25"/>
        <v>0.18500442878615744</v>
      </c>
      <c r="R92">
        <f t="shared" si="25"/>
        <v>0.17907418016223808</v>
      </c>
      <c r="S92">
        <f t="shared" si="25"/>
        <v>0.17431604888589869</v>
      </c>
      <c r="T92">
        <f t="shared" si="25"/>
        <v>0.16971899952599304</v>
      </c>
      <c r="U92">
        <f t="shared" si="25"/>
        <v>0.16601403853701582</v>
      </c>
      <c r="V92">
        <f t="shared" si="25"/>
        <v>0.1615316922196664</v>
      </c>
      <c r="W92">
        <f t="shared" si="25"/>
        <v>0.15905963528440786</v>
      </c>
      <c r="X92">
        <f t="shared" si="25"/>
        <v>0.15611834814587017</v>
      </c>
      <c r="Y92">
        <f t="shared" si="25"/>
        <v>0.15342225459366862</v>
      </c>
      <c r="Z92">
        <f t="shared" si="25"/>
        <v>0.15190773459366144</v>
      </c>
      <c r="AA92">
        <f t="shared" si="25"/>
        <v>0.15002191933390735</v>
      </c>
      <c r="AB92">
        <f t="shared" si="25"/>
        <v>0.14787318696200222</v>
      </c>
      <c r="AC92">
        <f t="shared" si="25"/>
        <v>0.14658632338720859</v>
      </c>
      <c r="AD92">
        <f t="shared" si="25"/>
        <v>0.14456472805636258</v>
      </c>
      <c r="AE92">
        <f t="shared" si="25"/>
        <v>0.14284167737087006</v>
      </c>
      <c r="AF92">
        <f t="shared" si="25"/>
        <v>0.14149732987400465</v>
      </c>
      <c r="AG92">
        <f t="shared" si="25"/>
        <v>0.14004045173624269</v>
      </c>
    </row>
    <row r="93" spans="2:33" x14ac:dyDescent="0.3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35">
      <c r="B94" t="s">
        <v>172</v>
      </c>
      <c r="C94">
        <f t="shared" ref="C94:AJ94" si="26">C16/SUM(C$14,C$16)*C$4</f>
        <v>0.29349718995667784</v>
      </c>
      <c r="D94">
        <f t="shared" si="26"/>
        <v>0.20769605390841556</v>
      </c>
      <c r="E94">
        <f t="shared" si="26"/>
        <v>0.21440242786147898</v>
      </c>
      <c r="F94">
        <f t="shared" si="26"/>
        <v>0.22105318142999331</v>
      </c>
      <c r="G94">
        <f t="shared" si="26"/>
        <v>0.20933951647824295</v>
      </c>
      <c r="H94">
        <f t="shared" si="26"/>
        <v>0.20244597948328583</v>
      </c>
      <c r="I94">
        <f t="shared" si="26"/>
        <v>0.19228269623519312</v>
      </c>
      <c r="J94">
        <f t="shared" si="26"/>
        <v>0.18499225769793515</v>
      </c>
      <c r="K94">
        <f t="shared" si="26"/>
        <v>0.17860748746724495</v>
      </c>
      <c r="L94">
        <f t="shared" si="26"/>
        <v>0.1718704996122746</v>
      </c>
      <c r="M94">
        <f t="shared" si="26"/>
        <v>0.1641440631841497</v>
      </c>
      <c r="N94">
        <f t="shared" si="26"/>
        <v>0.156804232471278</v>
      </c>
      <c r="O94">
        <f t="shared" si="26"/>
        <v>0.15338308888662699</v>
      </c>
      <c r="P94">
        <f t="shared" si="26"/>
        <v>0.14814258781316147</v>
      </c>
      <c r="Q94">
        <f t="shared" si="26"/>
        <v>0.14309818454249537</v>
      </c>
      <c r="R94">
        <f t="shared" si="26"/>
        <v>0.13870484483228843</v>
      </c>
      <c r="S94">
        <f t="shared" si="26"/>
        <v>0.13400169414351826</v>
      </c>
      <c r="T94">
        <f t="shared" si="26"/>
        <v>0.13007871137533991</v>
      </c>
      <c r="U94">
        <f t="shared" si="26"/>
        <v>0.12626482752786961</v>
      </c>
      <c r="V94">
        <f t="shared" si="26"/>
        <v>0.12407895834988901</v>
      </c>
      <c r="W94">
        <f t="shared" si="26"/>
        <v>0.12072257229959182</v>
      </c>
      <c r="X94">
        <f t="shared" si="26"/>
        <v>0.11856707982654593</v>
      </c>
      <c r="Y94">
        <f t="shared" si="26"/>
        <v>0.11677212192185998</v>
      </c>
      <c r="Z94">
        <f t="shared" si="26"/>
        <v>0.11432156522064435</v>
      </c>
      <c r="AA94">
        <f t="shared" si="26"/>
        <v>0.11265550622454566</v>
      </c>
      <c r="AB94">
        <f t="shared" si="26"/>
        <v>0.11153220561008639</v>
      </c>
      <c r="AC94">
        <f t="shared" si="26"/>
        <v>0.10978261877556003</v>
      </c>
      <c r="AD94">
        <f t="shared" si="26"/>
        <v>0.10891127496671212</v>
      </c>
      <c r="AE94">
        <f t="shared" si="26"/>
        <v>0.10782155116639484</v>
      </c>
      <c r="AF94">
        <f t="shared" si="26"/>
        <v>0.10641379795278649</v>
      </c>
      <c r="AG94">
        <f t="shared" si="26"/>
        <v>0.10515819461751587</v>
      </c>
    </row>
    <row r="95" spans="2:33" x14ac:dyDescent="0.3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3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3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3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35">
      <c r="B99" t="s">
        <v>174</v>
      </c>
      <c r="C99">
        <f t="shared" ref="C99:AJ99" si="27">C23/SUM(C$23,C$25)*C$5</f>
        <v>0.39986847261924846</v>
      </c>
      <c r="D99">
        <f t="shared" si="27"/>
        <v>0.38909812398765115</v>
      </c>
      <c r="E99">
        <f t="shared" si="27"/>
        <v>0.40112291061630911</v>
      </c>
      <c r="F99">
        <f t="shared" si="27"/>
        <v>0.41294042803404979</v>
      </c>
      <c r="G99">
        <f t="shared" si="27"/>
        <v>0.42513814427318725</v>
      </c>
      <c r="H99">
        <f t="shared" si="27"/>
        <v>0.4371719401950635</v>
      </c>
      <c r="I99">
        <f t="shared" si="27"/>
        <v>0.44942854393902565</v>
      </c>
      <c r="J99">
        <f t="shared" si="27"/>
        <v>0.46148382426737566</v>
      </c>
      <c r="K99">
        <f t="shared" si="27"/>
        <v>0.47322075100572808</v>
      </c>
      <c r="L99">
        <f t="shared" si="27"/>
        <v>0.48478202299173373</v>
      </c>
      <c r="M99">
        <f t="shared" si="27"/>
        <v>0.49601179846577353</v>
      </c>
      <c r="N99">
        <f t="shared" si="27"/>
        <v>0.50677593807202004</v>
      </c>
      <c r="O99">
        <f t="shared" si="27"/>
        <v>0.51708599007293676</v>
      </c>
      <c r="P99">
        <f t="shared" si="27"/>
        <v>0.52679363182445937</v>
      </c>
      <c r="Q99">
        <f t="shared" si="27"/>
        <v>0.5357807182081562</v>
      </c>
      <c r="R99">
        <f t="shared" si="27"/>
        <v>0.54443618136522043</v>
      </c>
      <c r="S99">
        <f t="shared" si="27"/>
        <v>0.55250180439967733</v>
      </c>
      <c r="T99">
        <f t="shared" si="27"/>
        <v>0.55979338449238969</v>
      </c>
      <c r="U99">
        <f t="shared" si="27"/>
        <v>0.56617113728427859</v>
      </c>
      <c r="V99">
        <f t="shared" si="27"/>
        <v>0.57184203141984868</v>
      </c>
      <c r="W99">
        <f t="shared" si="27"/>
        <v>0.57687176485195069</v>
      </c>
      <c r="X99">
        <f t="shared" si="27"/>
        <v>0.58129892873023326</v>
      </c>
      <c r="Y99">
        <f t="shared" si="27"/>
        <v>0.58518098974927524</v>
      </c>
      <c r="Z99">
        <f t="shared" si="27"/>
        <v>0.58868939425652167</v>
      </c>
      <c r="AA99">
        <f t="shared" si="27"/>
        <v>0.59180920768089418</v>
      </c>
      <c r="AB99">
        <f t="shared" si="27"/>
        <v>0.59466949040966877</v>
      </c>
      <c r="AC99">
        <f t="shared" si="27"/>
        <v>0.59737376463445668</v>
      </c>
      <c r="AD99">
        <f t="shared" si="27"/>
        <v>0.59995824786039553</v>
      </c>
      <c r="AE99">
        <f t="shared" si="27"/>
        <v>0.60239938432114459</v>
      </c>
      <c r="AF99">
        <f t="shared" si="27"/>
        <v>0.60483620932887117</v>
      </c>
      <c r="AG99">
        <f t="shared" si="27"/>
        <v>0.60720188520183371</v>
      </c>
    </row>
    <row r="100" spans="2:33" x14ac:dyDescent="0.3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35">
      <c r="B101" t="s">
        <v>176</v>
      </c>
      <c r="C101">
        <f t="shared" ref="C101:AJ101" si="28">C25/SUM(C$23,C$25)*C$5</f>
        <v>8.5267364393184886E-2</v>
      </c>
      <c r="D101">
        <f t="shared" si="28"/>
        <v>0.11193925688374824</v>
      </c>
      <c r="E101">
        <f t="shared" si="28"/>
        <v>0.11271298803409194</v>
      </c>
      <c r="F101">
        <f t="shared" si="28"/>
        <v>0.11428241804603394</v>
      </c>
      <c r="G101">
        <f t="shared" si="28"/>
        <v>0.11582680245361367</v>
      </c>
      <c r="H101">
        <f t="shared" si="28"/>
        <v>0.11782964794413413</v>
      </c>
      <c r="I101">
        <f t="shared" si="28"/>
        <v>0.11972879372782019</v>
      </c>
      <c r="J101">
        <f t="shared" si="28"/>
        <v>0.12176384500062973</v>
      </c>
      <c r="K101">
        <f t="shared" si="28"/>
        <v>0.12389424919622875</v>
      </c>
      <c r="L101">
        <f t="shared" si="28"/>
        <v>0.12601102797430463</v>
      </c>
      <c r="M101">
        <f t="shared" si="28"/>
        <v>0.12809947173242048</v>
      </c>
      <c r="N101">
        <f t="shared" si="28"/>
        <v>0.13012241231386065</v>
      </c>
      <c r="O101">
        <f t="shared" si="28"/>
        <v>0.13207384759827773</v>
      </c>
      <c r="P101">
        <f t="shared" si="28"/>
        <v>0.1340673676630974</v>
      </c>
      <c r="Q101">
        <f t="shared" si="28"/>
        <v>0.13611666846319095</v>
      </c>
      <c r="R101">
        <f t="shared" si="28"/>
        <v>0.13778479364025306</v>
      </c>
      <c r="S101">
        <f t="shared" si="28"/>
        <v>0.13918045257090575</v>
      </c>
      <c r="T101">
        <f t="shared" si="28"/>
        <v>0.14040890460627736</v>
      </c>
      <c r="U101">
        <f t="shared" si="28"/>
        <v>0.14154999665083601</v>
      </c>
      <c r="V101">
        <f t="shared" si="28"/>
        <v>0.14254731801059586</v>
      </c>
      <c r="W101">
        <f t="shared" si="28"/>
        <v>0.14334602756404952</v>
      </c>
      <c r="X101">
        <f t="shared" si="28"/>
        <v>0.14401564329735056</v>
      </c>
      <c r="Y101">
        <f t="shared" si="28"/>
        <v>0.14462463373519621</v>
      </c>
      <c r="Z101">
        <f t="shared" si="28"/>
        <v>0.14508130592917234</v>
      </c>
      <c r="AA101">
        <f t="shared" si="28"/>
        <v>0.14551336676065277</v>
      </c>
      <c r="AB101">
        <f t="shared" si="28"/>
        <v>0.14592511701824265</v>
      </c>
      <c r="AC101">
        <f t="shared" si="28"/>
        <v>0.14625729320277467</v>
      </c>
      <c r="AD101">
        <f t="shared" si="28"/>
        <v>0.14656574911652964</v>
      </c>
      <c r="AE101">
        <f t="shared" si="28"/>
        <v>0.14693738714159049</v>
      </c>
      <c r="AF101">
        <f t="shared" si="28"/>
        <v>0.14725266284433763</v>
      </c>
      <c r="AG101">
        <f t="shared" si="28"/>
        <v>0.14759946844440772</v>
      </c>
    </row>
    <row r="102" spans="2:33" x14ac:dyDescent="0.3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3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3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3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35">
      <c r="B107" t="s">
        <v>195</v>
      </c>
    </row>
    <row r="108" spans="2:33" x14ac:dyDescent="0.35">
      <c r="B108" t="s">
        <v>196</v>
      </c>
    </row>
    <row r="109" spans="2:33" x14ac:dyDescent="0.35">
      <c r="B109" s="1" t="s">
        <v>193</v>
      </c>
      <c r="C109">
        <f>C3</f>
        <v>2020</v>
      </c>
      <c r="D109">
        <f t="shared" ref="D109:AJ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35">
      <c r="B110" t="s">
        <v>168</v>
      </c>
      <c r="C110">
        <f>C12/SUM(C$12:C$15,C$17:C$19)</f>
        <v>4.5805791485391675E-3</v>
      </c>
      <c r="D110">
        <f t="shared" ref="D110:AJ113" si="30">D12/SUM(D$12:D$15,D$17:D$19)</f>
        <v>4.6349461054984763E-3</v>
      </c>
      <c r="E110">
        <f t="shared" si="30"/>
        <v>4.4469813373263171E-3</v>
      </c>
      <c r="F110">
        <f t="shared" si="30"/>
        <v>4.2396655538807226E-3</v>
      </c>
      <c r="G110">
        <f t="shared" si="30"/>
        <v>4.3847010405732864E-3</v>
      </c>
      <c r="H110">
        <f t="shared" si="30"/>
        <v>4.4308701130275812E-3</v>
      </c>
      <c r="I110">
        <f t="shared" si="30"/>
        <v>4.5260166095827704E-3</v>
      </c>
      <c r="J110">
        <f t="shared" si="30"/>
        <v>4.557779371022066E-3</v>
      </c>
      <c r="K110">
        <f t="shared" si="30"/>
        <v>4.5812863974272842E-3</v>
      </c>
      <c r="L110">
        <f t="shared" si="30"/>
        <v>4.6072068994630292E-3</v>
      </c>
      <c r="M110">
        <f t="shared" si="30"/>
        <v>4.6634012917141253E-3</v>
      </c>
      <c r="N110">
        <f t="shared" si="30"/>
        <v>4.7707601804809095E-3</v>
      </c>
      <c r="O110">
        <f t="shared" si="30"/>
        <v>4.6895350857677808E-3</v>
      </c>
      <c r="P110">
        <f t="shared" si="30"/>
        <v>4.7086343990825419E-3</v>
      </c>
      <c r="Q110">
        <f t="shared" si="30"/>
        <v>4.7161360001175953E-3</v>
      </c>
      <c r="R110">
        <f t="shared" si="30"/>
        <v>4.7209711116753504E-3</v>
      </c>
      <c r="S110">
        <f t="shared" si="30"/>
        <v>4.7454064826339031E-3</v>
      </c>
      <c r="T110">
        <f t="shared" si="30"/>
        <v>4.7579688943865609E-3</v>
      </c>
      <c r="U110">
        <f t="shared" si="30"/>
        <v>4.7821705706351143E-3</v>
      </c>
      <c r="V110">
        <f t="shared" si="30"/>
        <v>4.7619795736023127E-3</v>
      </c>
      <c r="W110">
        <f t="shared" si="30"/>
        <v>4.7969694175057209E-3</v>
      </c>
      <c r="X110">
        <f t="shared" si="30"/>
        <v>4.79922210503633E-3</v>
      </c>
      <c r="Y110">
        <f t="shared" si="30"/>
        <v>4.7978628462684806E-3</v>
      </c>
      <c r="Z110">
        <f t="shared" si="30"/>
        <v>4.8300613034336836E-3</v>
      </c>
      <c r="AA110">
        <f t="shared" si="30"/>
        <v>4.8381195303669076E-3</v>
      </c>
      <c r="AB110">
        <f t="shared" si="30"/>
        <v>4.8309391036045739E-3</v>
      </c>
      <c r="AC110">
        <f t="shared" si="30"/>
        <v>4.8508408804769296E-3</v>
      </c>
      <c r="AD110">
        <f t="shared" si="30"/>
        <v>4.8395791715662544E-3</v>
      </c>
      <c r="AE110">
        <f t="shared" si="30"/>
        <v>4.8374618286037485E-3</v>
      </c>
      <c r="AF110">
        <f t="shared" si="30"/>
        <v>4.8504863477424904E-3</v>
      </c>
      <c r="AG110">
        <f t="shared" si="30"/>
        <v>4.8580018660925386E-3</v>
      </c>
    </row>
    <row r="111" spans="2:33" x14ac:dyDescent="0.35">
      <c r="B111" t="s">
        <v>169</v>
      </c>
      <c r="C111">
        <f>C13/SUM(C$12:C$15,C$17:C$19)</f>
        <v>4.5217510819241719E-2</v>
      </c>
      <c r="D111">
        <f t="shared" si="30"/>
        <v>6.5337266410306266E-2</v>
      </c>
      <c r="E111">
        <f t="shared" si="30"/>
        <v>6.1894563652750895E-2</v>
      </c>
      <c r="F111">
        <f t="shared" si="30"/>
        <v>5.7880294235882701E-2</v>
      </c>
      <c r="G111">
        <f t="shared" si="30"/>
        <v>5.8107100440006179E-2</v>
      </c>
      <c r="H111">
        <f t="shared" si="30"/>
        <v>5.7973489856281583E-2</v>
      </c>
      <c r="I111">
        <f t="shared" si="30"/>
        <v>5.8163156362510973E-2</v>
      </c>
      <c r="J111">
        <f t="shared" si="30"/>
        <v>5.7635862294550845E-2</v>
      </c>
      <c r="K111">
        <f t="shared" si="30"/>
        <v>5.7572164187752968E-2</v>
      </c>
      <c r="L111">
        <f t="shared" si="30"/>
        <v>5.7346403009161634E-2</v>
      </c>
      <c r="M111">
        <f t="shared" si="30"/>
        <v>5.7557082847566984E-2</v>
      </c>
      <c r="N111">
        <f t="shared" si="30"/>
        <v>5.7594415076298068E-2</v>
      </c>
      <c r="O111">
        <f t="shared" si="30"/>
        <v>5.6881126205825291E-2</v>
      </c>
      <c r="P111">
        <f t="shared" si="30"/>
        <v>5.6614376455502255E-2</v>
      </c>
      <c r="Q111">
        <f t="shared" si="30"/>
        <v>5.6469921043873161E-2</v>
      </c>
      <c r="R111">
        <f t="shared" si="30"/>
        <v>5.6200743759738624E-2</v>
      </c>
      <c r="S111">
        <f t="shared" si="30"/>
        <v>5.6181581530053606E-2</v>
      </c>
      <c r="T111">
        <f t="shared" si="30"/>
        <v>5.6073039031449494E-2</v>
      </c>
      <c r="U111">
        <f t="shared" si="30"/>
        <v>5.6057821244090054E-2</v>
      </c>
      <c r="V111">
        <f t="shared" si="30"/>
        <v>5.5609815941789924E-2</v>
      </c>
      <c r="W111">
        <f t="shared" si="30"/>
        <v>5.5739927029261956E-2</v>
      </c>
      <c r="X111">
        <f t="shared" si="30"/>
        <v>5.556598326950668E-2</v>
      </c>
      <c r="Y111">
        <f t="shared" si="30"/>
        <v>5.5344362962409029E-2</v>
      </c>
      <c r="Z111">
        <f t="shared" si="30"/>
        <v>5.5488824947111812E-2</v>
      </c>
      <c r="AA111">
        <f t="shared" si="30"/>
        <v>5.5395897089809576E-2</v>
      </c>
      <c r="AB111">
        <f t="shared" si="30"/>
        <v>5.5124042604100323E-2</v>
      </c>
      <c r="AC111">
        <f t="shared" si="30"/>
        <v>5.516609765887822E-2</v>
      </c>
      <c r="AD111">
        <f t="shared" si="30"/>
        <v>5.4892692395634456E-2</v>
      </c>
      <c r="AE111">
        <f t="shared" si="30"/>
        <v>5.4704180651359277E-2</v>
      </c>
      <c r="AF111">
        <f t="shared" si="30"/>
        <v>5.4669754108126904E-2</v>
      </c>
      <c r="AG111">
        <f t="shared" si="30"/>
        <v>5.4586006858475949E-2</v>
      </c>
    </row>
    <row r="112" spans="2:33" x14ac:dyDescent="0.35">
      <c r="B112" t="s">
        <v>170</v>
      </c>
      <c r="C112">
        <f>C14/SUM(C$12:C$15,C$17:C$19)</f>
        <v>0.15207502826137234</v>
      </c>
      <c r="D112">
        <f t="shared" si="30"/>
        <v>0.1537303673628512</v>
      </c>
      <c r="E112">
        <f t="shared" si="30"/>
        <v>0.14653674517535742</v>
      </c>
      <c r="F112">
        <f t="shared" si="30"/>
        <v>0.1412129128879181</v>
      </c>
      <c r="G112">
        <f t="shared" si="30"/>
        <v>0.14167175811620838</v>
      </c>
      <c r="H112">
        <f t="shared" si="30"/>
        <v>0.14043827940455883</v>
      </c>
      <c r="I112">
        <f t="shared" si="30"/>
        <v>0.14070258769603242</v>
      </c>
      <c r="J112">
        <f t="shared" si="30"/>
        <v>0.14009445948464827</v>
      </c>
      <c r="K112">
        <f t="shared" si="30"/>
        <v>0.13939975295725962</v>
      </c>
      <c r="L112">
        <f t="shared" si="30"/>
        <v>0.13893545875960372</v>
      </c>
      <c r="M112">
        <f t="shared" si="30"/>
        <v>0.13903616430214433</v>
      </c>
      <c r="N112">
        <f t="shared" si="30"/>
        <v>0.13945611986835649</v>
      </c>
      <c r="O112">
        <f t="shared" si="30"/>
        <v>0.13788272724721348</v>
      </c>
      <c r="P112">
        <f t="shared" si="30"/>
        <v>0.13748882887723987</v>
      </c>
      <c r="Q112">
        <f t="shared" si="30"/>
        <v>0.1370982749339269</v>
      </c>
      <c r="R112">
        <f t="shared" si="30"/>
        <v>0.13661957612619549</v>
      </c>
      <c r="S112">
        <f t="shared" si="30"/>
        <v>0.13649711886350677</v>
      </c>
      <c r="T112">
        <f t="shared" si="30"/>
        <v>0.13623284416162568</v>
      </c>
      <c r="U112">
        <f t="shared" si="30"/>
        <v>0.13615274182815265</v>
      </c>
      <c r="V112">
        <f t="shared" si="30"/>
        <v>0.13544100460276629</v>
      </c>
      <c r="W112">
        <f t="shared" si="30"/>
        <v>0.13555534713509598</v>
      </c>
      <c r="X112">
        <f t="shared" si="30"/>
        <v>0.1352043386817692</v>
      </c>
      <c r="Y112">
        <f t="shared" si="30"/>
        <v>0.1348477356914963</v>
      </c>
      <c r="Z112">
        <f t="shared" si="30"/>
        <v>0.13497602660710356</v>
      </c>
      <c r="AA112">
        <f t="shared" si="30"/>
        <v>0.13479298208705792</v>
      </c>
      <c r="AB112">
        <f t="shared" si="30"/>
        <v>0.13439253803219675</v>
      </c>
      <c r="AC112">
        <f t="shared" si="30"/>
        <v>0.13440917100381908</v>
      </c>
      <c r="AD112">
        <f t="shared" si="30"/>
        <v>0.13395444761448805</v>
      </c>
      <c r="AE112">
        <f t="shared" si="30"/>
        <v>0.1336677571710439</v>
      </c>
      <c r="AF112">
        <f t="shared" si="30"/>
        <v>0.1335975193502397</v>
      </c>
      <c r="AG112">
        <f t="shared" si="30"/>
        <v>0.13347129794872298</v>
      </c>
    </row>
    <row r="113" spans="2:33" x14ac:dyDescent="0.35">
      <c r="B113" t="s">
        <v>171</v>
      </c>
      <c r="C113">
        <f>C15/SUM(C$12:C$15,C$17:C$19)</f>
        <v>0.48739470756002962</v>
      </c>
      <c r="D113">
        <f t="shared" si="30"/>
        <v>0.36159533623257556</v>
      </c>
      <c r="E113">
        <f t="shared" si="30"/>
        <v>0.3754915620421474</v>
      </c>
      <c r="F113">
        <f t="shared" si="30"/>
        <v>0.38729975177985149</v>
      </c>
      <c r="G113">
        <f t="shared" si="30"/>
        <v>0.3790893795329176</v>
      </c>
      <c r="H113">
        <f t="shared" si="30"/>
        <v>0.37504967843543813</v>
      </c>
      <c r="I113">
        <f t="shared" si="30"/>
        <v>0.36974587687303284</v>
      </c>
      <c r="J113">
        <f t="shared" si="30"/>
        <v>0.36724193014263096</v>
      </c>
      <c r="K113">
        <f t="shared" si="30"/>
        <v>0.36555952800902253</v>
      </c>
      <c r="L113">
        <f t="shared" si="30"/>
        <v>0.36370869189883215</v>
      </c>
      <c r="M113">
        <f t="shared" si="30"/>
        <v>0.35974750935778166</v>
      </c>
      <c r="N113">
        <f t="shared" si="30"/>
        <v>0.35638455494857219</v>
      </c>
      <c r="O113">
        <f t="shared" si="30"/>
        <v>0.35910616023134523</v>
      </c>
      <c r="P113">
        <f t="shared" si="30"/>
        <v>0.35837746422736944</v>
      </c>
      <c r="Q113">
        <f t="shared" si="30"/>
        <v>0.35728623750271848</v>
      </c>
      <c r="R113">
        <f t="shared" si="30"/>
        <v>0.35700271723447613</v>
      </c>
      <c r="S113">
        <f t="shared" si="30"/>
        <v>0.35535919806524219</v>
      </c>
      <c r="T113">
        <f t="shared" si="30"/>
        <v>0.35441719486448947</v>
      </c>
      <c r="U113">
        <f t="shared" si="30"/>
        <v>0.35283927631496842</v>
      </c>
      <c r="V113">
        <f t="shared" si="30"/>
        <v>0.35393179897632965</v>
      </c>
      <c r="W113">
        <f t="shared" si="30"/>
        <v>0.3516831225329739</v>
      </c>
      <c r="X113">
        <f t="shared" si="30"/>
        <v>0.35144008640983793</v>
      </c>
      <c r="Y113">
        <f t="shared" si="30"/>
        <v>0.35141678350371502</v>
      </c>
      <c r="Z113">
        <f t="shared" si="30"/>
        <v>0.34934588502057723</v>
      </c>
      <c r="AA113">
        <f t="shared" si="30"/>
        <v>0.34869737082315994</v>
      </c>
      <c r="AB113">
        <f t="shared" si="30"/>
        <v>0.34904314789927021</v>
      </c>
      <c r="AC113">
        <f t="shared" si="30"/>
        <v>0.34766356979425234</v>
      </c>
      <c r="AD113">
        <f t="shared" si="30"/>
        <v>0.34823640855720867</v>
      </c>
      <c r="AE113">
        <f t="shared" si="30"/>
        <v>0.34830141304953799</v>
      </c>
      <c r="AF113">
        <f t="shared" si="30"/>
        <v>0.34742035999248733</v>
      </c>
      <c r="AG113">
        <f t="shared" si="30"/>
        <v>0.3467731567632707</v>
      </c>
    </row>
    <row r="114" spans="2:33" x14ac:dyDescent="0.3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35">
      <c r="B115" t="s">
        <v>173</v>
      </c>
      <c r="C115">
        <f t="shared" ref="C115:AJ117" si="31">C17/SUM(C$12:C$15,C$17:C$19)</f>
        <v>1.2044967632426927E-2</v>
      </c>
      <c r="D115">
        <f t="shared" si="31"/>
        <v>1.1510862382707279E-2</v>
      </c>
      <c r="E115">
        <f t="shared" si="31"/>
        <v>1.1456057144125746E-2</v>
      </c>
      <c r="F115">
        <f t="shared" si="31"/>
        <v>1.1813170431707031E-2</v>
      </c>
      <c r="G115">
        <f t="shared" si="31"/>
        <v>1.1744156363862925E-2</v>
      </c>
      <c r="H115">
        <f t="shared" si="31"/>
        <v>1.1762168749030046E-2</v>
      </c>
      <c r="I115">
        <f t="shared" si="31"/>
        <v>1.164896942855323E-2</v>
      </c>
      <c r="J115">
        <f t="shared" si="31"/>
        <v>1.153660072936789E-2</v>
      </c>
      <c r="K115">
        <f t="shared" si="31"/>
        <v>1.1504555927514235E-2</v>
      </c>
      <c r="L115">
        <f t="shared" si="31"/>
        <v>1.1475531394210715E-2</v>
      </c>
      <c r="M115">
        <f t="shared" si="31"/>
        <v>1.1417461276675119E-2</v>
      </c>
      <c r="N115">
        <f t="shared" si="31"/>
        <v>1.1369648348369003E-2</v>
      </c>
      <c r="O115">
        <f t="shared" si="31"/>
        <v>1.1385489504441071E-2</v>
      </c>
      <c r="P115">
        <f t="shared" si="31"/>
        <v>1.1368785386703472E-2</v>
      </c>
      <c r="Q115">
        <f t="shared" si="31"/>
        <v>1.1341568409178731E-2</v>
      </c>
      <c r="R115">
        <f t="shared" si="31"/>
        <v>1.1327002146741412E-2</v>
      </c>
      <c r="S115">
        <f t="shared" si="31"/>
        <v>1.1297029965308977E-2</v>
      </c>
      <c r="T115">
        <f t="shared" si="31"/>
        <v>1.1275390319409589E-2</v>
      </c>
      <c r="U115">
        <f t="shared" si="31"/>
        <v>1.1243584948651063E-2</v>
      </c>
      <c r="V115">
        <f t="shared" si="31"/>
        <v>1.124733991776266E-2</v>
      </c>
      <c r="W115">
        <f t="shared" si="31"/>
        <v>1.1211493845237707E-2</v>
      </c>
      <c r="X115">
        <f t="shared" si="31"/>
        <v>1.11957148998462E-2</v>
      </c>
      <c r="Y115">
        <f t="shared" si="31"/>
        <v>1.1188338690412251E-2</v>
      </c>
      <c r="Z115">
        <f t="shared" si="31"/>
        <v>1.1154183470110001E-2</v>
      </c>
      <c r="AA115">
        <f t="shared" si="31"/>
        <v>1.1137292970469191E-2</v>
      </c>
      <c r="AB115">
        <f t="shared" si="31"/>
        <v>1.1135504509125769E-2</v>
      </c>
      <c r="AC115">
        <f t="shared" si="31"/>
        <v>1.1111025381712318E-2</v>
      </c>
      <c r="AD115">
        <f t="shared" si="31"/>
        <v>1.1109503648942179E-2</v>
      </c>
      <c r="AE115">
        <f t="shared" si="31"/>
        <v>1.1102963006607408E-2</v>
      </c>
      <c r="AF115">
        <f t="shared" si="31"/>
        <v>1.1088173230385016E-2</v>
      </c>
      <c r="AG115">
        <f t="shared" si="31"/>
        <v>1.1072636835188028E-2</v>
      </c>
    </row>
    <row r="116" spans="2:33" x14ac:dyDescent="0.35">
      <c r="B116" t="s">
        <v>201</v>
      </c>
      <c r="C116">
        <f>C18/SUM(C$12:C$15,C$17:C$19)</f>
        <v>0.23370899526524005</v>
      </c>
      <c r="D116">
        <f t="shared" si="31"/>
        <v>0.34298856393722865</v>
      </c>
      <c r="E116">
        <f t="shared" si="31"/>
        <v>0.33453091634601295</v>
      </c>
      <c r="F116">
        <f t="shared" si="31"/>
        <v>0.32739966141528587</v>
      </c>
      <c r="G116">
        <f t="shared" si="31"/>
        <v>0.33464184453605689</v>
      </c>
      <c r="H116">
        <f t="shared" si="31"/>
        <v>0.3386257674203153</v>
      </c>
      <c r="I116">
        <f t="shared" si="31"/>
        <v>0.34342867483558887</v>
      </c>
      <c r="J116">
        <f t="shared" si="31"/>
        <v>0.34605810738699988</v>
      </c>
      <c r="K116">
        <f t="shared" si="31"/>
        <v>0.3477567920782782</v>
      </c>
      <c r="L116">
        <f t="shared" si="31"/>
        <v>0.34967558531839366</v>
      </c>
      <c r="M116">
        <f t="shared" si="31"/>
        <v>0.35319400194922834</v>
      </c>
      <c r="N116">
        <f t="shared" si="31"/>
        <v>0.35588717610554482</v>
      </c>
      <c r="O116">
        <f t="shared" si="31"/>
        <v>0.35430678915614</v>
      </c>
      <c r="P116">
        <f t="shared" si="31"/>
        <v>0.35516009455447906</v>
      </c>
      <c r="Q116">
        <f t="shared" si="31"/>
        <v>0.35631691210194338</v>
      </c>
      <c r="R116">
        <f t="shared" si="31"/>
        <v>0.35681794559973196</v>
      </c>
      <c r="S116">
        <f t="shared" si="31"/>
        <v>0.35837058363319824</v>
      </c>
      <c r="T116">
        <f t="shared" si="31"/>
        <v>0.35935634282852658</v>
      </c>
      <c r="U116">
        <f t="shared" si="31"/>
        <v>0.36083702436015352</v>
      </c>
      <c r="V116">
        <f t="shared" si="31"/>
        <v>0.36023066527203157</v>
      </c>
      <c r="W116">
        <f t="shared" si="31"/>
        <v>0.36222852993116439</v>
      </c>
      <c r="X116">
        <f t="shared" si="31"/>
        <v>0.36263053048070781</v>
      </c>
      <c r="Y116">
        <f t="shared" si="31"/>
        <v>0.3628170045467598</v>
      </c>
      <c r="Z116">
        <f t="shared" si="31"/>
        <v>0.36461866384721142</v>
      </c>
      <c r="AA116">
        <f t="shared" si="31"/>
        <v>0.36530677738238859</v>
      </c>
      <c r="AB116">
        <f t="shared" si="31"/>
        <v>0.36520757287525363</v>
      </c>
      <c r="AC116">
        <f t="shared" si="31"/>
        <v>0.36645854198000927</v>
      </c>
      <c r="AD116">
        <f t="shared" si="31"/>
        <v>0.36616948819580075</v>
      </c>
      <c r="AE116">
        <f t="shared" si="31"/>
        <v>0.36625423327863199</v>
      </c>
      <c r="AF116">
        <f t="shared" si="31"/>
        <v>0.36709087568256665</v>
      </c>
      <c r="AG116">
        <f t="shared" si="31"/>
        <v>0.36768591377389404</v>
      </c>
    </row>
    <row r="117" spans="2:33" x14ac:dyDescent="0.35">
      <c r="B117" t="s">
        <v>202</v>
      </c>
      <c r="C117">
        <f>C19/SUM(C$12:C$15,C$17:C$19)</f>
        <v>6.497821131315018E-2</v>
      </c>
      <c r="D117">
        <f t="shared" si="31"/>
        <v>6.0202657568832418E-2</v>
      </c>
      <c r="E117">
        <f t="shared" si="31"/>
        <v>6.5643174302279145E-2</v>
      </c>
      <c r="F117">
        <f t="shared" si="31"/>
        <v>7.0154543695474053E-2</v>
      </c>
      <c r="G117">
        <f t="shared" si="31"/>
        <v>7.0361059970374631E-2</v>
      </c>
      <c r="H117">
        <f t="shared" si="31"/>
        <v>7.1719746021348452E-2</v>
      </c>
      <c r="I117">
        <f t="shared" si="31"/>
        <v>7.1784718194699004E-2</v>
      </c>
      <c r="J117">
        <f t="shared" si="31"/>
        <v>7.2875260590780103E-2</v>
      </c>
      <c r="K117">
        <f t="shared" si="31"/>
        <v>7.3625920442745102E-2</v>
      </c>
      <c r="L117">
        <f t="shared" si="31"/>
        <v>7.4251122720335072E-2</v>
      </c>
      <c r="M117">
        <f t="shared" si="31"/>
        <v>7.4384378974889434E-2</v>
      </c>
      <c r="N117">
        <f t="shared" si="31"/>
        <v>7.4537325472378568E-2</v>
      </c>
      <c r="O117">
        <f t="shared" si="31"/>
        <v>7.5748172569267053E-2</v>
      </c>
      <c r="P117">
        <f t="shared" si="31"/>
        <v>7.6281816099623423E-2</v>
      </c>
      <c r="Q117">
        <f t="shared" si="31"/>
        <v>7.6770950008241676E-2</v>
      </c>
      <c r="R117">
        <f t="shared" si="31"/>
        <v>7.7311044021441122E-2</v>
      </c>
      <c r="S117">
        <f t="shared" si="31"/>
        <v>7.7549081460056332E-2</v>
      </c>
      <c r="T117">
        <f t="shared" si="31"/>
        <v>7.7887219900112617E-2</v>
      </c>
      <c r="U117">
        <f t="shared" si="31"/>
        <v>7.8087380733349296E-2</v>
      </c>
      <c r="V117">
        <f t="shared" si="31"/>
        <v>7.8777395715717666E-2</v>
      </c>
      <c r="W117">
        <f t="shared" si="31"/>
        <v>7.8784610108760422E-2</v>
      </c>
      <c r="X117">
        <f t="shared" si="31"/>
        <v>7.916412415329592E-2</v>
      </c>
      <c r="Y117">
        <f t="shared" si="31"/>
        <v>7.9587911758939089E-2</v>
      </c>
      <c r="Z117">
        <f t="shared" si="31"/>
        <v>7.958635480445235E-2</v>
      </c>
      <c r="AA117">
        <f t="shared" si="31"/>
        <v>7.983156011674776E-2</v>
      </c>
      <c r="AB117">
        <f t="shared" si="31"/>
        <v>8.0266254976448681E-2</v>
      </c>
      <c r="AC117">
        <f t="shared" si="31"/>
        <v>8.0340753300851817E-2</v>
      </c>
      <c r="AD117">
        <f t="shared" si="31"/>
        <v>8.0797880416359588E-2</v>
      </c>
      <c r="AE117">
        <f t="shared" si="31"/>
        <v>8.1131991014215768E-2</v>
      </c>
      <c r="AF117">
        <f t="shared" si="31"/>
        <v>8.1282831288451943E-2</v>
      </c>
      <c r="AG117">
        <f t="shared" si="31"/>
        <v>8.1552985954355714E-2</v>
      </c>
    </row>
    <row r="119" spans="2:33" x14ac:dyDescent="0.35">
      <c r="B119"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7" workbookViewId="0">
      <selection sqref="A1:XFD1048576"/>
    </sheetView>
  </sheetViews>
  <sheetFormatPr defaultRowHeight="14.5" x14ac:dyDescent="0.35"/>
  <cols>
    <col min="1" max="1" width="21.36328125" hidden="1" customWidth="1"/>
    <col min="2" max="2" width="46.7265625" customWidth="1"/>
  </cols>
  <sheetData>
    <row r="1" spans="1:33" ht="15" customHeight="1" thickBot="1" x14ac:dyDescent="0.4">
      <c r="B1" s="88" t="s">
        <v>1516</v>
      </c>
      <c r="C1" s="39">
        <v>2021</v>
      </c>
      <c r="D1" s="39">
        <v>2022</v>
      </c>
      <c r="E1" s="39">
        <v>2023</v>
      </c>
      <c r="F1" s="39">
        <v>2024</v>
      </c>
      <c r="G1" s="39">
        <v>2025</v>
      </c>
      <c r="H1" s="39">
        <v>2026</v>
      </c>
      <c r="I1" s="39">
        <v>2027</v>
      </c>
      <c r="J1" s="39">
        <v>2028</v>
      </c>
      <c r="K1" s="39">
        <v>2029</v>
      </c>
      <c r="L1" s="39">
        <v>2030</v>
      </c>
      <c r="M1" s="39">
        <v>2031</v>
      </c>
      <c r="N1" s="39">
        <v>2032</v>
      </c>
      <c r="O1" s="39">
        <v>2033</v>
      </c>
      <c r="P1" s="39">
        <v>2034</v>
      </c>
      <c r="Q1" s="39">
        <v>2035</v>
      </c>
      <c r="R1" s="39">
        <v>2036</v>
      </c>
      <c r="S1" s="39">
        <v>2037</v>
      </c>
      <c r="T1" s="39">
        <v>2038</v>
      </c>
      <c r="U1" s="39">
        <v>2039</v>
      </c>
      <c r="V1" s="39">
        <v>2040</v>
      </c>
      <c r="W1" s="39">
        <v>2041</v>
      </c>
      <c r="X1" s="39">
        <v>2042</v>
      </c>
      <c r="Y1" s="39">
        <v>2043</v>
      </c>
      <c r="Z1" s="39">
        <v>2044</v>
      </c>
      <c r="AA1" s="39">
        <v>2045</v>
      </c>
      <c r="AB1" s="39">
        <v>2046</v>
      </c>
      <c r="AC1" s="39">
        <v>2047</v>
      </c>
      <c r="AD1" s="39">
        <v>2048</v>
      </c>
      <c r="AE1" s="39">
        <v>2049</v>
      </c>
      <c r="AF1" s="39">
        <v>2050</v>
      </c>
    </row>
    <row r="2" spans="1:33" ht="15" customHeight="1" thickTop="1" x14ac:dyDescent="0.35"/>
    <row r="3" spans="1:33" ht="15" customHeight="1" x14ac:dyDescent="0.35">
      <c r="C3" s="89" t="s">
        <v>1517</v>
      </c>
      <c r="D3" s="89" t="s">
        <v>1518</v>
      </c>
      <c r="E3" s="90"/>
      <c r="F3" s="90"/>
      <c r="G3" s="90"/>
    </row>
    <row r="4" spans="1:33" ht="15" customHeight="1" x14ac:dyDescent="0.35">
      <c r="C4" s="89" t="s">
        <v>1519</v>
      </c>
      <c r="D4" s="89" t="s">
        <v>1520</v>
      </c>
      <c r="E4" s="90"/>
      <c r="F4" s="90"/>
      <c r="G4" s="89" t="s">
        <v>1521</v>
      </c>
    </row>
    <row r="5" spans="1:33" ht="15" customHeight="1" x14ac:dyDescent="0.35">
      <c r="C5" s="89" t="s">
        <v>1522</v>
      </c>
      <c r="D5" s="89" t="s">
        <v>1523</v>
      </c>
      <c r="E5" s="90"/>
      <c r="F5" s="90"/>
      <c r="G5" s="90"/>
    </row>
    <row r="6" spans="1:33" ht="15" customHeight="1" x14ac:dyDescent="0.35">
      <c r="C6" s="89" t="s">
        <v>1524</v>
      </c>
      <c r="D6" s="90"/>
      <c r="E6" s="89" t="s">
        <v>1525</v>
      </c>
      <c r="F6" s="90"/>
      <c r="G6" s="90"/>
    </row>
    <row r="7" spans="1:33" ht="12" customHeight="1" x14ac:dyDescent="0.35"/>
    <row r="8" spans="1:33" ht="12" customHeight="1" x14ac:dyDescent="0.35"/>
    <row r="9" spans="1:33" ht="12" customHeight="1" x14ac:dyDescent="0.35"/>
    <row r="10" spans="1:33" ht="15" customHeight="1" x14ac:dyDescent="0.35">
      <c r="A10" s="91" t="s">
        <v>1526</v>
      </c>
      <c r="B10" s="92" t="s">
        <v>1527</v>
      </c>
      <c r="AG10" s="93" t="s">
        <v>1528</v>
      </c>
    </row>
    <row r="11" spans="1:33" ht="15" customHeight="1" x14ac:dyDescent="0.35">
      <c r="B11" s="88" t="s">
        <v>1529</v>
      </c>
      <c r="AG11" s="93" t="s">
        <v>1530</v>
      </c>
    </row>
    <row r="12" spans="1:33" ht="15" customHeight="1" x14ac:dyDescent="0.35">
      <c r="B12" s="88"/>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93" t="s">
        <v>1531</v>
      </c>
    </row>
    <row r="13" spans="1:33" ht="15" customHeight="1" thickBot="1" x14ac:dyDescent="0.4">
      <c r="B13" s="39" t="s">
        <v>1532</v>
      </c>
      <c r="C13" s="39">
        <v>2021</v>
      </c>
      <c r="D13" s="39">
        <v>2022</v>
      </c>
      <c r="E13" s="39">
        <v>2023</v>
      </c>
      <c r="F13" s="39">
        <v>2024</v>
      </c>
      <c r="G13" s="39">
        <v>2025</v>
      </c>
      <c r="H13" s="39">
        <v>2026</v>
      </c>
      <c r="I13" s="39">
        <v>2027</v>
      </c>
      <c r="J13" s="39">
        <v>2028</v>
      </c>
      <c r="K13" s="39">
        <v>2029</v>
      </c>
      <c r="L13" s="39">
        <v>2030</v>
      </c>
      <c r="M13" s="39">
        <v>2031</v>
      </c>
      <c r="N13" s="39">
        <v>2032</v>
      </c>
      <c r="O13" s="39">
        <v>2033</v>
      </c>
      <c r="P13" s="39">
        <v>2034</v>
      </c>
      <c r="Q13" s="39">
        <v>2035</v>
      </c>
      <c r="R13" s="39">
        <v>2036</v>
      </c>
      <c r="S13" s="39">
        <v>2037</v>
      </c>
      <c r="T13" s="39">
        <v>2038</v>
      </c>
      <c r="U13" s="39">
        <v>2039</v>
      </c>
      <c r="V13" s="39">
        <v>2040</v>
      </c>
      <c r="W13" s="39">
        <v>2041</v>
      </c>
      <c r="X13" s="39">
        <v>2042</v>
      </c>
      <c r="Y13" s="39">
        <v>2043</v>
      </c>
      <c r="Z13" s="39">
        <v>2044</v>
      </c>
      <c r="AA13" s="39">
        <v>2045</v>
      </c>
      <c r="AB13" s="39">
        <v>2046</v>
      </c>
      <c r="AC13" s="39">
        <v>2047</v>
      </c>
      <c r="AD13" s="39">
        <v>2048</v>
      </c>
      <c r="AE13" s="39">
        <v>2049</v>
      </c>
      <c r="AF13" s="39">
        <v>2050</v>
      </c>
      <c r="AG13" s="94" t="s">
        <v>1533</v>
      </c>
    </row>
    <row r="14" spans="1:33" ht="15" customHeight="1" thickTop="1" x14ac:dyDescent="0.35">
      <c r="AG14" s="95"/>
    </row>
    <row r="15" spans="1:33" ht="15" customHeight="1" x14ac:dyDescent="0.35">
      <c r="B15" s="41" t="s">
        <v>1534</v>
      </c>
    </row>
    <row r="16" spans="1:33" ht="15" customHeight="1" x14ac:dyDescent="0.35">
      <c r="B16" s="41" t="s">
        <v>1535</v>
      </c>
    </row>
    <row r="17" spans="1:33" ht="15" customHeight="1" x14ac:dyDescent="0.35">
      <c r="A17" s="91" t="s">
        <v>1536</v>
      </c>
      <c r="B17" s="96" t="s">
        <v>1537</v>
      </c>
      <c r="C17" s="97">
        <v>4773.7641599999997</v>
      </c>
      <c r="D17" s="97">
        <v>4458.1455079999996</v>
      </c>
      <c r="E17" s="97">
        <v>4166.4335940000001</v>
      </c>
      <c r="F17" s="97">
        <v>3940.546143</v>
      </c>
      <c r="G17" s="97">
        <v>3758.649414</v>
      </c>
      <c r="H17" s="97">
        <v>3685.4841310000002</v>
      </c>
      <c r="I17" s="97">
        <v>3608.0527339999999</v>
      </c>
      <c r="J17" s="97">
        <v>3535.123779</v>
      </c>
      <c r="K17" s="97">
        <v>3487.8276369999999</v>
      </c>
      <c r="L17" s="97">
        <v>3463.514404</v>
      </c>
      <c r="M17" s="97">
        <v>3455.9499510000001</v>
      </c>
      <c r="N17" s="97">
        <v>3431.2517090000001</v>
      </c>
      <c r="O17" s="97">
        <v>3409.8608399999998</v>
      </c>
      <c r="P17" s="97">
        <v>3382.7409670000002</v>
      </c>
      <c r="Q17" s="97">
        <v>3339.3889159999999</v>
      </c>
      <c r="R17" s="97">
        <v>3313.6850589999999</v>
      </c>
      <c r="S17" s="97">
        <v>3298.329346</v>
      </c>
      <c r="T17" s="97">
        <v>3283.9079590000001</v>
      </c>
      <c r="U17" s="97">
        <v>3259.888672</v>
      </c>
      <c r="V17" s="97">
        <v>3258.2358399999998</v>
      </c>
      <c r="W17" s="97">
        <v>3230.2141109999998</v>
      </c>
      <c r="X17" s="97">
        <v>3192.9172359999998</v>
      </c>
      <c r="Y17" s="97">
        <v>3173.1748050000001</v>
      </c>
      <c r="Z17" s="97">
        <v>3149.5336910000001</v>
      </c>
      <c r="AA17" s="97">
        <v>3133.0717770000001</v>
      </c>
      <c r="AB17" s="97">
        <v>3120.77124</v>
      </c>
      <c r="AC17" s="97">
        <v>3081.966797</v>
      </c>
      <c r="AD17" s="97">
        <v>3041.3054200000001</v>
      </c>
      <c r="AE17" s="97">
        <v>3012.044922</v>
      </c>
      <c r="AF17" s="97">
        <v>2981.9025879999999</v>
      </c>
      <c r="AG17" s="98">
        <v>-1.6095999999999999E-2</v>
      </c>
    </row>
    <row r="18" spans="1:33" ht="15" customHeight="1" x14ac:dyDescent="0.35">
      <c r="A18" s="91" t="s">
        <v>1538</v>
      </c>
      <c r="B18" s="96" t="s">
        <v>1539</v>
      </c>
      <c r="C18" s="97">
        <v>6.2391000000000002E-2</v>
      </c>
      <c r="D18" s="97">
        <v>6.2495000000000002E-2</v>
      </c>
      <c r="E18" s="97">
        <v>5.8910999999999998E-2</v>
      </c>
      <c r="F18" s="97">
        <v>5.1513999999999997E-2</v>
      </c>
      <c r="G18" s="97">
        <v>4.8508000000000003E-2</v>
      </c>
      <c r="H18" s="97">
        <v>4.8742000000000001E-2</v>
      </c>
      <c r="I18" s="97">
        <v>4.8451000000000001E-2</v>
      </c>
      <c r="J18" s="97">
        <v>4.7604E-2</v>
      </c>
      <c r="K18" s="97">
        <v>4.7280000000000003E-2</v>
      </c>
      <c r="L18" s="97">
        <v>4.8404999999999997E-2</v>
      </c>
      <c r="M18" s="97">
        <v>4.8784000000000001E-2</v>
      </c>
      <c r="N18" s="97">
        <v>4.9352E-2</v>
      </c>
      <c r="O18" s="97">
        <v>4.9326000000000002E-2</v>
      </c>
      <c r="P18" s="97">
        <v>4.9632999999999997E-2</v>
      </c>
      <c r="Q18" s="97">
        <v>4.9206E-2</v>
      </c>
      <c r="R18" s="97">
        <v>4.9036000000000003E-2</v>
      </c>
      <c r="S18" s="97">
        <v>4.8717999999999997E-2</v>
      </c>
      <c r="T18" s="97">
        <v>4.9010999999999999E-2</v>
      </c>
      <c r="U18" s="97">
        <v>4.8737999999999997E-2</v>
      </c>
      <c r="V18" s="97">
        <v>4.8847000000000002E-2</v>
      </c>
      <c r="W18" s="97">
        <v>4.8744000000000003E-2</v>
      </c>
      <c r="X18" s="97">
        <v>4.8315999999999998E-2</v>
      </c>
      <c r="Y18" s="97">
        <v>4.8036000000000002E-2</v>
      </c>
      <c r="Z18" s="97">
        <v>4.7747999999999999E-2</v>
      </c>
      <c r="AA18" s="97">
        <v>4.7617E-2</v>
      </c>
      <c r="AB18" s="97">
        <v>4.7626000000000002E-2</v>
      </c>
      <c r="AC18" s="97">
        <v>4.7222E-2</v>
      </c>
      <c r="AD18" s="97">
        <v>4.6676000000000002E-2</v>
      </c>
      <c r="AE18" s="97">
        <v>4.6310999999999998E-2</v>
      </c>
      <c r="AF18" s="97">
        <v>4.6224000000000001E-2</v>
      </c>
      <c r="AG18" s="98">
        <v>-1.0289E-2</v>
      </c>
    </row>
    <row r="19" spans="1:33" ht="15" customHeight="1" x14ac:dyDescent="0.35">
      <c r="A19" s="91" t="s">
        <v>1540</v>
      </c>
      <c r="B19" s="96" t="s">
        <v>1541</v>
      </c>
      <c r="C19" s="97">
        <v>4773.8266599999997</v>
      </c>
      <c r="D19" s="97">
        <v>4458.2080079999996</v>
      </c>
      <c r="E19" s="97">
        <v>4166.4926759999998</v>
      </c>
      <c r="F19" s="97">
        <v>3940.5976559999999</v>
      </c>
      <c r="G19" s="97">
        <v>3758.6979980000001</v>
      </c>
      <c r="H19" s="97">
        <v>3685.5329590000001</v>
      </c>
      <c r="I19" s="97">
        <v>3608.1010740000002</v>
      </c>
      <c r="J19" s="97">
        <v>3535.1713869999999</v>
      </c>
      <c r="K19" s="97">
        <v>3487.875</v>
      </c>
      <c r="L19" s="97">
        <v>3463.5627439999998</v>
      </c>
      <c r="M19" s="97">
        <v>3455.998779</v>
      </c>
      <c r="N19" s="97">
        <v>3431.3010250000002</v>
      </c>
      <c r="O19" s="97">
        <v>3409.9101559999999</v>
      </c>
      <c r="P19" s="97">
        <v>3382.7905270000001</v>
      </c>
      <c r="Q19" s="97">
        <v>3339.438232</v>
      </c>
      <c r="R19" s="97">
        <v>3313.7341310000002</v>
      </c>
      <c r="S19" s="97">
        <v>3298.3781739999999</v>
      </c>
      <c r="T19" s="97">
        <v>3283.9570309999999</v>
      </c>
      <c r="U19" s="97">
        <v>3259.9375</v>
      </c>
      <c r="V19" s="97">
        <v>3258.2846679999998</v>
      </c>
      <c r="W19" s="97">
        <v>3230.2629390000002</v>
      </c>
      <c r="X19" s="97">
        <v>3192.9655760000001</v>
      </c>
      <c r="Y19" s="97">
        <v>3173.2229000000002</v>
      </c>
      <c r="Z19" s="97">
        <v>3149.5815429999998</v>
      </c>
      <c r="AA19" s="97">
        <v>3133.119385</v>
      </c>
      <c r="AB19" s="97">
        <v>3120.8188479999999</v>
      </c>
      <c r="AC19" s="97">
        <v>3082.0139159999999</v>
      </c>
      <c r="AD19" s="97">
        <v>3041.3520509999998</v>
      </c>
      <c r="AE19" s="97">
        <v>3012.0913089999999</v>
      </c>
      <c r="AF19" s="97">
        <v>2981.9487300000001</v>
      </c>
      <c r="AG19" s="98">
        <v>-1.6095999999999999E-2</v>
      </c>
    </row>
    <row r="20" spans="1:33" ht="15" customHeight="1" x14ac:dyDescent="0.35"/>
    <row r="21" spans="1:33" ht="15" customHeight="1" x14ac:dyDescent="0.35">
      <c r="B21" s="41" t="s">
        <v>1542</v>
      </c>
    </row>
    <row r="22" spans="1:33" ht="15" customHeight="1" x14ac:dyDescent="0.35">
      <c r="A22" s="91" t="s">
        <v>1543</v>
      </c>
      <c r="B22" s="96" t="s">
        <v>1544</v>
      </c>
      <c r="C22" s="97">
        <v>71.446387999999999</v>
      </c>
      <c r="D22" s="97">
        <v>67.201499999999996</v>
      </c>
      <c r="E22" s="97">
        <v>63.246147000000001</v>
      </c>
      <c r="F22" s="97">
        <v>59.806857999999998</v>
      </c>
      <c r="G22" s="97">
        <v>57.028004000000003</v>
      </c>
      <c r="H22" s="97">
        <v>55.921168999999999</v>
      </c>
      <c r="I22" s="97">
        <v>54.783290999999998</v>
      </c>
      <c r="J22" s="97">
        <v>53.752589999999998</v>
      </c>
      <c r="K22" s="97">
        <v>53.140476</v>
      </c>
      <c r="L22" s="97">
        <v>52.912452999999999</v>
      </c>
      <c r="M22" s="97">
        <v>52.876815999999998</v>
      </c>
      <c r="N22" s="97">
        <v>52.717491000000003</v>
      </c>
      <c r="O22" s="97">
        <v>52.543686000000001</v>
      </c>
      <c r="P22" s="97">
        <v>52.280048000000001</v>
      </c>
      <c r="Q22" s="97">
        <v>51.778275000000001</v>
      </c>
      <c r="R22" s="97">
        <v>51.536777000000001</v>
      </c>
      <c r="S22" s="97">
        <v>51.456035999999997</v>
      </c>
      <c r="T22" s="97">
        <v>51.40287</v>
      </c>
      <c r="U22" s="97">
        <v>51.205813999999997</v>
      </c>
      <c r="V22" s="97">
        <v>51.334235999999997</v>
      </c>
      <c r="W22" s="97">
        <v>51.071429999999999</v>
      </c>
      <c r="X22" s="97">
        <v>50.627322999999997</v>
      </c>
      <c r="Y22" s="97">
        <v>50.467936999999999</v>
      </c>
      <c r="Z22" s="97">
        <v>50.272137000000001</v>
      </c>
      <c r="AA22" s="97">
        <v>50.188076000000002</v>
      </c>
      <c r="AB22" s="97">
        <v>50.162018000000003</v>
      </c>
      <c r="AC22" s="97">
        <v>49.712490000000003</v>
      </c>
      <c r="AD22" s="97">
        <v>49.208697999999998</v>
      </c>
      <c r="AE22" s="97">
        <v>48.874516</v>
      </c>
      <c r="AF22" s="97">
        <v>48.287666000000002</v>
      </c>
      <c r="AG22" s="98">
        <v>-1.3417999999999999E-2</v>
      </c>
    </row>
    <row r="23" spans="1:33" ht="15" customHeight="1" x14ac:dyDescent="0.35">
      <c r="A23" s="91" t="s">
        <v>1545</v>
      </c>
      <c r="B23" s="96" t="s">
        <v>1546</v>
      </c>
      <c r="C23" s="97">
        <v>1.9243950000000001</v>
      </c>
      <c r="D23" s="97">
        <v>2.0687820000000001</v>
      </c>
      <c r="E23" s="97">
        <v>2.2043499999999998</v>
      </c>
      <c r="F23" s="97">
        <v>2.3016730000000001</v>
      </c>
      <c r="G23" s="97">
        <v>2.3979720000000002</v>
      </c>
      <c r="H23" s="97">
        <v>2.5459070000000001</v>
      </c>
      <c r="I23" s="97">
        <v>2.6815129999999998</v>
      </c>
      <c r="J23" s="97">
        <v>2.8197000000000001</v>
      </c>
      <c r="K23" s="97">
        <v>2.977322</v>
      </c>
      <c r="L23" s="97">
        <v>3.156177</v>
      </c>
      <c r="M23" s="97">
        <v>3.3501590000000001</v>
      </c>
      <c r="N23" s="97">
        <v>3.5415899999999998</v>
      </c>
      <c r="O23" s="97">
        <v>3.729711</v>
      </c>
      <c r="P23" s="97">
        <v>3.9093490000000002</v>
      </c>
      <c r="Q23" s="97">
        <v>4.0721860000000003</v>
      </c>
      <c r="R23" s="97">
        <v>4.2527730000000004</v>
      </c>
      <c r="S23" s="97">
        <v>4.4487889999999997</v>
      </c>
      <c r="T23" s="97">
        <v>4.6472129999999998</v>
      </c>
      <c r="U23" s="97">
        <v>4.8358460000000001</v>
      </c>
      <c r="V23" s="97">
        <v>5.0511590000000002</v>
      </c>
      <c r="W23" s="97">
        <v>5.234699</v>
      </c>
      <c r="X23" s="97">
        <v>5.3974979999999997</v>
      </c>
      <c r="Y23" s="97">
        <v>5.5865479999999996</v>
      </c>
      <c r="Z23" s="97">
        <v>5.7751270000000003</v>
      </c>
      <c r="AA23" s="97">
        <v>5.9771960000000002</v>
      </c>
      <c r="AB23" s="97">
        <v>6.1853730000000002</v>
      </c>
      <c r="AC23" s="97">
        <v>6.3428610000000001</v>
      </c>
      <c r="AD23" s="97">
        <v>6.4876649999999998</v>
      </c>
      <c r="AE23" s="97">
        <v>6.6512029999999998</v>
      </c>
      <c r="AF23" s="97">
        <v>6.80938</v>
      </c>
      <c r="AG23" s="98">
        <v>4.4539000000000002E-2</v>
      </c>
    </row>
    <row r="24" spans="1:33" ht="15" customHeight="1" x14ac:dyDescent="0.35">
      <c r="A24" s="91" t="s">
        <v>1547</v>
      </c>
      <c r="B24" s="96" t="s">
        <v>1548</v>
      </c>
      <c r="C24" s="97">
        <v>24.934086000000001</v>
      </c>
      <c r="D24" s="97">
        <v>29.687279</v>
      </c>
      <c r="E24" s="97">
        <v>31.136410000000001</v>
      </c>
      <c r="F24" s="97">
        <v>32.475211999999999</v>
      </c>
      <c r="G24" s="97">
        <v>32.106437999999997</v>
      </c>
      <c r="H24" s="97">
        <v>33.63599</v>
      </c>
      <c r="I24" s="97">
        <v>34.492420000000003</v>
      </c>
      <c r="J24" s="97">
        <v>35.582129999999999</v>
      </c>
      <c r="K24" s="97">
        <v>37.524895000000001</v>
      </c>
      <c r="L24" s="97">
        <v>39.975524999999998</v>
      </c>
      <c r="M24" s="97">
        <v>43.296368000000001</v>
      </c>
      <c r="N24" s="97">
        <v>46.432858000000003</v>
      </c>
      <c r="O24" s="97">
        <v>49.686981000000003</v>
      </c>
      <c r="P24" s="97">
        <v>52.892516999999998</v>
      </c>
      <c r="Q24" s="97">
        <v>55.888615000000001</v>
      </c>
      <c r="R24" s="97">
        <v>59.108772000000002</v>
      </c>
      <c r="S24" s="97">
        <v>62.468055999999997</v>
      </c>
      <c r="T24" s="97">
        <v>65.966705000000005</v>
      </c>
      <c r="U24" s="97">
        <v>68.832786999999996</v>
      </c>
      <c r="V24" s="97">
        <v>72.270957999999993</v>
      </c>
      <c r="W24" s="97">
        <v>75.028480999999999</v>
      </c>
      <c r="X24" s="97">
        <v>77.279358000000002</v>
      </c>
      <c r="Y24" s="97">
        <v>80.208648999999994</v>
      </c>
      <c r="Z24" s="97">
        <v>82.978675999999993</v>
      </c>
      <c r="AA24" s="97">
        <v>85.572258000000005</v>
      </c>
      <c r="AB24" s="97">
        <v>88.395294000000007</v>
      </c>
      <c r="AC24" s="97">
        <v>90.043441999999999</v>
      </c>
      <c r="AD24" s="97">
        <v>91.311599999999999</v>
      </c>
      <c r="AE24" s="97">
        <v>92.900604000000001</v>
      </c>
      <c r="AF24" s="97">
        <v>94.433494999999994</v>
      </c>
      <c r="AG24" s="98">
        <v>4.6989999999999997E-2</v>
      </c>
    </row>
    <row r="25" spans="1:33" ht="15" customHeight="1" x14ac:dyDescent="0.35">
      <c r="A25" s="91" t="s">
        <v>1549</v>
      </c>
      <c r="B25" s="96" t="s">
        <v>1550</v>
      </c>
      <c r="C25" s="97">
        <v>156.68512000000001</v>
      </c>
      <c r="D25" s="97">
        <v>185.75762900000001</v>
      </c>
      <c r="E25" s="97">
        <v>204.30188000000001</v>
      </c>
      <c r="F25" s="97">
        <v>214.60583500000001</v>
      </c>
      <c r="G25" s="97">
        <v>210.46270799999999</v>
      </c>
      <c r="H25" s="97">
        <v>210.891693</v>
      </c>
      <c r="I25" s="97">
        <v>210.286316</v>
      </c>
      <c r="J25" s="97">
        <v>209.83918800000001</v>
      </c>
      <c r="K25" s="97">
        <v>214.08427399999999</v>
      </c>
      <c r="L25" s="97">
        <v>226.696808</v>
      </c>
      <c r="M25" s="97">
        <v>241.21260100000001</v>
      </c>
      <c r="N25" s="97">
        <v>255.331345</v>
      </c>
      <c r="O25" s="97">
        <v>269.21444700000001</v>
      </c>
      <c r="P25" s="97">
        <v>282.62048299999998</v>
      </c>
      <c r="Q25" s="97">
        <v>295.170074</v>
      </c>
      <c r="R25" s="97">
        <v>308.336975</v>
      </c>
      <c r="S25" s="97">
        <v>322.61108400000001</v>
      </c>
      <c r="T25" s="97">
        <v>337.79873700000002</v>
      </c>
      <c r="U25" s="97">
        <v>350.73223899999999</v>
      </c>
      <c r="V25" s="97">
        <v>365.8526</v>
      </c>
      <c r="W25" s="97">
        <v>378.62390099999999</v>
      </c>
      <c r="X25" s="97">
        <v>389.20095800000001</v>
      </c>
      <c r="Y25" s="97">
        <v>403.21536300000002</v>
      </c>
      <c r="Z25" s="97">
        <v>417.45285000000001</v>
      </c>
      <c r="AA25" s="97">
        <v>431.45663500000001</v>
      </c>
      <c r="AB25" s="97">
        <v>446.799286</v>
      </c>
      <c r="AC25" s="97">
        <v>457.22042800000003</v>
      </c>
      <c r="AD25" s="97">
        <v>465.56048600000003</v>
      </c>
      <c r="AE25" s="97">
        <v>475.73034699999999</v>
      </c>
      <c r="AF25" s="97">
        <v>486.62011699999999</v>
      </c>
      <c r="AG25" s="98">
        <v>3.9850999999999998E-2</v>
      </c>
    </row>
    <row r="26" spans="1:33" ht="15" customHeight="1" x14ac:dyDescent="0.35">
      <c r="A26" s="91" t="s">
        <v>1551</v>
      </c>
      <c r="B26" s="96" t="s">
        <v>1552</v>
      </c>
      <c r="C26" s="97">
        <v>48.047108000000001</v>
      </c>
      <c r="D26" s="97">
        <v>48.047863</v>
      </c>
      <c r="E26" s="97">
        <v>41.065804</v>
      </c>
      <c r="F26" s="97">
        <v>38.558273</v>
      </c>
      <c r="G26" s="97">
        <v>38.287475999999998</v>
      </c>
      <c r="H26" s="97">
        <v>38.432994999999998</v>
      </c>
      <c r="I26" s="97">
        <v>38.546073999999997</v>
      </c>
      <c r="J26" s="97">
        <v>38.753838000000002</v>
      </c>
      <c r="K26" s="97">
        <v>39.599933999999998</v>
      </c>
      <c r="L26" s="97">
        <v>41.458294000000002</v>
      </c>
      <c r="M26" s="97">
        <v>44.560482</v>
      </c>
      <c r="N26" s="97">
        <v>47.191234999999999</v>
      </c>
      <c r="O26" s="97">
        <v>49.670715000000001</v>
      </c>
      <c r="P26" s="97">
        <v>51.880282999999999</v>
      </c>
      <c r="Q26" s="97">
        <v>53.763725000000001</v>
      </c>
      <c r="R26" s="97">
        <v>55.942169</v>
      </c>
      <c r="S26" s="97">
        <v>58.153346999999997</v>
      </c>
      <c r="T26" s="97">
        <v>60.467807999999998</v>
      </c>
      <c r="U26" s="97">
        <v>62.134937000000001</v>
      </c>
      <c r="V26" s="97">
        <v>64.505691999999996</v>
      </c>
      <c r="W26" s="97">
        <v>65.899512999999999</v>
      </c>
      <c r="X26" s="97">
        <v>66.795822000000001</v>
      </c>
      <c r="Y26" s="97">
        <v>68.32235</v>
      </c>
      <c r="Z26" s="97">
        <v>69.688377000000003</v>
      </c>
      <c r="AA26" s="97">
        <v>70.908653000000001</v>
      </c>
      <c r="AB26" s="97">
        <v>72.416283000000007</v>
      </c>
      <c r="AC26" s="97">
        <v>72.939384000000004</v>
      </c>
      <c r="AD26" s="97">
        <v>73.206153999999998</v>
      </c>
      <c r="AE26" s="97">
        <v>73.765877000000003</v>
      </c>
      <c r="AF26" s="97">
        <v>74.282432999999997</v>
      </c>
      <c r="AG26" s="98">
        <v>1.5136999999999999E-2</v>
      </c>
    </row>
    <row r="27" spans="1:33" ht="15" customHeight="1" x14ac:dyDescent="0.35">
      <c r="A27" s="91" t="s">
        <v>1553</v>
      </c>
      <c r="B27" s="96" t="s">
        <v>1554</v>
      </c>
      <c r="C27" s="97">
        <v>2.177969</v>
      </c>
      <c r="D27" s="97">
        <v>2.2970199999999998</v>
      </c>
      <c r="E27" s="97">
        <v>2.356236</v>
      </c>
      <c r="F27" s="97">
        <v>2.54901</v>
      </c>
      <c r="G27" s="97">
        <v>2.7212939999999999</v>
      </c>
      <c r="H27" s="97">
        <v>2.9872260000000002</v>
      </c>
      <c r="I27" s="97">
        <v>3.241117</v>
      </c>
      <c r="J27" s="97">
        <v>3.5023430000000002</v>
      </c>
      <c r="K27" s="97">
        <v>3.7984260000000001</v>
      </c>
      <c r="L27" s="97">
        <v>4.1506800000000004</v>
      </c>
      <c r="M27" s="97">
        <v>4.571078</v>
      </c>
      <c r="N27" s="97">
        <v>4.9643680000000003</v>
      </c>
      <c r="O27" s="97">
        <v>5.3523230000000002</v>
      </c>
      <c r="P27" s="97">
        <v>5.7225210000000004</v>
      </c>
      <c r="Q27" s="97">
        <v>6.0618460000000001</v>
      </c>
      <c r="R27" s="97">
        <v>6.4293589999999998</v>
      </c>
      <c r="S27" s="97">
        <v>6.8157949999999996</v>
      </c>
      <c r="T27" s="97">
        <v>7.2122669999999998</v>
      </c>
      <c r="U27" s="97">
        <v>7.5705039999999997</v>
      </c>
      <c r="V27" s="97">
        <v>7.988969</v>
      </c>
      <c r="W27" s="97">
        <v>8.3385449999999999</v>
      </c>
      <c r="X27" s="97">
        <v>8.6458829999999995</v>
      </c>
      <c r="Y27" s="97">
        <v>9.0122409999999995</v>
      </c>
      <c r="Z27" s="97">
        <v>9.3725339999999999</v>
      </c>
      <c r="AA27" s="97">
        <v>9.7399000000000004</v>
      </c>
      <c r="AB27" s="97">
        <v>10.127917999999999</v>
      </c>
      <c r="AC27" s="97">
        <v>10.413812999999999</v>
      </c>
      <c r="AD27" s="97">
        <v>10.671983000000001</v>
      </c>
      <c r="AE27" s="97">
        <v>10.965934000000001</v>
      </c>
      <c r="AF27" s="97">
        <v>11.253208000000001</v>
      </c>
      <c r="AG27" s="98">
        <v>5.8264000000000003E-2</v>
      </c>
    </row>
    <row r="28" spans="1:33" ht="15" customHeight="1" x14ac:dyDescent="0.35">
      <c r="A28" s="91" t="s">
        <v>1555</v>
      </c>
      <c r="B28" s="96" t="s">
        <v>1556</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8" t="s">
        <v>1557</v>
      </c>
    </row>
    <row r="29" spans="1:33" ht="15" customHeight="1" x14ac:dyDescent="0.35">
      <c r="A29" s="91" t="s">
        <v>1558</v>
      </c>
      <c r="B29" s="96" t="s">
        <v>1559</v>
      </c>
      <c r="C29" s="97">
        <v>343.317139</v>
      </c>
      <c r="D29" s="97">
        <v>379.37661700000001</v>
      </c>
      <c r="E29" s="97">
        <v>402.39437900000001</v>
      </c>
      <c r="F29" s="97">
        <v>392.54373199999998</v>
      </c>
      <c r="G29" s="97">
        <v>377.09652699999998</v>
      </c>
      <c r="H29" s="97">
        <v>376.601044</v>
      </c>
      <c r="I29" s="97">
        <v>378.19699100000003</v>
      </c>
      <c r="J29" s="97">
        <v>379.53359999999998</v>
      </c>
      <c r="K29" s="97">
        <v>383.20068400000002</v>
      </c>
      <c r="L29" s="97">
        <v>390.06442299999998</v>
      </c>
      <c r="M29" s="97">
        <v>401.16348299999999</v>
      </c>
      <c r="N29" s="97">
        <v>406.15566999999999</v>
      </c>
      <c r="O29" s="97">
        <v>411.82772799999998</v>
      </c>
      <c r="P29" s="97">
        <v>416.29428100000001</v>
      </c>
      <c r="Q29" s="97">
        <v>418.22027600000001</v>
      </c>
      <c r="R29" s="97">
        <v>422.40411399999999</v>
      </c>
      <c r="S29" s="97">
        <v>427.717377</v>
      </c>
      <c r="T29" s="97">
        <v>433.48941000000002</v>
      </c>
      <c r="U29" s="97">
        <v>437.05853300000001</v>
      </c>
      <c r="V29" s="97">
        <v>444.10845899999998</v>
      </c>
      <c r="W29" s="97">
        <v>449.69751000000002</v>
      </c>
      <c r="X29" s="97">
        <v>451.05535900000001</v>
      </c>
      <c r="Y29" s="97">
        <v>455.41345200000001</v>
      </c>
      <c r="Z29" s="97">
        <v>459.33264200000002</v>
      </c>
      <c r="AA29" s="97">
        <v>463.70318600000002</v>
      </c>
      <c r="AB29" s="97">
        <v>469.02401700000001</v>
      </c>
      <c r="AC29" s="97">
        <v>469.51226800000001</v>
      </c>
      <c r="AD29" s="97">
        <v>469.13092</v>
      </c>
      <c r="AE29" s="97">
        <v>470.430206</v>
      </c>
      <c r="AF29" s="97">
        <v>471.58999599999999</v>
      </c>
      <c r="AG29" s="98">
        <v>1.1006999999999999E-2</v>
      </c>
    </row>
    <row r="30" spans="1:33" ht="15" customHeight="1" x14ac:dyDescent="0.35">
      <c r="A30" s="91" t="s">
        <v>1560</v>
      </c>
      <c r="B30" s="96" t="s">
        <v>1561</v>
      </c>
      <c r="C30" s="97">
        <v>0.135659</v>
      </c>
      <c r="D30" s="97">
        <v>0.161299</v>
      </c>
      <c r="E30" s="97">
        <v>0.18510099999999999</v>
      </c>
      <c r="F30" s="97">
        <v>0.193879</v>
      </c>
      <c r="G30" s="97">
        <v>0.197186</v>
      </c>
      <c r="H30" s="97">
        <v>0.194942</v>
      </c>
      <c r="I30" s="97">
        <v>0.19111300000000001</v>
      </c>
      <c r="J30" s="97">
        <v>0.18649199999999999</v>
      </c>
      <c r="K30" s="97">
        <v>0.18068100000000001</v>
      </c>
      <c r="L30" s="97">
        <v>0.178481</v>
      </c>
      <c r="M30" s="97">
        <v>0.17538599999999999</v>
      </c>
      <c r="N30" s="97">
        <v>0.17582200000000001</v>
      </c>
      <c r="O30" s="97">
        <v>0.17375199999999999</v>
      </c>
      <c r="P30" s="97">
        <v>0.172374</v>
      </c>
      <c r="Q30" s="97">
        <v>0.17092399999999999</v>
      </c>
      <c r="R30" s="97">
        <v>0.169711</v>
      </c>
      <c r="S30" s="97">
        <v>0.16912099999999999</v>
      </c>
      <c r="T30" s="97">
        <v>0.16892599999999999</v>
      </c>
      <c r="U30" s="97">
        <v>0.16833999999999999</v>
      </c>
      <c r="V30" s="97">
        <v>0.16824700000000001</v>
      </c>
      <c r="W30" s="97">
        <v>0.16797799999999999</v>
      </c>
      <c r="X30" s="97">
        <v>0.166934</v>
      </c>
      <c r="Y30" s="97">
        <v>0.166686</v>
      </c>
      <c r="Z30" s="97">
        <v>0.16744400000000001</v>
      </c>
      <c r="AA30" s="97">
        <v>0.16803999999999999</v>
      </c>
      <c r="AB30" s="97">
        <v>0.16836899999999999</v>
      </c>
      <c r="AC30" s="97">
        <v>0.16733999999999999</v>
      </c>
      <c r="AD30" s="97">
        <v>0.165464</v>
      </c>
      <c r="AE30" s="97">
        <v>0.16389999999999999</v>
      </c>
      <c r="AF30" s="97">
        <v>0.16307199999999999</v>
      </c>
      <c r="AG30" s="98">
        <v>6.3670000000000003E-3</v>
      </c>
    </row>
    <row r="31" spans="1:33" ht="15" customHeight="1" x14ac:dyDescent="0.35">
      <c r="A31" s="91" t="s">
        <v>1562</v>
      </c>
      <c r="B31" s="96" t="s">
        <v>1563</v>
      </c>
      <c r="C31" s="97">
        <v>9.4126000000000001E-2</v>
      </c>
      <c r="D31" s="97">
        <v>9.9733000000000002E-2</v>
      </c>
      <c r="E31" s="97">
        <v>9.7998000000000002E-2</v>
      </c>
      <c r="F31" s="97">
        <v>9.0476000000000001E-2</v>
      </c>
      <c r="G31" s="97">
        <v>8.5753999999999997E-2</v>
      </c>
      <c r="H31" s="97">
        <v>8.2877999999999993E-2</v>
      </c>
      <c r="I31" s="97">
        <v>8.1499000000000002E-2</v>
      </c>
      <c r="J31" s="97">
        <v>8.0549999999999997E-2</v>
      </c>
      <c r="K31" s="97">
        <v>7.9657000000000006E-2</v>
      </c>
      <c r="L31" s="97">
        <v>7.9951999999999995E-2</v>
      </c>
      <c r="M31" s="97">
        <v>7.8335000000000002E-2</v>
      </c>
      <c r="N31" s="97">
        <v>7.9973000000000002E-2</v>
      </c>
      <c r="O31" s="97">
        <v>7.9768000000000006E-2</v>
      </c>
      <c r="P31" s="97">
        <v>8.0013000000000001E-2</v>
      </c>
      <c r="Q31" s="97">
        <v>8.0080999999999999E-2</v>
      </c>
      <c r="R31" s="97">
        <v>8.0223000000000003E-2</v>
      </c>
      <c r="S31" s="97">
        <v>8.0840999999999996E-2</v>
      </c>
      <c r="T31" s="97">
        <v>8.1698999999999994E-2</v>
      </c>
      <c r="U31" s="97">
        <v>8.2257999999999998E-2</v>
      </c>
      <c r="V31" s="97">
        <v>8.3013000000000003E-2</v>
      </c>
      <c r="W31" s="97">
        <v>8.3587999999999996E-2</v>
      </c>
      <c r="X31" s="97">
        <v>8.3729999999999999E-2</v>
      </c>
      <c r="Y31" s="97">
        <v>8.4310999999999997E-2</v>
      </c>
      <c r="Z31" s="97">
        <v>8.5456000000000004E-2</v>
      </c>
      <c r="AA31" s="97">
        <v>8.6542999999999995E-2</v>
      </c>
      <c r="AB31" s="97">
        <v>8.7581999999999993E-2</v>
      </c>
      <c r="AC31" s="97">
        <v>8.7939000000000003E-2</v>
      </c>
      <c r="AD31" s="97">
        <v>8.7706000000000006E-2</v>
      </c>
      <c r="AE31" s="97">
        <v>8.7567000000000006E-2</v>
      </c>
      <c r="AF31" s="97">
        <v>8.7716000000000002E-2</v>
      </c>
      <c r="AG31" s="98">
        <v>-2.4290000000000002E-3</v>
      </c>
    </row>
    <row r="32" spans="1:33" ht="15" customHeight="1" x14ac:dyDescent="0.35">
      <c r="A32" s="91" t="s">
        <v>1564</v>
      </c>
      <c r="B32" s="96" t="s">
        <v>1565</v>
      </c>
      <c r="C32" s="97">
        <v>6.4287999999999998E-2</v>
      </c>
      <c r="D32" s="97">
        <v>9.9948999999999996E-2</v>
      </c>
      <c r="E32" s="97">
        <v>0.11582199999999999</v>
      </c>
      <c r="F32" s="97">
        <v>0.10817300000000001</v>
      </c>
      <c r="G32" s="97">
        <v>0.10398499999999999</v>
      </c>
      <c r="H32" s="97">
        <v>0.101062</v>
      </c>
      <c r="I32" s="97">
        <v>9.9968000000000001E-2</v>
      </c>
      <c r="J32" s="97">
        <v>9.9309999999999996E-2</v>
      </c>
      <c r="K32" s="97">
        <v>9.9463999999999997E-2</v>
      </c>
      <c r="L32" s="97">
        <v>0.100022</v>
      </c>
      <c r="M32" s="97">
        <v>0.102564</v>
      </c>
      <c r="N32" s="97">
        <v>0.107711</v>
      </c>
      <c r="O32" s="97">
        <v>0.109934</v>
      </c>
      <c r="P32" s="97">
        <v>0.112191</v>
      </c>
      <c r="Q32" s="97">
        <v>0.11408600000000001</v>
      </c>
      <c r="R32" s="97">
        <v>0.115953</v>
      </c>
      <c r="S32" s="97">
        <v>0.118549</v>
      </c>
      <c r="T32" s="97">
        <v>0.121299</v>
      </c>
      <c r="U32" s="97">
        <v>0.12512000000000001</v>
      </c>
      <c r="V32" s="97">
        <v>0.12748899999999999</v>
      </c>
      <c r="W32" s="97">
        <v>0.13037099999999999</v>
      </c>
      <c r="X32" s="97">
        <v>0.13344600000000001</v>
      </c>
      <c r="Y32" s="97">
        <v>0.135906</v>
      </c>
      <c r="Z32" s="97">
        <v>0.13938600000000001</v>
      </c>
      <c r="AA32" s="97">
        <v>0.14419699999999999</v>
      </c>
      <c r="AB32" s="97">
        <v>0.148121</v>
      </c>
      <c r="AC32" s="97">
        <v>0.15196299999999999</v>
      </c>
      <c r="AD32" s="97">
        <v>0.15487200000000001</v>
      </c>
      <c r="AE32" s="97">
        <v>0.15809300000000001</v>
      </c>
      <c r="AF32" s="97">
        <v>0.161939</v>
      </c>
      <c r="AG32" s="98">
        <v>3.2369000000000002E-2</v>
      </c>
    </row>
    <row r="33" spans="1:33" ht="15" customHeight="1" x14ac:dyDescent="0.35">
      <c r="A33" s="91" t="s">
        <v>1566</v>
      </c>
      <c r="B33" s="96" t="s">
        <v>1567</v>
      </c>
      <c r="C33" s="97">
        <v>3.6707999999999998E-2</v>
      </c>
      <c r="D33" s="97">
        <v>3.6576999999999998E-2</v>
      </c>
      <c r="E33" s="97">
        <v>3.6360000000000003E-2</v>
      </c>
      <c r="F33" s="97">
        <v>3.3565999999999999E-2</v>
      </c>
      <c r="G33" s="97">
        <v>3.1675000000000002E-2</v>
      </c>
      <c r="H33" s="97">
        <v>3.0787999999999999E-2</v>
      </c>
      <c r="I33" s="97">
        <v>3.0015E-2</v>
      </c>
      <c r="J33" s="97">
        <v>2.9201999999999999E-2</v>
      </c>
      <c r="K33" s="97">
        <v>2.8712000000000001E-2</v>
      </c>
      <c r="L33" s="97">
        <v>2.8473999999999999E-2</v>
      </c>
      <c r="M33" s="97">
        <v>2.8754999999999999E-2</v>
      </c>
      <c r="N33" s="97">
        <v>2.9045000000000001E-2</v>
      </c>
      <c r="O33" s="97">
        <v>2.8941999999999999E-2</v>
      </c>
      <c r="P33" s="97">
        <v>2.8843000000000001E-2</v>
      </c>
      <c r="Q33" s="97">
        <v>2.862E-2</v>
      </c>
      <c r="R33" s="97">
        <v>2.8472999999999998E-2</v>
      </c>
      <c r="S33" s="97">
        <v>2.8445000000000002E-2</v>
      </c>
      <c r="T33" s="97">
        <v>2.8528999999999999E-2</v>
      </c>
      <c r="U33" s="97">
        <v>2.8542999999999999E-2</v>
      </c>
      <c r="V33" s="97">
        <v>2.853E-2</v>
      </c>
      <c r="W33" s="97">
        <v>2.8509E-2</v>
      </c>
      <c r="X33" s="97">
        <v>2.8448999999999999E-2</v>
      </c>
      <c r="Y33" s="97">
        <v>2.844E-2</v>
      </c>
      <c r="Z33" s="97">
        <v>2.8490000000000001E-2</v>
      </c>
      <c r="AA33" s="97">
        <v>2.8728E-2</v>
      </c>
      <c r="AB33" s="97">
        <v>2.8909000000000001E-2</v>
      </c>
      <c r="AC33" s="97">
        <v>2.886E-2</v>
      </c>
      <c r="AD33" s="97">
        <v>2.8667000000000002E-2</v>
      </c>
      <c r="AE33" s="97">
        <v>2.8618000000000001E-2</v>
      </c>
      <c r="AF33" s="97">
        <v>2.8629999999999999E-2</v>
      </c>
      <c r="AG33" s="98">
        <v>-8.5339999999999999E-3</v>
      </c>
    </row>
    <row r="34" spans="1:33" ht="15" customHeight="1" x14ac:dyDescent="0.35">
      <c r="A34" s="91" t="s">
        <v>1568</v>
      </c>
      <c r="B34" s="96" t="s">
        <v>1569</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8" t="s">
        <v>1557</v>
      </c>
    </row>
    <row r="35" spans="1:33" ht="15" customHeight="1" x14ac:dyDescent="0.35">
      <c r="A35" s="91" t="s">
        <v>1570</v>
      </c>
      <c r="B35" s="96" t="s">
        <v>1571</v>
      </c>
      <c r="C35" s="97">
        <v>2.9368210000000001</v>
      </c>
      <c r="D35" s="97">
        <v>2.9957280000000002</v>
      </c>
      <c r="E35" s="97">
        <v>3.2907630000000001</v>
      </c>
      <c r="F35" s="97">
        <v>3.438971</v>
      </c>
      <c r="G35" s="97">
        <v>3.7856299999999998</v>
      </c>
      <c r="H35" s="97">
        <v>4.324986</v>
      </c>
      <c r="I35" s="97">
        <v>4.8201270000000003</v>
      </c>
      <c r="J35" s="97">
        <v>5.3129080000000002</v>
      </c>
      <c r="K35" s="97">
        <v>5.8126620000000004</v>
      </c>
      <c r="L35" s="97">
        <v>6.3115610000000002</v>
      </c>
      <c r="M35" s="97">
        <v>6.843877</v>
      </c>
      <c r="N35" s="97">
        <v>7.3341599999999998</v>
      </c>
      <c r="O35" s="97">
        <v>7.6542380000000003</v>
      </c>
      <c r="P35" s="97">
        <v>7.8799469999999996</v>
      </c>
      <c r="Q35" s="97">
        <v>7.9905290000000004</v>
      </c>
      <c r="R35" s="97">
        <v>8.0474219999999992</v>
      </c>
      <c r="S35" s="97">
        <v>8.076295</v>
      </c>
      <c r="T35" s="97">
        <v>8.3590110000000006</v>
      </c>
      <c r="U35" s="97">
        <v>8.6549219999999991</v>
      </c>
      <c r="V35" s="97">
        <v>8.9382730000000006</v>
      </c>
      <c r="W35" s="97">
        <v>9.1759730000000008</v>
      </c>
      <c r="X35" s="97">
        <v>9.3440910000000006</v>
      </c>
      <c r="Y35" s="97">
        <v>9.5143229999999992</v>
      </c>
      <c r="Z35" s="97">
        <v>9.6989009999999993</v>
      </c>
      <c r="AA35" s="97">
        <v>9.8921279999999996</v>
      </c>
      <c r="AB35" s="97">
        <v>10.047332000000001</v>
      </c>
      <c r="AC35" s="97">
        <v>10.121758</v>
      </c>
      <c r="AD35" s="97">
        <v>10.131529</v>
      </c>
      <c r="AE35" s="97">
        <v>10.140358000000001</v>
      </c>
      <c r="AF35" s="97">
        <v>10.147083</v>
      </c>
      <c r="AG35" s="98">
        <v>4.3680999999999998E-2</v>
      </c>
    </row>
    <row r="36" spans="1:33" ht="15" customHeight="1" x14ac:dyDescent="0.35">
      <c r="A36" s="91" t="s">
        <v>1572</v>
      </c>
      <c r="B36" s="96" t="s">
        <v>1573</v>
      </c>
      <c r="C36" s="97">
        <v>651.79980499999999</v>
      </c>
      <c r="D36" s="97">
        <v>717.830017</v>
      </c>
      <c r="E36" s="97">
        <v>750.43133499999999</v>
      </c>
      <c r="F36" s="97">
        <v>746.70562700000005</v>
      </c>
      <c r="G36" s="97">
        <v>724.30462599999998</v>
      </c>
      <c r="H36" s="97">
        <v>725.75073199999997</v>
      </c>
      <c r="I36" s="97">
        <v>727.45043899999996</v>
      </c>
      <c r="J36" s="97">
        <v>729.49182099999996</v>
      </c>
      <c r="K36" s="97">
        <v>740.52716099999998</v>
      </c>
      <c r="L36" s="97">
        <v>765.11285399999997</v>
      </c>
      <c r="M36" s="97">
        <v>798.25982699999997</v>
      </c>
      <c r="N36" s="97">
        <v>824.06133999999997</v>
      </c>
      <c r="O36" s="97">
        <v>850.07220500000005</v>
      </c>
      <c r="P36" s="97">
        <v>873.87286400000005</v>
      </c>
      <c r="Q36" s="97">
        <v>893.33917199999996</v>
      </c>
      <c r="R36" s="97">
        <v>916.45275900000001</v>
      </c>
      <c r="S36" s="97">
        <v>942.14367700000003</v>
      </c>
      <c r="T36" s="97">
        <v>969.744507</v>
      </c>
      <c r="U36" s="97">
        <v>991.42987100000005</v>
      </c>
      <c r="V36" s="97">
        <v>1020.457642</v>
      </c>
      <c r="W36" s="97">
        <v>1043.4804690000001</v>
      </c>
      <c r="X36" s="97">
        <v>1058.7589109999999</v>
      </c>
      <c r="Y36" s="97">
        <v>1082.1561280000001</v>
      </c>
      <c r="Z36" s="97">
        <v>1104.991943</v>
      </c>
      <c r="AA36" s="97">
        <v>1127.8654790000001</v>
      </c>
      <c r="AB36" s="97">
        <v>1153.5905760000001</v>
      </c>
      <c r="AC36" s="97">
        <v>1166.7425539999999</v>
      </c>
      <c r="AD36" s="97">
        <v>1176.14563</v>
      </c>
      <c r="AE36" s="97">
        <v>1189.897217</v>
      </c>
      <c r="AF36" s="97">
        <v>1203.864746</v>
      </c>
      <c r="AG36" s="98">
        <v>2.1382000000000002E-2</v>
      </c>
    </row>
    <row r="37" spans="1:33" ht="15" customHeight="1" x14ac:dyDescent="0.35"/>
    <row r="38" spans="1:33" ht="15" customHeight="1" x14ac:dyDescent="0.35">
      <c r="A38" s="91" t="s">
        <v>1574</v>
      </c>
      <c r="B38" s="96" t="s">
        <v>1355</v>
      </c>
      <c r="C38" s="97">
        <v>12.013355000000001</v>
      </c>
      <c r="D38" s="97">
        <v>13.868328999999999</v>
      </c>
      <c r="E38" s="97">
        <v>15.262212</v>
      </c>
      <c r="F38" s="97">
        <v>15.930388000000001</v>
      </c>
      <c r="G38" s="97">
        <v>16.156685</v>
      </c>
      <c r="H38" s="97">
        <v>16.452145000000002</v>
      </c>
      <c r="I38" s="97">
        <v>16.778728000000001</v>
      </c>
      <c r="J38" s="97">
        <v>17.105497</v>
      </c>
      <c r="K38" s="97">
        <v>17.513165999999998</v>
      </c>
      <c r="L38" s="97">
        <v>18.093439</v>
      </c>
      <c r="M38" s="97">
        <v>18.763783</v>
      </c>
      <c r="N38" s="97">
        <v>19.365245999999999</v>
      </c>
      <c r="O38" s="97">
        <v>19.954827999999999</v>
      </c>
      <c r="P38" s="97">
        <v>20.529526000000001</v>
      </c>
      <c r="Q38" s="97">
        <v>21.105271999999999</v>
      </c>
      <c r="R38" s="97">
        <v>21.664593</v>
      </c>
      <c r="S38" s="97">
        <v>22.217634</v>
      </c>
      <c r="T38" s="97">
        <v>22.797663</v>
      </c>
      <c r="U38" s="97">
        <v>23.320259</v>
      </c>
      <c r="V38" s="97">
        <v>23.849478000000001</v>
      </c>
      <c r="W38" s="97">
        <v>24.416079</v>
      </c>
      <c r="X38" s="97">
        <v>24.901871</v>
      </c>
      <c r="Y38" s="97">
        <v>25.430313000000002</v>
      </c>
      <c r="Z38" s="97">
        <v>25.971862999999999</v>
      </c>
      <c r="AA38" s="97">
        <v>26.469597</v>
      </c>
      <c r="AB38" s="97">
        <v>26.988303999999999</v>
      </c>
      <c r="AC38" s="97">
        <v>27.460802000000001</v>
      </c>
      <c r="AD38" s="97">
        <v>27.887287000000001</v>
      </c>
      <c r="AE38" s="97">
        <v>28.317481999999998</v>
      </c>
      <c r="AF38" s="97">
        <v>28.760591999999999</v>
      </c>
      <c r="AG38" s="98">
        <v>3.0561000000000001E-2</v>
      </c>
    </row>
    <row r="39" spans="1:33" ht="12" customHeight="1" x14ac:dyDescent="0.35">
      <c r="A39" s="91" t="s">
        <v>1575</v>
      </c>
      <c r="B39" s="41" t="s">
        <v>1352</v>
      </c>
      <c r="C39" s="99">
        <v>5425.6264650000003</v>
      </c>
      <c r="D39" s="99">
        <v>5176.0380859999996</v>
      </c>
      <c r="E39" s="99">
        <v>4916.923828</v>
      </c>
      <c r="F39" s="99">
        <v>4687.3032229999999</v>
      </c>
      <c r="G39" s="99">
        <v>4483.0024409999996</v>
      </c>
      <c r="H39" s="99">
        <v>4411.2836909999996</v>
      </c>
      <c r="I39" s="99">
        <v>4335.5517579999996</v>
      </c>
      <c r="J39" s="99">
        <v>4264.6630859999996</v>
      </c>
      <c r="K39" s="99">
        <v>4228.4023440000001</v>
      </c>
      <c r="L39" s="99">
        <v>4228.6757809999999</v>
      </c>
      <c r="M39" s="99">
        <v>4254.2587890000004</v>
      </c>
      <c r="N39" s="99">
        <v>4255.3623049999997</v>
      </c>
      <c r="O39" s="99">
        <v>4259.982422</v>
      </c>
      <c r="P39" s="99">
        <v>4256.6635740000002</v>
      </c>
      <c r="Q39" s="99">
        <v>4232.7773440000001</v>
      </c>
      <c r="R39" s="99">
        <v>4230.1870120000003</v>
      </c>
      <c r="S39" s="99">
        <v>4240.5219729999999</v>
      </c>
      <c r="T39" s="99">
        <v>4253.7016599999997</v>
      </c>
      <c r="U39" s="99">
        <v>4251.3671880000002</v>
      </c>
      <c r="V39" s="99">
        <v>4278.7421880000002</v>
      </c>
      <c r="W39" s="99">
        <v>4273.7431640000004</v>
      </c>
      <c r="X39" s="99">
        <v>4251.7246089999999</v>
      </c>
      <c r="Y39" s="99">
        <v>4255.3789059999999</v>
      </c>
      <c r="Z39" s="99">
        <v>4254.5732420000004</v>
      </c>
      <c r="AA39" s="99">
        <v>4260.9848629999997</v>
      </c>
      <c r="AB39" s="99">
        <v>4274.4091799999997</v>
      </c>
      <c r="AC39" s="99">
        <v>4248.7563479999999</v>
      </c>
      <c r="AD39" s="99">
        <v>4217.4975590000004</v>
      </c>
      <c r="AE39" s="99">
        <v>4201.9882809999999</v>
      </c>
      <c r="AF39" s="99">
        <v>4185.8134769999997</v>
      </c>
      <c r="AG39" s="100">
        <v>-8.9060000000000007E-3</v>
      </c>
    </row>
    <row r="40" spans="1:33" ht="12" customHeight="1" x14ac:dyDescent="0.35"/>
    <row r="41" spans="1:33" ht="12" customHeight="1" x14ac:dyDescent="0.35">
      <c r="B41" s="41" t="s">
        <v>1576</v>
      </c>
    </row>
    <row r="42" spans="1:33" ht="12" customHeight="1" x14ac:dyDescent="0.35">
      <c r="B42" s="41" t="s">
        <v>1577</v>
      </c>
    </row>
    <row r="43" spans="1:33" ht="12" customHeight="1" x14ac:dyDescent="0.35">
      <c r="A43" s="91" t="s">
        <v>1578</v>
      </c>
      <c r="B43" s="96" t="s">
        <v>1537</v>
      </c>
      <c r="C43" s="97">
        <v>8622.0078119999998</v>
      </c>
      <c r="D43" s="97">
        <v>8648.1152340000008</v>
      </c>
      <c r="E43" s="97">
        <v>8827.3554690000001</v>
      </c>
      <c r="F43" s="97">
        <v>8937.3652340000008</v>
      </c>
      <c r="G43" s="97">
        <v>9063.8779300000006</v>
      </c>
      <c r="H43" s="97">
        <v>9177.4414059999999</v>
      </c>
      <c r="I43" s="97">
        <v>9167.71875</v>
      </c>
      <c r="J43" s="97">
        <v>9082.3828119999998</v>
      </c>
      <c r="K43" s="97">
        <v>9034.2080079999996</v>
      </c>
      <c r="L43" s="97">
        <v>8946.0898440000001</v>
      </c>
      <c r="M43" s="97">
        <v>8823.5097659999992</v>
      </c>
      <c r="N43" s="97">
        <v>8745.6708980000003</v>
      </c>
      <c r="O43" s="97">
        <v>8694.2998050000006</v>
      </c>
      <c r="P43" s="97">
        <v>8639.5898440000001</v>
      </c>
      <c r="Q43" s="97">
        <v>8589.4521480000003</v>
      </c>
      <c r="R43" s="97">
        <v>8572.4150389999995</v>
      </c>
      <c r="S43" s="97">
        <v>8589.5625</v>
      </c>
      <c r="T43" s="97">
        <v>8588.4453119999998</v>
      </c>
      <c r="U43" s="97">
        <v>8627.2207030000009</v>
      </c>
      <c r="V43" s="97">
        <v>8681.7509769999997</v>
      </c>
      <c r="W43" s="97">
        <v>8684.6152340000008</v>
      </c>
      <c r="X43" s="97">
        <v>8682.3945309999999</v>
      </c>
      <c r="Y43" s="97">
        <v>8684.6523440000001</v>
      </c>
      <c r="Z43" s="97">
        <v>8668.9726559999999</v>
      </c>
      <c r="AA43" s="97">
        <v>8705.8759769999997</v>
      </c>
      <c r="AB43" s="97">
        <v>8729.53125</v>
      </c>
      <c r="AC43" s="97">
        <v>8720.3457030000009</v>
      </c>
      <c r="AD43" s="97">
        <v>8729.1933590000008</v>
      </c>
      <c r="AE43" s="97">
        <v>8768.0253909999992</v>
      </c>
      <c r="AF43" s="97">
        <v>8805.7900389999995</v>
      </c>
      <c r="AG43" s="98">
        <v>7.2800000000000002E-4</v>
      </c>
    </row>
    <row r="44" spans="1:33" ht="12" customHeight="1" x14ac:dyDescent="0.35">
      <c r="A44" s="91" t="s">
        <v>1579</v>
      </c>
      <c r="B44" s="96" t="s">
        <v>1539</v>
      </c>
      <c r="C44" s="97">
        <v>52.069724999999998</v>
      </c>
      <c r="D44" s="97">
        <v>60.730629</v>
      </c>
      <c r="E44" s="97">
        <v>61.026646</v>
      </c>
      <c r="F44" s="97">
        <v>57.337204</v>
      </c>
      <c r="G44" s="97">
        <v>57.381504</v>
      </c>
      <c r="H44" s="97">
        <v>59.398589999999999</v>
      </c>
      <c r="I44" s="97">
        <v>60.270488999999998</v>
      </c>
      <c r="J44" s="97">
        <v>60.204276999999998</v>
      </c>
      <c r="K44" s="97">
        <v>60.551589999999997</v>
      </c>
      <c r="L44" s="97">
        <v>62.770344000000001</v>
      </c>
      <c r="M44" s="97">
        <v>62.667290000000001</v>
      </c>
      <c r="N44" s="97">
        <v>63.164538999999998</v>
      </c>
      <c r="O44" s="97">
        <v>63.156502000000003</v>
      </c>
      <c r="P44" s="97">
        <v>63.474850000000004</v>
      </c>
      <c r="Q44" s="97">
        <v>62.917458000000003</v>
      </c>
      <c r="R44" s="97">
        <v>62.969700000000003</v>
      </c>
      <c r="S44" s="97">
        <v>62.769936000000001</v>
      </c>
      <c r="T44" s="97">
        <v>63.515906999999999</v>
      </c>
      <c r="U44" s="97">
        <v>63.561993000000001</v>
      </c>
      <c r="V44" s="97">
        <v>64.155936999999994</v>
      </c>
      <c r="W44" s="97">
        <v>64.451667999999998</v>
      </c>
      <c r="X44" s="97">
        <v>64.512023999999997</v>
      </c>
      <c r="Y44" s="97">
        <v>64.664871000000005</v>
      </c>
      <c r="Z44" s="97">
        <v>64.633667000000003</v>
      </c>
      <c r="AA44" s="97">
        <v>64.949127000000004</v>
      </c>
      <c r="AB44" s="97">
        <v>65.479850999999996</v>
      </c>
      <c r="AC44" s="97">
        <v>65.514426999999998</v>
      </c>
      <c r="AD44" s="97">
        <v>65.606583000000001</v>
      </c>
      <c r="AE44" s="97">
        <v>66.046913000000004</v>
      </c>
      <c r="AF44" s="97">
        <v>66.871384000000006</v>
      </c>
      <c r="AG44" s="98">
        <v>8.6639999999999998E-3</v>
      </c>
    </row>
    <row r="45" spans="1:33" ht="12" customHeight="1" x14ac:dyDescent="0.35">
      <c r="A45" s="91" t="s">
        <v>1580</v>
      </c>
      <c r="B45" s="96" t="s">
        <v>1581</v>
      </c>
      <c r="C45" s="97">
        <v>8674.0771480000003</v>
      </c>
      <c r="D45" s="97">
        <v>8708.8457030000009</v>
      </c>
      <c r="E45" s="97">
        <v>8888.3818360000005</v>
      </c>
      <c r="F45" s="97">
        <v>8994.7021480000003</v>
      </c>
      <c r="G45" s="97">
        <v>9121.2597659999992</v>
      </c>
      <c r="H45" s="97">
        <v>9236.8398440000001</v>
      </c>
      <c r="I45" s="97">
        <v>9227.9892579999996</v>
      </c>
      <c r="J45" s="97">
        <v>9142.5869139999995</v>
      </c>
      <c r="K45" s="97">
        <v>9094.7597659999992</v>
      </c>
      <c r="L45" s="97">
        <v>9008.8603519999997</v>
      </c>
      <c r="M45" s="97">
        <v>8886.1767579999996</v>
      </c>
      <c r="N45" s="97">
        <v>8808.8349610000005</v>
      </c>
      <c r="O45" s="97">
        <v>8757.4560550000006</v>
      </c>
      <c r="P45" s="97">
        <v>8703.0644530000009</v>
      </c>
      <c r="Q45" s="97">
        <v>8652.3691409999992</v>
      </c>
      <c r="R45" s="97">
        <v>8635.3847659999992</v>
      </c>
      <c r="S45" s="97">
        <v>8652.3320309999999</v>
      </c>
      <c r="T45" s="97">
        <v>8651.9609380000002</v>
      </c>
      <c r="U45" s="97">
        <v>8690.7822269999997</v>
      </c>
      <c r="V45" s="97">
        <v>8745.9072269999997</v>
      </c>
      <c r="W45" s="97">
        <v>8749.0673829999996</v>
      </c>
      <c r="X45" s="97">
        <v>8746.90625</v>
      </c>
      <c r="Y45" s="97">
        <v>8749.3173829999996</v>
      </c>
      <c r="Z45" s="97">
        <v>8733.6064449999994</v>
      </c>
      <c r="AA45" s="97">
        <v>8770.8251949999994</v>
      </c>
      <c r="AB45" s="97">
        <v>8795.0107420000004</v>
      </c>
      <c r="AC45" s="97">
        <v>8785.8603519999997</v>
      </c>
      <c r="AD45" s="97">
        <v>8794.7998050000006</v>
      </c>
      <c r="AE45" s="97">
        <v>8834.0722659999992</v>
      </c>
      <c r="AF45" s="97">
        <v>8872.6611329999996</v>
      </c>
      <c r="AG45" s="98">
        <v>7.8100000000000001E-4</v>
      </c>
    </row>
    <row r="46" spans="1:33" ht="12" customHeight="1" x14ac:dyDescent="0.35"/>
    <row r="47" spans="1:33" ht="12" customHeight="1" x14ac:dyDescent="0.35">
      <c r="B47" s="41" t="s">
        <v>1582</v>
      </c>
    </row>
    <row r="48" spans="1:33" ht="12" customHeight="1" x14ac:dyDescent="0.35">
      <c r="A48" s="91" t="s">
        <v>1583</v>
      </c>
      <c r="B48" s="96" t="s">
        <v>1544</v>
      </c>
      <c r="C48" s="97">
        <v>590.24530000000004</v>
      </c>
      <c r="D48" s="97">
        <v>595.973206</v>
      </c>
      <c r="E48" s="97">
        <v>609.78839100000005</v>
      </c>
      <c r="F48" s="97">
        <v>618.70495600000004</v>
      </c>
      <c r="G48" s="97">
        <v>628.20703100000003</v>
      </c>
      <c r="H48" s="97">
        <v>637.07855199999995</v>
      </c>
      <c r="I48" s="97">
        <v>637.32617200000004</v>
      </c>
      <c r="J48" s="97">
        <v>632.31976299999997</v>
      </c>
      <c r="K48" s="97">
        <v>629.86267099999998</v>
      </c>
      <c r="L48" s="97">
        <v>624.84240699999998</v>
      </c>
      <c r="M48" s="97">
        <v>617.95190400000001</v>
      </c>
      <c r="N48" s="97">
        <v>613.55426</v>
      </c>
      <c r="O48" s="97">
        <v>610.91449</v>
      </c>
      <c r="P48" s="97">
        <v>607.91967799999998</v>
      </c>
      <c r="Q48" s="97">
        <v>605.41522199999997</v>
      </c>
      <c r="R48" s="97">
        <v>605.18420400000002</v>
      </c>
      <c r="S48" s="97">
        <v>607.11792000000003</v>
      </c>
      <c r="T48" s="97">
        <v>607.97546399999999</v>
      </c>
      <c r="U48" s="97">
        <v>611.47094700000002</v>
      </c>
      <c r="V48" s="97">
        <v>616.51824999999997</v>
      </c>
      <c r="W48" s="97">
        <v>617.67388900000003</v>
      </c>
      <c r="X48" s="97">
        <v>618.30371100000002</v>
      </c>
      <c r="Y48" s="97">
        <v>619.15557899999999</v>
      </c>
      <c r="Z48" s="97">
        <v>618.88732900000002</v>
      </c>
      <c r="AA48" s="97">
        <v>622.373108</v>
      </c>
      <c r="AB48" s="97">
        <v>624.96618699999999</v>
      </c>
      <c r="AC48" s="97">
        <v>625.09954800000003</v>
      </c>
      <c r="AD48" s="97">
        <v>626.74420199999997</v>
      </c>
      <c r="AE48" s="97">
        <v>630.51818800000001</v>
      </c>
      <c r="AF48" s="97">
        <v>634.00158699999997</v>
      </c>
      <c r="AG48" s="98">
        <v>2.4689999999999998E-3</v>
      </c>
    </row>
    <row r="49" spans="1:33" ht="12" customHeight="1" x14ac:dyDescent="0.35">
      <c r="A49" s="91" t="s">
        <v>1584</v>
      </c>
      <c r="B49" s="96" t="s">
        <v>1546</v>
      </c>
      <c r="C49" s="97">
        <v>9.2892000000000002E-2</v>
      </c>
      <c r="D49" s="97">
        <v>9.2430999999999999E-2</v>
      </c>
      <c r="E49" s="97">
        <v>9.1610999999999998E-2</v>
      </c>
      <c r="F49" s="97">
        <v>8.9661000000000005E-2</v>
      </c>
      <c r="G49" s="97">
        <v>8.7519E-2</v>
      </c>
      <c r="H49" s="97">
        <v>8.5209999999999994E-2</v>
      </c>
      <c r="I49" s="97">
        <v>8.1723000000000004E-2</v>
      </c>
      <c r="J49" s="97">
        <v>7.7602000000000004E-2</v>
      </c>
      <c r="K49" s="97">
        <v>7.3883000000000004E-2</v>
      </c>
      <c r="L49" s="97">
        <v>6.9982000000000003E-2</v>
      </c>
      <c r="M49" s="97">
        <v>6.5918000000000004E-2</v>
      </c>
      <c r="N49" s="97">
        <v>6.2178999999999998E-2</v>
      </c>
      <c r="O49" s="97">
        <v>5.8629000000000001E-2</v>
      </c>
      <c r="P49" s="97">
        <v>5.5043000000000002E-2</v>
      </c>
      <c r="Q49" s="97">
        <v>5.1494999999999999E-2</v>
      </c>
      <c r="R49" s="97">
        <v>4.8166E-2</v>
      </c>
      <c r="S49" s="97">
        <v>4.4989000000000001E-2</v>
      </c>
      <c r="T49" s="97">
        <v>4.1703999999999998E-2</v>
      </c>
      <c r="U49" s="97">
        <v>3.8522000000000001E-2</v>
      </c>
      <c r="V49" s="97">
        <v>3.5374999999999997E-2</v>
      </c>
      <c r="W49" s="97">
        <v>3.1958E-2</v>
      </c>
      <c r="X49" s="97">
        <v>2.8482E-2</v>
      </c>
      <c r="Y49" s="97">
        <v>2.5020000000000001E-2</v>
      </c>
      <c r="Z49" s="97">
        <v>2.1486000000000002E-2</v>
      </c>
      <c r="AA49" s="97">
        <v>1.8034000000000001E-2</v>
      </c>
      <c r="AB49" s="97">
        <v>1.4515999999999999E-2</v>
      </c>
      <c r="AC49" s="97">
        <v>1.0902E-2</v>
      </c>
      <c r="AD49" s="97">
        <v>7.2899999999999996E-3</v>
      </c>
      <c r="AE49" s="97">
        <v>3.669E-3</v>
      </c>
      <c r="AF49" s="97">
        <v>0</v>
      </c>
      <c r="AG49" s="98" t="s">
        <v>1557</v>
      </c>
    </row>
    <row r="50" spans="1:33" ht="15" customHeight="1" x14ac:dyDescent="0.35">
      <c r="A50" s="91" t="s">
        <v>1585</v>
      </c>
      <c r="B50" s="96" t="s">
        <v>1548</v>
      </c>
      <c r="C50" s="97">
        <v>29.932635999999999</v>
      </c>
      <c r="D50" s="97">
        <v>43.700966000000001</v>
      </c>
      <c r="E50" s="97">
        <v>53.291305999999999</v>
      </c>
      <c r="F50" s="97">
        <v>62.024498000000001</v>
      </c>
      <c r="G50" s="97">
        <v>67.218352999999993</v>
      </c>
      <c r="H50" s="97">
        <v>72.412925999999999</v>
      </c>
      <c r="I50" s="97">
        <v>76.830353000000002</v>
      </c>
      <c r="J50" s="97">
        <v>80.780090000000001</v>
      </c>
      <c r="K50" s="97">
        <v>85.799965</v>
      </c>
      <c r="L50" s="97">
        <v>91.570510999999996</v>
      </c>
      <c r="M50" s="97">
        <v>95.046890000000005</v>
      </c>
      <c r="N50" s="97">
        <v>98.710999000000001</v>
      </c>
      <c r="O50" s="97">
        <v>102.230812</v>
      </c>
      <c r="P50" s="97">
        <v>105.654938</v>
      </c>
      <c r="Q50" s="97">
        <v>108.943001</v>
      </c>
      <c r="R50" s="97">
        <v>112.459343</v>
      </c>
      <c r="S50" s="97">
        <v>116.267944</v>
      </c>
      <c r="T50" s="97">
        <v>119.887703</v>
      </c>
      <c r="U50" s="97">
        <v>123.526573</v>
      </c>
      <c r="V50" s="97">
        <v>127.607079</v>
      </c>
      <c r="W50" s="97">
        <v>130.851776</v>
      </c>
      <c r="X50" s="97">
        <v>133.87432899999999</v>
      </c>
      <c r="Y50" s="97">
        <v>137.28788800000001</v>
      </c>
      <c r="Z50" s="97">
        <v>140.450165</v>
      </c>
      <c r="AA50" s="97">
        <v>144.31068400000001</v>
      </c>
      <c r="AB50" s="97">
        <v>148.23651100000001</v>
      </c>
      <c r="AC50" s="97">
        <v>151.50251800000001</v>
      </c>
      <c r="AD50" s="97">
        <v>155.11257900000001</v>
      </c>
      <c r="AE50" s="97">
        <v>159.48371900000001</v>
      </c>
      <c r="AF50" s="97">
        <v>164.06980899999999</v>
      </c>
      <c r="AG50" s="98">
        <v>6.0421999999999997E-2</v>
      </c>
    </row>
    <row r="51" spans="1:33" ht="15" customHeight="1" x14ac:dyDescent="0.35">
      <c r="A51" s="91" t="s">
        <v>1586</v>
      </c>
      <c r="B51" s="96" t="s">
        <v>1550</v>
      </c>
      <c r="C51" s="97">
        <v>121.96006</v>
      </c>
      <c r="D51" s="97">
        <v>151.97062700000001</v>
      </c>
      <c r="E51" s="97">
        <v>185.88668799999999</v>
      </c>
      <c r="F51" s="97">
        <v>220.966309</v>
      </c>
      <c r="G51" s="97">
        <v>241.43156400000001</v>
      </c>
      <c r="H51" s="97">
        <v>259.72573899999998</v>
      </c>
      <c r="I51" s="97">
        <v>273.85235599999999</v>
      </c>
      <c r="J51" s="97">
        <v>285.43490600000001</v>
      </c>
      <c r="K51" s="97">
        <v>302.00680499999999</v>
      </c>
      <c r="L51" s="97">
        <v>319.53106700000001</v>
      </c>
      <c r="M51" s="97">
        <v>341.10311899999999</v>
      </c>
      <c r="N51" s="97">
        <v>363.71060199999999</v>
      </c>
      <c r="O51" s="97">
        <v>386.442993</v>
      </c>
      <c r="P51" s="97">
        <v>408.97607399999998</v>
      </c>
      <c r="Q51" s="97">
        <v>430.85986300000002</v>
      </c>
      <c r="R51" s="97">
        <v>454.44812000000002</v>
      </c>
      <c r="S51" s="97">
        <v>479.56686400000001</v>
      </c>
      <c r="T51" s="97">
        <v>505.87005599999998</v>
      </c>
      <c r="U51" s="97">
        <v>529.30847200000005</v>
      </c>
      <c r="V51" s="97">
        <v>556.30847200000005</v>
      </c>
      <c r="W51" s="97">
        <v>579.11822500000005</v>
      </c>
      <c r="X51" s="97">
        <v>599.09680200000003</v>
      </c>
      <c r="Y51" s="97">
        <v>623.74859600000002</v>
      </c>
      <c r="Z51" s="97">
        <v>647.50799600000005</v>
      </c>
      <c r="AA51" s="97">
        <v>670.79656999999997</v>
      </c>
      <c r="AB51" s="97">
        <v>695.67175299999997</v>
      </c>
      <c r="AC51" s="97">
        <v>712.68957499999999</v>
      </c>
      <c r="AD51" s="97">
        <v>727.53131099999996</v>
      </c>
      <c r="AE51" s="97">
        <v>745.48492399999998</v>
      </c>
      <c r="AF51" s="97">
        <v>764.00158699999997</v>
      </c>
      <c r="AG51" s="98">
        <v>6.5315999999999999E-2</v>
      </c>
    </row>
    <row r="52" spans="1:33" ht="15" customHeight="1" x14ac:dyDescent="0.35">
      <c r="A52" s="91" t="s">
        <v>1587</v>
      </c>
      <c r="B52" s="96" t="s">
        <v>1552</v>
      </c>
      <c r="C52" s="97">
        <v>55.970633999999997</v>
      </c>
      <c r="D52" s="97">
        <v>60.509490999999997</v>
      </c>
      <c r="E52" s="97">
        <v>61.675384999999999</v>
      </c>
      <c r="F52" s="97">
        <v>61.035553</v>
      </c>
      <c r="G52" s="97">
        <v>60.364544000000002</v>
      </c>
      <c r="H52" s="97">
        <v>60.554870999999999</v>
      </c>
      <c r="I52" s="97">
        <v>60.475594000000001</v>
      </c>
      <c r="J52" s="97">
        <v>60.422854999999998</v>
      </c>
      <c r="K52" s="97">
        <v>61.045200000000001</v>
      </c>
      <c r="L52" s="97">
        <v>62.393833000000001</v>
      </c>
      <c r="M52" s="97">
        <v>64.285324000000003</v>
      </c>
      <c r="N52" s="97">
        <v>66.450996000000004</v>
      </c>
      <c r="O52" s="97">
        <v>68.718163000000004</v>
      </c>
      <c r="P52" s="97">
        <v>70.846755999999999</v>
      </c>
      <c r="Q52" s="97">
        <v>72.793143999999998</v>
      </c>
      <c r="R52" s="97">
        <v>75.014122</v>
      </c>
      <c r="S52" s="97">
        <v>77.410743999999994</v>
      </c>
      <c r="T52" s="97">
        <v>79.800644000000005</v>
      </c>
      <c r="U52" s="97">
        <v>82.077697999999998</v>
      </c>
      <c r="V52" s="97">
        <v>84.707404999999994</v>
      </c>
      <c r="W52" s="97">
        <v>86.471512000000004</v>
      </c>
      <c r="X52" s="97">
        <v>87.936027999999993</v>
      </c>
      <c r="Y52" s="97">
        <v>89.6828</v>
      </c>
      <c r="Z52" s="97">
        <v>91.262473999999997</v>
      </c>
      <c r="AA52" s="97">
        <v>93.099982999999995</v>
      </c>
      <c r="AB52" s="97">
        <v>94.939400000000006</v>
      </c>
      <c r="AC52" s="97">
        <v>96.051918000000001</v>
      </c>
      <c r="AD52" s="97">
        <v>97.159447</v>
      </c>
      <c r="AE52" s="97">
        <v>98.605689999999996</v>
      </c>
      <c r="AF52" s="97">
        <v>100.052589</v>
      </c>
      <c r="AG52" s="98">
        <v>2.0232E-2</v>
      </c>
    </row>
    <row r="53" spans="1:33" ht="15" customHeight="1" x14ac:dyDescent="0.35">
      <c r="A53" s="91" t="s">
        <v>1588</v>
      </c>
      <c r="B53" s="96" t="s">
        <v>1554</v>
      </c>
      <c r="C53" s="97">
        <v>37.86327</v>
      </c>
      <c r="D53" s="97">
        <v>177.35466</v>
      </c>
      <c r="E53" s="97">
        <v>218.118347</v>
      </c>
      <c r="F53" s="97">
        <v>221.313095</v>
      </c>
      <c r="G53" s="97">
        <v>219.84208699999999</v>
      </c>
      <c r="H53" s="97">
        <v>219.81332399999999</v>
      </c>
      <c r="I53" s="97">
        <v>218.50520299999999</v>
      </c>
      <c r="J53" s="97">
        <v>217.09779399999999</v>
      </c>
      <c r="K53" s="97">
        <v>218.18974299999999</v>
      </c>
      <c r="L53" s="97">
        <v>221.836029</v>
      </c>
      <c r="M53" s="97">
        <v>227.58009300000001</v>
      </c>
      <c r="N53" s="97">
        <v>234.13803100000001</v>
      </c>
      <c r="O53" s="97">
        <v>240.32244900000001</v>
      </c>
      <c r="P53" s="97">
        <v>246.267349</v>
      </c>
      <c r="Q53" s="97">
        <v>251.539322</v>
      </c>
      <c r="R53" s="97">
        <v>257.66943400000002</v>
      </c>
      <c r="S53" s="97">
        <v>264.7099</v>
      </c>
      <c r="T53" s="97">
        <v>271.554779</v>
      </c>
      <c r="U53" s="97">
        <v>278.28454599999998</v>
      </c>
      <c r="V53" s="97">
        <v>285.97289999999998</v>
      </c>
      <c r="W53" s="97">
        <v>291.489868</v>
      </c>
      <c r="X53" s="97">
        <v>296.08932499999997</v>
      </c>
      <c r="Y53" s="97">
        <v>301.59722900000003</v>
      </c>
      <c r="Z53" s="97">
        <v>306.79003899999998</v>
      </c>
      <c r="AA53" s="97">
        <v>312.83963</v>
      </c>
      <c r="AB53" s="97">
        <v>318.72247299999998</v>
      </c>
      <c r="AC53" s="97">
        <v>322.44348100000002</v>
      </c>
      <c r="AD53" s="97">
        <v>325.922821</v>
      </c>
      <c r="AE53" s="97">
        <v>330.48312399999998</v>
      </c>
      <c r="AF53" s="97">
        <v>335.18045000000001</v>
      </c>
      <c r="AG53" s="98">
        <v>7.8095999999999999E-2</v>
      </c>
    </row>
    <row r="54" spans="1:33" ht="15" customHeight="1" x14ac:dyDescent="0.35">
      <c r="A54" s="91" t="s">
        <v>1589</v>
      </c>
      <c r="B54" s="96" t="s">
        <v>1556</v>
      </c>
      <c r="C54" s="97">
        <v>0</v>
      </c>
      <c r="D54" s="97">
        <v>0</v>
      </c>
      <c r="E54" s="97">
        <v>0</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0</v>
      </c>
      <c r="X54" s="97">
        <v>0</v>
      </c>
      <c r="Y54" s="97">
        <v>0</v>
      </c>
      <c r="Z54" s="97">
        <v>0</v>
      </c>
      <c r="AA54" s="97">
        <v>0</v>
      </c>
      <c r="AB54" s="97">
        <v>0</v>
      </c>
      <c r="AC54" s="97">
        <v>0</v>
      </c>
      <c r="AD54" s="97">
        <v>0</v>
      </c>
      <c r="AE54" s="97">
        <v>0</v>
      </c>
      <c r="AF54" s="97">
        <v>0</v>
      </c>
      <c r="AG54" s="98" t="s">
        <v>1557</v>
      </c>
    </row>
    <row r="55" spans="1:33" ht="15" customHeight="1" x14ac:dyDescent="0.35">
      <c r="A55" s="91" t="s">
        <v>1590</v>
      </c>
      <c r="B55" s="96" t="s">
        <v>1559</v>
      </c>
      <c r="C55" s="97">
        <v>462.29684400000002</v>
      </c>
      <c r="D55" s="97">
        <v>561.49102800000003</v>
      </c>
      <c r="E55" s="97">
        <v>610.28991699999995</v>
      </c>
      <c r="F55" s="97">
        <v>625.29779099999996</v>
      </c>
      <c r="G55" s="97">
        <v>633.87744099999998</v>
      </c>
      <c r="H55" s="97">
        <v>644.23773200000005</v>
      </c>
      <c r="I55" s="97">
        <v>646.87597700000003</v>
      </c>
      <c r="J55" s="97">
        <v>645.60266100000001</v>
      </c>
      <c r="K55" s="97">
        <v>647.49273700000003</v>
      </c>
      <c r="L55" s="97">
        <v>651.307861</v>
      </c>
      <c r="M55" s="97">
        <v>656.11431900000002</v>
      </c>
      <c r="N55" s="97">
        <v>659.82836899999995</v>
      </c>
      <c r="O55" s="97">
        <v>664.62445100000002</v>
      </c>
      <c r="P55" s="97">
        <v>668.56762700000002</v>
      </c>
      <c r="Q55" s="97">
        <v>670.96734600000002</v>
      </c>
      <c r="R55" s="97">
        <v>676.78021200000001</v>
      </c>
      <c r="S55" s="97">
        <v>685.02044699999999</v>
      </c>
      <c r="T55" s="97">
        <v>693.10137899999995</v>
      </c>
      <c r="U55" s="97">
        <v>701.76672399999995</v>
      </c>
      <c r="V55" s="97">
        <v>713.24981700000001</v>
      </c>
      <c r="W55" s="97">
        <v>719.54205300000001</v>
      </c>
      <c r="X55" s="97">
        <v>724.23681599999998</v>
      </c>
      <c r="Y55" s="97">
        <v>730.94775400000003</v>
      </c>
      <c r="Z55" s="97">
        <v>736.49853499999995</v>
      </c>
      <c r="AA55" s="97">
        <v>744.817993</v>
      </c>
      <c r="AB55" s="97">
        <v>752.955017</v>
      </c>
      <c r="AC55" s="97">
        <v>755.98309300000005</v>
      </c>
      <c r="AD55" s="97">
        <v>759.540344</v>
      </c>
      <c r="AE55" s="97">
        <v>765.86511199999995</v>
      </c>
      <c r="AF55" s="97">
        <v>772.31018100000006</v>
      </c>
      <c r="AG55" s="98">
        <v>1.7853000000000001E-2</v>
      </c>
    </row>
    <row r="56" spans="1:33" ht="15" customHeight="1" x14ac:dyDescent="0.35">
      <c r="A56" s="91" t="s">
        <v>1591</v>
      </c>
      <c r="B56" s="96" t="s">
        <v>1561</v>
      </c>
      <c r="C56" s="97">
        <v>0.116912</v>
      </c>
      <c r="D56" s="97">
        <v>0.15686900000000001</v>
      </c>
      <c r="E56" s="97">
        <v>0.20161299999999999</v>
      </c>
      <c r="F56" s="97">
        <v>0.25283600000000001</v>
      </c>
      <c r="G56" s="97">
        <v>0.283331</v>
      </c>
      <c r="H56" s="97">
        <v>0.30036000000000002</v>
      </c>
      <c r="I56" s="97">
        <v>0.30322399999999999</v>
      </c>
      <c r="J56" s="97">
        <v>0.30021199999999998</v>
      </c>
      <c r="K56" s="97">
        <v>0.29352200000000001</v>
      </c>
      <c r="L56" s="97">
        <v>0.29472900000000002</v>
      </c>
      <c r="M56" s="97">
        <v>0.29342099999999999</v>
      </c>
      <c r="N56" s="97">
        <v>0.29407499999999998</v>
      </c>
      <c r="O56" s="97">
        <v>0.291211</v>
      </c>
      <c r="P56" s="97">
        <v>0.29144599999999998</v>
      </c>
      <c r="Q56" s="97">
        <v>0.29089500000000001</v>
      </c>
      <c r="R56" s="97">
        <v>0.292709</v>
      </c>
      <c r="S56" s="97">
        <v>0.29531200000000002</v>
      </c>
      <c r="T56" s="97">
        <v>0.299072</v>
      </c>
      <c r="U56" s="97">
        <v>0.29886600000000002</v>
      </c>
      <c r="V56" s="97">
        <v>0.30376700000000001</v>
      </c>
      <c r="W56" s="97">
        <v>0.30618800000000002</v>
      </c>
      <c r="X56" s="97">
        <v>0.30651800000000001</v>
      </c>
      <c r="Y56" s="97">
        <v>0.31090400000000001</v>
      </c>
      <c r="Z56" s="97">
        <v>0.31584099999999998</v>
      </c>
      <c r="AA56" s="97">
        <v>0.31893500000000002</v>
      </c>
      <c r="AB56" s="97">
        <v>0.32352999999999998</v>
      </c>
      <c r="AC56" s="97">
        <v>0.32347300000000001</v>
      </c>
      <c r="AD56" s="97">
        <v>0.32285900000000001</v>
      </c>
      <c r="AE56" s="97">
        <v>0.32380500000000001</v>
      </c>
      <c r="AF56" s="97">
        <v>0.32664199999999999</v>
      </c>
      <c r="AG56" s="98">
        <v>3.6063999999999999E-2</v>
      </c>
    </row>
    <row r="57" spans="1:33" ht="15" customHeight="1" x14ac:dyDescent="0.35">
      <c r="A57" s="91" t="s">
        <v>1592</v>
      </c>
      <c r="B57" s="96" t="s">
        <v>1563</v>
      </c>
      <c r="C57" s="97">
        <v>2.3052E-2</v>
      </c>
      <c r="D57" s="97">
        <v>2.6596999999999999E-2</v>
      </c>
      <c r="E57" s="97">
        <v>2.5909000000000001E-2</v>
      </c>
      <c r="F57" s="97">
        <v>2.7102000000000001E-2</v>
      </c>
      <c r="G57" s="97">
        <v>2.7772000000000002E-2</v>
      </c>
      <c r="H57" s="97">
        <v>2.9287000000000001E-2</v>
      </c>
      <c r="I57" s="97">
        <v>3.0325000000000001E-2</v>
      </c>
      <c r="J57" s="97">
        <v>3.0887999999999999E-2</v>
      </c>
      <c r="K57" s="97">
        <v>3.1432000000000002E-2</v>
      </c>
      <c r="L57" s="97">
        <v>3.2986000000000001E-2</v>
      </c>
      <c r="M57" s="97">
        <v>3.2892999999999999E-2</v>
      </c>
      <c r="N57" s="97">
        <v>3.3806999999999997E-2</v>
      </c>
      <c r="O57" s="97">
        <v>3.4120999999999999E-2</v>
      </c>
      <c r="P57" s="97">
        <v>3.5052E-2</v>
      </c>
      <c r="Q57" s="97">
        <v>3.5812999999999998E-2</v>
      </c>
      <c r="R57" s="97">
        <v>3.6845999999999997E-2</v>
      </c>
      <c r="S57" s="97">
        <v>3.8001E-2</v>
      </c>
      <c r="T57" s="97">
        <v>3.9579000000000003E-2</v>
      </c>
      <c r="U57" s="97">
        <v>4.0275999999999999E-2</v>
      </c>
      <c r="V57" s="97">
        <v>4.1943000000000001E-2</v>
      </c>
      <c r="W57" s="97">
        <v>4.3131000000000003E-2</v>
      </c>
      <c r="X57" s="97">
        <v>4.3997000000000001E-2</v>
      </c>
      <c r="Y57" s="97">
        <v>4.5803999999999997E-2</v>
      </c>
      <c r="Z57" s="97">
        <v>4.7724999999999997E-2</v>
      </c>
      <c r="AA57" s="97">
        <v>4.9181999999999997E-2</v>
      </c>
      <c r="AB57" s="97">
        <v>5.1233000000000001E-2</v>
      </c>
      <c r="AC57" s="97">
        <v>5.2172999999999997E-2</v>
      </c>
      <c r="AD57" s="97">
        <v>5.2920000000000002E-2</v>
      </c>
      <c r="AE57" s="97">
        <v>5.4003000000000002E-2</v>
      </c>
      <c r="AF57" s="97">
        <v>5.5265000000000002E-2</v>
      </c>
      <c r="AG57" s="98">
        <v>3.0610999999999999E-2</v>
      </c>
    </row>
    <row r="58" spans="1:33" ht="15" customHeight="1" x14ac:dyDescent="0.35">
      <c r="A58" s="91" t="s">
        <v>1593</v>
      </c>
      <c r="B58" s="96" t="s">
        <v>1565</v>
      </c>
      <c r="C58" s="97">
        <v>0.48673100000000002</v>
      </c>
      <c r="D58" s="97">
        <v>0.707507</v>
      </c>
      <c r="E58" s="97">
        <v>0.76677300000000004</v>
      </c>
      <c r="F58" s="97">
        <v>0.79108599999999996</v>
      </c>
      <c r="G58" s="97">
        <v>0.81829799999999997</v>
      </c>
      <c r="H58" s="97">
        <v>0.85697000000000001</v>
      </c>
      <c r="I58" s="97">
        <v>0.87839400000000001</v>
      </c>
      <c r="J58" s="97">
        <v>0.88425600000000004</v>
      </c>
      <c r="K58" s="97">
        <v>0.90011300000000005</v>
      </c>
      <c r="L58" s="97">
        <v>0.92491100000000004</v>
      </c>
      <c r="M58" s="97">
        <v>0.94666499999999998</v>
      </c>
      <c r="N58" s="97">
        <v>0.96428100000000005</v>
      </c>
      <c r="O58" s="97">
        <v>0.98126100000000005</v>
      </c>
      <c r="P58" s="97">
        <v>1.0081580000000001</v>
      </c>
      <c r="Q58" s="97">
        <v>1.0304439999999999</v>
      </c>
      <c r="R58" s="97">
        <v>1.06385</v>
      </c>
      <c r="S58" s="97">
        <v>1.1000080000000001</v>
      </c>
      <c r="T58" s="97">
        <v>1.141473</v>
      </c>
      <c r="U58" s="97">
        <v>1.1794180000000001</v>
      </c>
      <c r="V58" s="97">
        <v>1.222261</v>
      </c>
      <c r="W58" s="97">
        <v>1.265177</v>
      </c>
      <c r="X58" s="97">
        <v>1.3112600000000001</v>
      </c>
      <c r="Y58" s="97">
        <v>1.367035</v>
      </c>
      <c r="Z58" s="97">
        <v>1.4189369999999999</v>
      </c>
      <c r="AA58" s="97">
        <v>1.4822230000000001</v>
      </c>
      <c r="AB58" s="97">
        <v>1.5519810000000001</v>
      </c>
      <c r="AC58" s="97">
        <v>1.6063890000000001</v>
      </c>
      <c r="AD58" s="97">
        <v>1.661826</v>
      </c>
      <c r="AE58" s="97">
        <v>1.73472</v>
      </c>
      <c r="AF58" s="97">
        <v>1.8153030000000001</v>
      </c>
      <c r="AG58" s="98">
        <v>4.6434999999999997E-2</v>
      </c>
    </row>
    <row r="59" spans="1:33" ht="15" customHeight="1" x14ac:dyDescent="0.35">
      <c r="A59" s="91" t="s">
        <v>1594</v>
      </c>
      <c r="B59" s="96" t="s">
        <v>1567</v>
      </c>
      <c r="C59" s="97">
        <v>6.3540000000000003E-3</v>
      </c>
      <c r="D59" s="97">
        <v>6.7080000000000004E-3</v>
      </c>
      <c r="E59" s="97">
        <v>7.1939999999999999E-3</v>
      </c>
      <c r="F59" s="97">
        <v>7.326E-3</v>
      </c>
      <c r="G59" s="97">
        <v>7.4380000000000002E-3</v>
      </c>
      <c r="H59" s="97">
        <v>7.698E-3</v>
      </c>
      <c r="I59" s="97">
        <v>7.724E-3</v>
      </c>
      <c r="J59" s="97">
        <v>7.5700000000000003E-3</v>
      </c>
      <c r="K59" s="97">
        <v>7.5490000000000002E-3</v>
      </c>
      <c r="L59" s="97">
        <v>7.6699999999999997E-3</v>
      </c>
      <c r="M59" s="97">
        <v>7.8899999999999994E-3</v>
      </c>
      <c r="N59" s="97">
        <v>7.894E-3</v>
      </c>
      <c r="O59" s="97">
        <v>7.9030000000000003E-3</v>
      </c>
      <c r="P59" s="97">
        <v>7.9740000000000002E-3</v>
      </c>
      <c r="Q59" s="97">
        <v>8.0099999999999998E-3</v>
      </c>
      <c r="R59" s="97">
        <v>8.0999999999999996E-3</v>
      </c>
      <c r="S59" s="97">
        <v>8.2030000000000002E-3</v>
      </c>
      <c r="T59" s="97">
        <v>8.404E-3</v>
      </c>
      <c r="U59" s="97">
        <v>8.4740000000000006E-3</v>
      </c>
      <c r="V59" s="97">
        <v>8.6210000000000002E-3</v>
      </c>
      <c r="W59" s="97">
        <v>8.7279999999999996E-3</v>
      </c>
      <c r="X59" s="97">
        <v>8.8520000000000005E-3</v>
      </c>
      <c r="Y59" s="97">
        <v>9.0530000000000003E-3</v>
      </c>
      <c r="Z59" s="97">
        <v>9.2090000000000002E-3</v>
      </c>
      <c r="AA59" s="97">
        <v>9.4359999999999999E-3</v>
      </c>
      <c r="AB59" s="97">
        <v>9.7099999999999999E-3</v>
      </c>
      <c r="AC59" s="97">
        <v>9.8180000000000003E-3</v>
      </c>
      <c r="AD59" s="97">
        <v>9.8849999999999997E-3</v>
      </c>
      <c r="AE59" s="97">
        <v>1.0085999999999999E-2</v>
      </c>
      <c r="AF59" s="97">
        <v>1.0319E-2</v>
      </c>
      <c r="AG59" s="98">
        <v>1.6864000000000001E-2</v>
      </c>
    </row>
    <row r="60" spans="1:33" ht="15" customHeight="1" x14ac:dyDescent="0.35">
      <c r="A60" s="91" t="s">
        <v>1595</v>
      </c>
      <c r="B60" s="96" t="s">
        <v>1569</v>
      </c>
      <c r="C60" s="97">
        <v>0</v>
      </c>
      <c r="D60" s="97">
        <v>0</v>
      </c>
      <c r="E60" s="97">
        <v>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0</v>
      </c>
      <c r="AF60" s="97">
        <v>0</v>
      </c>
      <c r="AG60" s="98" t="s">
        <v>1557</v>
      </c>
    </row>
    <row r="61" spans="1:33" ht="15" customHeight="1" x14ac:dyDescent="0.35">
      <c r="A61" s="91" t="s">
        <v>1596</v>
      </c>
      <c r="B61" s="96" t="s">
        <v>1571</v>
      </c>
      <c r="C61" s="97">
        <v>6.5600000000000001E-4</v>
      </c>
      <c r="D61" s="97">
        <v>4.3210000000000002E-3</v>
      </c>
      <c r="E61" s="97">
        <v>8.3359999999999997E-3</v>
      </c>
      <c r="F61" s="97">
        <v>1.265E-2</v>
      </c>
      <c r="G61" s="97">
        <v>1.8697999999999999E-2</v>
      </c>
      <c r="H61" s="97">
        <v>2.4077999999999999E-2</v>
      </c>
      <c r="I61" s="97">
        <v>2.9558000000000001E-2</v>
      </c>
      <c r="J61" s="97">
        <v>3.5166000000000003E-2</v>
      </c>
      <c r="K61" s="97">
        <v>4.1321999999999998E-2</v>
      </c>
      <c r="L61" s="97">
        <v>4.7926999999999997E-2</v>
      </c>
      <c r="M61" s="97">
        <v>5.4864999999999997E-2</v>
      </c>
      <c r="N61" s="97">
        <v>6.2212000000000003E-2</v>
      </c>
      <c r="O61" s="97">
        <v>7.0226999999999998E-2</v>
      </c>
      <c r="P61" s="97">
        <v>7.8743999999999995E-2</v>
      </c>
      <c r="Q61" s="97">
        <v>8.7779999999999997E-2</v>
      </c>
      <c r="R61" s="97">
        <v>9.7917000000000004E-2</v>
      </c>
      <c r="S61" s="97">
        <v>0.109144</v>
      </c>
      <c r="T61" s="97">
        <v>0.12109</v>
      </c>
      <c r="U61" s="97">
        <v>0.13383900000000001</v>
      </c>
      <c r="V61" s="97">
        <v>0.14816499999999999</v>
      </c>
      <c r="W61" s="97">
        <v>0.162215</v>
      </c>
      <c r="X61" s="97">
        <v>0.17666000000000001</v>
      </c>
      <c r="Y61" s="97">
        <v>0.19252</v>
      </c>
      <c r="Z61" s="97">
        <v>0.20897199999999999</v>
      </c>
      <c r="AA61" s="97">
        <v>0.2268</v>
      </c>
      <c r="AB61" s="97">
        <v>0.24559900000000001</v>
      </c>
      <c r="AC61" s="97">
        <v>0.26307799999999998</v>
      </c>
      <c r="AD61" s="97">
        <v>0.28122399999999997</v>
      </c>
      <c r="AE61" s="97">
        <v>0.30086299999999999</v>
      </c>
      <c r="AF61" s="97">
        <v>0.320907</v>
      </c>
      <c r="AG61" s="98">
        <v>0.23805100000000001</v>
      </c>
    </row>
    <row r="62" spans="1:33" ht="15" customHeight="1" x14ac:dyDescent="0.35">
      <c r="A62" s="91" t="s">
        <v>1597</v>
      </c>
      <c r="B62" s="96" t="s">
        <v>1598</v>
      </c>
      <c r="C62" s="97">
        <v>1298.995361</v>
      </c>
      <c r="D62" s="97">
        <v>1591.994385</v>
      </c>
      <c r="E62" s="97">
        <v>1740.1514890000001</v>
      </c>
      <c r="F62" s="97">
        <v>1810.5229489999999</v>
      </c>
      <c r="G62" s="97">
        <v>1852.1839600000001</v>
      </c>
      <c r="H62" s="97">
        <v>1895.1267089999999</v>
      </c>
      <c r="I62" s="97">
        <v>1915.196533</v>
      </c>
      <c r="J62" s="97">
        <v>1922.993774</v>
      </c>
      <c r="K62" s="97">
        <v>1945.7452390000001</v>
      </c>
      <c r="L62" s="97">
        <v>1972.8599850000001</v>
      </c>
      <c r="M62" s="97">
        <v>2003.4832759999999</v>
      </c>
      <c r="N62" s="97">
        <v>2037.817749</v>
      </c>
      <c r="O62" s="97">
        <v>2074.6967770000001</v>
      </c>
      <c r="P62" s="97">
        <v>2109.7089839999999</v>
      </c>
      <c r="Q62" s="97">
        <v>2142.022461</v>
      </c>
      <c r="R62" s="97">
        <v>2183.1030270000001</v>
      </c>
      <c r="S62" s="97">
        <v>2231.689453</v>
      </c>
      <c r="T62" s="97">
        <v>2279.8413089999999</v>
      </c>
      <c r="U62" s="97">
        <v>2328.1342770000001</v>
      </c>
      <c r="V62" s="97">
        <v>2386.124268</v>
      </c>
      <c r="W62" s="97">
        <v>2426.9643550000001</v>
      </c>
      <c r="X62" s="97">
        <v>2461.413086</v>
      </c>
      <c r="Y62" s="97">
        <v>2504.3703609999998</v>
      </c>
      <c r="Z62" s="97">
        <v>2543.4187010000001</v>
      </c>
      <c r="AA62" s="97">
        <v>2590.342529</v>
      </c>
      <c r="AB62" s="97">
        <v>2637.6879880000001</v>
      </c>
      <c r="AC62" s="97">
        <v>2666.0361330000001</v>
      </c>
      <c r="AD62" s="97">
        <v>2694.3466800000001</v>
      </c>
      <c r="AE62" s="97">
        <v>2732.8679200000001</v>
      </c>
      <c r="AF62" s="97">
        <v>2772.1445309999999</v>
      </c>
      <c r="AG62" s="98">
        <v>2.6484000000000001E-2</v>
      </c>
    </row>
    <row r="63" spans="1:33" ht="15" customHeight="1" x14ac:dyDescent="0.35"/>
    <row r="64" spans="1:33" ht="15" customHeight="1" x14ac:dyDescent="0.35">
      <c r="A64" s="91" t="s">
        <v>1599</v>
      </c>
      <c r="B64" s="96" t="s">
        <v>1309</v>
      </c>
      <c r="C64" s="97">
        <v>13.025027</v>
      </c>
      <c r="D64" s="97">
        <v>15.454996</v>
      </c>
      <c r="E64" s="97">
        <v>16.372451999999999</v>
      </c>
      <c r="F64" s="97">
        <v>16.755994999999999</v>
      </c>
      <c r="G64" s="97">
        <v>16.878786000000002</v>
      </c>
      <c r="H64" s="97">
        <v>17.024187000000001</v>
      </c>
      <c r="I64" s="97">
        <v>17.187155000000001</v>
      </c>
      <c r="J64" s="97">
        <v>17.378155</v>
      </c>
      <c r="K64" s="97">
        <v>17.623698999999998</v>
      </c>
      <c r="L64" s="97">
        <v>17.964945</v>
      </c>
      <c r="M64" s="97">
        <v>18.398033000000002</v>
      </c>
      <c r="N64" s="97">
        <v>18.787527000000001</v>
      </c>
      <c r="O64" s="97">
        <v>19.153134999999999</v>
      </c>
      <c r="P64" s="97">
        <v>19.511267</v>
      </c>
      <c r="Q64" s="97">
        <v>19.843847</v>
      </c>
      <c r="R64" s="97">
        <v>20.179372999999998</v>
      </c>
      <c r="S64" s="97">
        <v>20.504273999999999</v>
      </c>
      <c r="T64" s="97">
        <v>20.855127</v>
      </c>
      <c r="U64" s="97">
        <v>21.128523000000001</v>
      </c>
      <c r="V64" s="97">
        <v>21.434761000000002</v>
      </c>
      <c r="W64" s="97">
        <v>21.715796999999998</v>
      </c>
      <c r="X64" s="97">
        <v>21.96059</v>
      </c>
      <c r="Y64" s="97">
        <v>22.253776999999999</v>
      </c>
      <c r="Z64" s="97">
        <v>22.553985999999998</v>
      </c>
      <c r="AA64" s="97">
        <v>22.799966999999999</v>
      </c>
      <c r="AB64" s="97">
        <v>23.071435999999999</v>
      </c>
      <c r="AC64" s="97">
        <v>23.280301999999999</v>
      </c>
      <c r="AD64" s="97">
        <v>23.451235</v>
      </c>
      <c r="AE64" s="97">
        <v>23.626541</v>
      </c>
      <c r="AF64" s="97">
        <v>23.805847</v>
      </c>
      <c r="AG64" s="98">
        <v>2.1013E-2</v>
      </c>
    </row>
    <row r="65" spans="1:33" ht="15" customHeight="1" x14ac:dyDescent="0.35">
      <c r="A65" s="91" t="s">
        <v>1600</v>
      </c>
      <c r="B65" s="41" t="s">
        <v>1306</v>
      </c>
      <c r="C65" s="99">
        <v>9973.0722659999992</v>
      </c>
      <c r="D65" s="99">
        <v>10300.839844</v>
      </c>
      <c r="E65" s="99">
        <v>10628.533203000001</v>
      </c>
      <c r="F65" s="99">
        <v>10805.224609000001</v>
      </c>
      <c r="G65" s="99">
        <v>10973.443359000001</v>
      </c>
      <c r="H65" s="99">
        <v>11131.966796999999</v>
      </c>
      <c r="I65" s="99">
        <v>11143.185546999999</v>
      </c>
      <c r="J65" s="99">
        <v>11065.581055000001</v>
      </c>
      <c r="K65" s="99">
        <v>11040.504883</v>
      </c>
      <c r="L65" s="99">
        <v>10981.720703000001</v>
      </c>
      <c r="M65" s="99">
        <v>10889.660156</v>
      </c>
      <c r="N65" s="99">
        <v>10846.652344</v>
      </c>
      <c r="O65" s="99">
        <v>10832.152344</v>
      </c>
      <c r="P65" s="99">
        <v>10812.773438</v>
      </c>
      <c r="Q65" s="99">
        <v>10794.391602</v>
      </c>
      <c r="R65" s="99">
        <v>10818.488281</v>
      </c>
      <c r="S65" s="99">
        <v>10884.021484000001</v>
      </c>
      <c r="T65" s="99">
        <v>10931.802734000001</v>
      </c>
      <c r="U65" s="99">
        <v>11018.916015999999</v>
      </c>
      <c r="V65" s="99">
        <v>11132.03125</v>
      </c>
      <c r="W65" s="99">
        <v>11176.03125</v>
      </c>
      <c r="X65" s="99">
        <v>11208.319336</v>
      </c>
      <c r="Y65" s="99">
        <v>11253.6875</v>
      </c>
      <c r="Z65" s="99">
        <v>11277.025390999999</v>
      </c>
      <c r="AA65" s="99">
        <v>11361.167969</v>
      </c>
      <c r="AB65" s="99">
        <v>11432.699219</v>
      </c>
      <c r="AC65" s="99">
        <v>11451.896484000001</v>
      </c>
      <c r="AD65" s="99">
        <v>11489.146484000001</v>
      </c>
      <c r="AE65" s="99">
        <v>11566.940430000001</v>
      </c>
      <c r="AF65" s="99">
        <v>11644.805664</v>
      </c>
      <c r="AG65" s="100">
        <v>5.3579999999999999E-3</v>
      </c>
    </row>
    <row r="66" spans="1:33" ht="15" customHeight="1" x14ac:dyDescent="0.35"/>
    <row r="67" spans="1:33" ht="15" customHeight="1" x14ac:dyDescent="0.35">
      <c r="A67" s="91" t="s">
        <v>1601</v>
      </c>
      <c r="B67" s="96" t="s">
        <v>1303</v>
      </c>
      <c r="C67" s="97">
        <v>12.668571</v>
      </c>
      <c r="D67" s="97">
        <v>14.924355</v>
      </c>
      <c r="E67" s="97">
        <v>16.02129</v>
      </c>
      <c r="F67" s="97">
        <v>16.506205000000001</v>
      </c>
      <c r="G67" s="97">
        <v>16.669346000000001</v>
      </c>
      <c r="H67" s="97">
        <v>16.861837000000001</v>
      </c>
      <c r="I67" s="97">
        <v>17.072755999999998</v>
      </c>
      <c r="J67" s="97">
        <v>17.302302999999998</v>
      </c>
      <c r="K67" s="97">
        <v>17.593088000000002</v>
      </c>
      <c r="L67" s="97">
        <v>18.000668000000001</v>
      </c>
      <c r="M67" s="97">
        <v>18.500778</v>
      </c>
      <c r="N67" s="97">
        <v>18.950312</v>
      </c>
      <c r="O67" s="97">
        <v>19.379427</v>
      </c>
      <c r="P67" s="97">
        <v>19.798891000000001</v>
      </c>
      <c r="Q67" s="97">
        <v>20.199158000000001</v>
      </c>
      <c r="R67" s="97">
        <v>20.596867</v>
      </c>
      <c r="S67" s="97">
        <v>20.984656999999999</v>
      </c>
      <c r="T67" s="97">
        <v>21.399258</v>
      </c>
      <c r="U67" s="97">
        <v>21.738717999999999</v>
      </c>
      <c r="V67" s="97">
        <v>22.105195999999999</v>
      </c>
      <c r="W67" s="97">
        <v>22.462755000000001</v>
      </c>
      <c r="X67" s="97">
        <v>22.769482</v>
      </c>
      <c r="Y67" s="97">
        <v>23.125354999999999</v>
      </c>
      <c r="Z67" s="97">
        <v>23.490241999999999</v>
      </c>
      <c r="AA67" s="97">
        <v>23.800871000000001</v>
      </c>
      <c r="AB67" s="97">
        <v>24.137339000000001</v>
      </c>
      <c r="AC67" s="97">
        <v>24.411587000000001</v>
      </c>
      <c r="AD67" s="97">
        <v>24.642389000000001</v>
      </c>
      <c r="AE67" s="97">
        <v>24.876546999999999</v>
      </c>
      <c r="AF67" s="97">
        <v>25.115943999999999</v>
      </c>
      <c r="AG67" s="98">
        <v>2.3879999999999998E-2</v>
      </c>
    </row>
    <row r="68" spans="1:33" ht="15" customHeight="1" x14ac:dyDescent="0.35">
      <c r="A68" s="91" t="s">
        <v>1602</v>
      </c>
      <c r="B68" s="96" t="s">
        <v>1300</v>
      </c>
      <c r="C68" s="97">
        <v>74.408233999999993</v>
      </c>
      <c r="D68" s="97">
        <v>77.883544999999998</v>
      </c>
      <c r="E68" s="97">
        <v>81.458786000000003</v>
      </c>
      <c r="F68" s="97">
        <v>84.203704999999999</v>
      </c>
      <c r="G68" s="97">
        <v>87.124404999999996</v>
      </c>
      <c r="H68" s="97">
        <v>90.973656000000005</v>
      </c>
      <c r="I68" s="97">
        <v>94.025397999999996</v>
      </c>
      <c r="J68" s="97">
        <v>96.700348000000005</v>
      </c>
      <c r="K68" s="97">
        <v>99.913246000000001</v>
      </c>
      <c r="L68" s="97">
        <v>103.220833</v>
      </c>
      <c r="M68" s="97">
        <v>106.571106</v>
      </c>
      <c r="N68" s="97">
        <v>110.059883</v>
      </c>
      <c r="O68" s="97">
        <v>113.662254</v>
      </c>
      <c r="P68" s="97">
        <v>117.073082</v>
      </c>
      <c r="Q68" s="97">
        <v>120.293167</v>
      </c>
      <c r="R68" s="97">
        <v>124.01818799999999</v>
      </c>
      <c r="S68" s="97">
        <v>128.208237</v>
      </c>
      <c r="T68" s="97">
        <v>132.31590299999999</v>
      </c>
      <c r="U68" s="97">
        <v>136.60640000000001</v>
      </c>
      <c r="V68" s="97">
        <v>141.43873600000001</v>
      </c>
      <c r="W68" s="97">
        <v>145.404236</v>
      </c>
      <c r="X68" s="97">
        <v>149.057907</v>
      </c>
      <c r="Y68" s="97">
        <v>153.124619</v>
      </c>
      <c r="Z68" s="97">
        <v>156.99970999999999</v>
      </c>
      <c r="AA68" s="97">
        <v>161.542877</v>
      </c>
      <c r="AB68" s="97">
        <v>166.06620799999999</v>
      </c>
      <c r="AC68" s="97">
        <v>169.60011299999999</v>
      </c>
      <c r="AD68" s="97">
        <v>173.19193999999999</v>
      </c>
      <c r="AE68" s="97">
        <v>177.387024</v>
      </c>
      <c r="AF68" s="97">
        <v>181.352158</v>
      </c>
      <c r="AG68" s="98">
        <v>3.1196000000000002E-2</v>
      </c>
    </row>
    <row r="69" spans="1:33" ht="15" customHeight="1" x14ac:dyDescent="0.35">
      <c r="A69" s="91" t="s">
        <v>1603</v>
      </c>
      <c r="B69" s="96" t="s">
        <v>1297</v>
      </c>
      <c r="C69" s="97">
        <v>0</v>
      </c>
      <c r="D69" s="97">
        <v>0</v>
      </c>
      <c r="E69" s="97">
        <v>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8" t="s">
        <v>1557</v>
      </c>
    </row>
    <row r="70" spans="1:33" ht="12" customHeight="1" x14ac:dyDescent="0.35"/>
    <row r="71" spans="1:33" ht="15" customHeight="1" x14ac:dyDescent="0.35">
      <c r="B71" s="41" t="s">
        <v>1604</v>
      </c>
    </row>
    <row r="72" spans="1:33" ht="15" customHeight="1" x14ac:dyDescent="0.35">
      <c r="A72" s="91" t="s">
        <v>1605</v>
      </c>
      <c r="B72" s="96" t="s">
        <v>1606</v>
      </c>
      <c r="C72" s="97">
        <v>13395.771484000001</v>
      </c>
      <c r="D72" s="97">
        <v>13106.260742</v>
      </c>
      <c r="E72" s="97">
        <v>12993.790039</v>
      </c>
      <c r="F72" s="97">
        <v>12877.911133</v>
      </c>
      <c r="G72" s="97">
        <v>12822.527344</v>
      </c>
      <c r="H72" s="97">
        <v>12862.925781</v>
      </c>
      <c r="I72" s="97">
        <v>12775.772461</v>
      </c>
      <c r="J72" s="97">
        <v>12617.506836</v>
      </c>
      <c r="K72" s="97">
        <v>12522.035156</v>
      </c>
      <c r="L72" s="97">
        <v>12409.604492</v>
      </c>
      <c r="M72" s="97">
        <v>12279.459961</v>
      </c>
      <c r="N72" s="97">
        <v>12176.922852</v>
      </c>
      <c r="O72" s="97">
        <v>12104.160156</v>
      </c>
      <c r="P72" s="97">
        <v>12022.331055000001</v>
      </c>
      <c r="Q72" s="97">
        <v>11928.840819999999</v>
      </c>
      <c r="R72" s="97">
        <v>11886.100586</v>
      </c>
      <c r="S72" s="97">
        <v>11887.891602</v>
      </c>
      <c r="T72" s="97">
        <v>11872.353515999999</v>
      </c>
      <c r="U72" s="97">
        <v>11887.109375</v>
      </c>
      <c r="V72" s="97">
        <v>11939.987305000001</v>
      </c>
      <c r="W72" s="97">
        <v>11914.829102</v>
      </c>
      <c r="X72" s="97">
        <v>11875.3125</v>
      </c>
      <c r="Y72" s="97">
        <v>11857.827148</v>
      </c>
      <c r="Z72" s="97">
        <v>11818.505859000001</v>
      </c>
      <c r="AA72" s="97">
        <v>11838.948242</v>
      </c>
      <c r="AB72" s="97">
        <v>11850.302734000001</v>
      </c>
      <c r="AC72" s="97">
        <v>11802.3125</v>
      </c>
      <c r="AD72" s="97">
        <v>11770.499023</v>
      </c>
      <c r="AE72" s="97">
        <v>11780.070312</v>
      </c>
      <c r="AF72" s="97">
        <v>11787.693359000001</v>
      </c>
      <c r="AG72" s="98">
        <v>-4.4000000000000003E-3</v>
      </c>
    </row>
    <row r="73" spans="1:33" ht="15" customHeight="1" x14ac:dyDescent="0.35">
      <c r="A73" s="91" t="s">
        <v>1607</v>
      </c>
      <c r="B73" s="96" t="s">
        <v>1608</v>
      </c>
      <c r="C73" s="97">
        <v>52.132114000000001</v>
      </c>
      <c r="D73" s="97">
        <v>60.793125000000003</v>
      </c>
      <c r="E73" s="97">
        <v>61.085555999999997</v>
      </c>
      <c r="F73" s="97">
        <v>57.388717999999997</v>
      </c>
      <c r="G73" s="97">
        <v>57.430011999999998</v>
      </c>
      <c r="H73" s="97">
        <v>59.447333999999998</v>
      </c>
      <c r="I73" s="97">
        <v>60.318939</v>
      </c>
      <c r="J73" s="97">
        <v>60.251883999999997</v>
      </c>
      <c r="K73" s="97">
        <v>60.598872999999998</v>
      </c>
      <c r="L73" s="97">
        <v>62.818752000000003</v>
      </c>
      <c r="M73" s="97">
        <v>62.716076000000001</v>
      </c>
      <c r="N73" s="97">
        <v>63.213894000000003</v>
      </c>
      <c r="O73" s="97">
        <v>63.205821999999998</v>
      </c>
      <c r="P73" s="97">
        <v>63.524482999999996</v>
      </c>
      <c r="Q73" s="97">
        <v>62.966659999999997</v>
      </c>
      <c r="R73" s="97">
        <v>63.018737999999999</v>
      </c>
      <c r="S73" s="97">
        <v>62.818652999999998</v>
      </c>
      <c r="T73" s="97">
        <v>63.564919000000003</v>
      </c>
      <c r="U73" s="97">
        <v>63.610725000000002</v>
      </c>
      <c r="V73" s="97">
        <v>64.204780999999997</v>
      </c>
      <c r="W73" s="97">
        <v>64.500404000000003</v>
      </c>
      <c r="X73" s="97">
        <v>64.560340999999994</v>
      </c>
      <c r="Y73" s="97">
        <v>64.712906000000004</v>
      </c>
      <c r="Z73" s="97">
        <v>64.681419000000005</v>
      </c>
      <c r="AA73" s="97">
        <v>64.996741999999998</v>
      </c>
      <c r="AB73" s="97">
        <v>65.527473000000001</v>
      </c>
      <c r="AC73" s="97">
        <v>65.561653000000007</v>
      </c>
      <c r="AD73" s="97">
        <v>65.653259000000006</v>
      </c>
      <c r="AE73" s="97">
        <v>66.093231000000003</v>
      </c>
      <c r="AF73" s="97">
        <v>66.917603</v>
      </c>
      <c r="AG73" s="98">
        <v>8.6470000000000002E-3</v>
      </c>
    </row>
    <row r="74" spans="1:33" ht="15" customHeight="1" x14ac:dyDescent="0.35">
      <c r="A74" s="91" t="s">
        <v>1609</v>
      </c>
      <c r="B74" s="96" t="s">
        <v>1610</v>
      </c>
      <c r="C74" s="97">
        <v>661.69164999999998</v>
      </c>
      <c r="D74" s="97">
        <v>663.17468299999996</v>
      </c>
      <c r="E74" s="97">
        <v>673.03454599999998</v>
      </c>
      <c r="F74" s="97">
        <v>678.511841</v>
      </c>
      <c r="G74" s="97">
        <v>685.23504600000001</v>
      </c>
      <c r="H74" s="97">
        <v>692.99969499999997</v>
      </c>
      <c r="I74" s="97">
        <v>692.10943599999996</v>
      </c>
      <c r="J74" s="97">
        <v>686.07232699999997</v>
      </c>
      <c r="K74" s="97">
        <v>683.00311299999998</v>
      </c>
      <c r="L74" s="97">
        <v>677.75488299999995</v>
      </c>
      <c r="M74" s="97">
        <v>670.82873500000005</v>
      </c>
      <c r="N74" s="97">
        <v>666.27172900000005</v>
      </c>
      <c r="O74" s="97">
        <v>663.45819100000006</v>
      </c>
      <c r="P74" s="97">
        <v>660.19976799999995</v>
      </c>
      <c r="Q74" s="97">
        <v>657.19348100000002</v>
      </c>
      <c r="R74" s="97">
        <v>656.72100799999998</v>
      </c>
      <c r="S74" s="97">
        <v>658.57391399999995</v>
      </c>
      <c r="T74" s="97">
        <v>659.37835700000005</v>
      </c>
      <c r="U74" s="97">
        <v>662.67675799999995</v>
      </c>
      <c r="V74" s="97">
        <v>667.85253899999998</v>
      </c>
      <c r="W74" s="97">
        <v>668.74530000000004</v>
      </c>
      <c r="X74" s="97">
        <v>668.93109100000004</v>
      </c>
      <c r="Y74" s="97">
        <v>669.62347399999999</v>
      </c>
      <c r="Z74" s="97">
        <v>669.15942399999994</v>
      </c>
      <c r="AA74" s="97">
        <v>672.56115699999998</v>
      </c>
      <c r="AB74" s="97">
        <v>675.12823500000002</v>
      </c>
      <c r="AC74" s="97">
        <v>674.81201199999998</v>
      </c>
      <c r="AD74" s="97">
        <v>675.95288100000005</v>
      </c>
      <c r="AE74" s="97">
        <v>679.39269999999999</v>
      </c>
      <c r="AF74" s="97">
        <v>682.28930700000001</v>
      </c>
      <c r="AG74" s="98">
        <v>1.0579999999999999E-3</v>
      </c>
    </row>
    <row r="75" spans="1:33" ht="15" customHeight="1" x14ac:dyDescent="0.35">
      <c r="A75" s="91" t="s">
        <v>1611</v>
      </c>
      <c r="B75" s="96" t="s">
        <v>1612</v>
      </c>
      <c r="C75" s="97">
        <v>335.52920499999999</v>
      </c>
      <c r="D75" s="97">
        <v>413.27771000000001</v>
      </c>
      <c r="E75" s="97">
        <v>476.91223100000002</v>
      </c>
      <c r="F75" s="97">
        <v>532.46319600000004</v>
      </c>
      <c r="G75" s="97">
        <v>553.70459000000005</v>
      </c>
      <c r="H75" s="97">
        <v>579.29748500000005</v>
      </c>
      <c r="I75" s="97">
        <v>598.22466999999995</v>
      </c>
      <c r="J75" s="97">
        <v>614.53363000000002</v>
      </c>
      <c r="K75" s="97">
        <v>642.46716300000003</v>
      </c>
      <c r="L75" s="97">
        <v>681</v>
      </c>
      <c r="M75" s="97">
        <v>724.07507299999997</v>
      </c>
      <c r="N75" s="97">
        <v>767.78961200000003</v>
      </c>
      <c r="O75" s="97">
        <v>811.36358600000005</v>
      </c>
      <c r="P75" s="97">
        <v>854.10845900000004</v>
      </c>
      <c r="Q75" s="97">
        <v>894.985229</v>
      </c>
      <c r="R75" s="97">
        <v>938.65417500000001</v>
      </c>
      <c r="S75" s="97">
        <v>985.40777600000001</v>
      </c>
      <c r="T75" s="97">
        <v>1034.212158</v>
      </c>
      <c r="U75" s="97">
        <v>1077.274414</v>
      </c>
      <c r="V75" s="97">
        <v>1127.1256100000001</v>
      </c>
      <c r="W75" s="97">
        <v>1168.889038</v>
      </c>
      <c r="X75" s="97">
        <v>1204.8773189999999</v>
      </c>
      <c r="Y75" s="97">
        <v>1250.0720209999999</v>
      </c>
      <c r="Z75" s="97">
        <v>1294.1864009999999</v>
      </c>
      <c r="AA75" s="97">
        <v>1338.13147</v>
      </c>
      <c r="AB75" s="97">
        <v>1385.3027340000001</v>
      </c>
      <c r="AC75" s="97">
        <v>1417.809692</v>
      </c>
      <c r="AD75" s="97">
        <v>1446.010986</v>
      </c>
      <c r="AE75" s="97">
        <v>1480.2543949999999</v>
      </c>
      <c r="AF75" s="97">
        <v>1515.934448</v>
      </c>
      <c r="AG75" s="98">
        <v>5.3379000000000003E-2</v>
      </c>
    </row>
    <row r="76" spans="1:33" ht="15" customHeight="1" x14ac:dyDescent="0.35">
      <c r="A76" s="91" t="s">
        <v>1613</v>
      </c>
      <c r="B76" s="96" t="s">
        <v>1614</v>
      </c>
      <c r="C76" s="97">
        <v>144.058975</v>
      </c>
      <c r="D76" s="97">
        <v>288.209045</v>
      </c>
      <c r="E76" s="97">
        <v>323.21579000000003</v>
      </c>
      <c r="F76" s="97">
        <v>323.45593300000002</v>
      </c>
      <c r="G76" s="97">
        <v>321.21539300000001</v>
      </c>
      <c r="H76" s="97">
        <v>321.78839099999999</v>
      </c>
      <c r="I76" s="97">
        <v>320.76800500000002</v>
      </c>
      <c r="J76" s="97">
        <v>319.77682499999997</v>
      </c>
      <c r="K76" s="97">
        <v>322.63330100000002</v>
      </c>
      <c r="L76" s="97">
        <v>329.83883700000001</v>
      </c>
      <c r="M76" s="97">
        <v>340.99697900000001</v>
      </c>
      <c r="N76" s="97">
        <v>352.74462899999997</v>
      </c>
      <c r="O76" s="97">
        <v>364.06366000000003</v>
      </c>
      <c r="P76" s="97">
        <v>374.71691900000002</v>
      </c>
      <c r="Q76" s="97">
        <v>384.158051</v>
      </c>
      <c r="R76" s="97">
        <v>395.055115</v>
      </c>
      <c r="S76" s="97">
        <v>407.08978300000001</v>
      </c>
      <c r="T76" s="97">
        <v>419.03549199999998</v>
      </c>
      <c r="U76" s="97">
        <v>430.06768799999998</v>
      </c>
      <c r="V76" s="97">
        <v>443.17495700000001</v>
      </c>
      <c r="W76" s="97">
        <v>452.199432</v>
      </c>
      <c r="X76" s="97">
        <v>459.46704099999999</v>
      </c>
      <c r="Y76" s="97">
        <v>468.61462399999999</v>
      </c>
      <c r="Z76" s="97">
        <v>477.11343399999998</v>
      </c>
      <c r="AA76" s="97">
        <v>486.588165</v>
      </c>
      <c r="AB76" s="97">
        <v>496.20611600000001</v>
      </c>
      <c r="AC76" s="97">
        <v>501.84857199999999</v>
      </c>
      <c r="AD76" s="97">
        <v>506.96038800000002</v>
      </c>
      <c r="AE76" s="97">
        <v>513.82061799999997</v>
      </c>
      <c r="AF76" s="97">
        <v>520.76867700000003</v>
      </c>
      <c r="AG76" s="98">
        <v>4.5310000000000003E-2</v>
      </c>
    </row>
    <row r="77" spans="1:33" ht="15" customHeight="1" x14ac:dyDescent="0.35">
      <c r="A77" s="91" t="s">
        <v>1615</v>
      </c>
      <c r="B77" s="96" t="s">
        <v>1616</v>
      </c>
      <c r="C77" s="97">
        <v>805.614014</v>
      </c>
      <c r="D77" s="97">
        <v>940.86767599999996</v>
      </c>
      <c r="E77" s="97">
        <v>1012.6843260000001</v>
      </c>
      <c r="F77" s="97">
        <v>1017.841553</v>
      </c>
      <c r="G77" s="97">
        <v>1010.973938</v>
      </c>
      <c r="H77" s="97">
        <v>1020.838745</v>
      </c>
      <c r="I77" s="97">
        <v>1025.072876</v>
      </c>
      <c r="J77" s="97">
        <v>1025.1362300000001</v>
      </c>
      <c r="K77" s="97">
        <v>1030.6933590000001</v>
      </c>
      <c r="L77" s="97">
        <v>1041.372314</v>
      </c>
      <c r="M77" s="97">
        <v>1057.277832</v>
      </c>
      <c r="N77" s="97">
        <v>1065.984009</v>
      </c>
      <c r="O77" s="97">
        <v>1076.4522710000001</v>
      </c>
      <c r="P77" s="97">
        <v>1084.861938</v>
      </c>
      <c r="Q77" s="97">
        <v>1089.1876219999999</v>
      </c>
      <c r="R77" s="97">
        <v>1099.1843260000001</v>
      </c>
      <c r="S77" s="97">
        <v>1112.7379149999999</v>
      </c>
      <c r="T77" s="97">
        <v>1126.5908199999999</v>
      </c>
      <c r="U77" s="97">
        <v>1138.825317</v>
      </c>
      <c r="V77" s="97">
        <v>1157.3582759999999</v>
      </c>
      <c r="W77" s="97">
        <v>1169.2395019999999</v>
      </c>
      <c r="X77" s="97">
        <v>1175.292236</v>
      </c>
      <c r="Y77" s="97">
        <v>1186.361206</v>
      </c>
      <c r="Z77" s="97">
        <v>1195.831177</v>
      </c>
      <c r="AA77" s="97">
        <v>1208.5211179999999</v>
      </c>
      <c r="AB77" s="97">
        <v>1221.979004</v>
      </c>
      <c r="AC77" s="97">
        <v>1225.495361</v>
      </c>
      <c r="AD77" s="97">
        <v>1228.6712649999999</v>
      </c>
      <c r="AE77" s="97">
        <v>1236.2951660000001</v>
      </c>
      <c r="AF77" s="97">
        <v>1243.9001459999999</v>
      </c>
      <c r="AG77" s="98">
        <v>1.5092E-2</v>
      </c>
    </row>
    <row r="78" spans="1:33" ht="15" customHeight="1" x14ac:dyDescent="0.35">
      <c r="A78" s="91" t="s">
        <v>1617</v>
      </c>
      <c r="B78" s="96" t="s">
        <v>1618</v>
      </c>
      <c r="C78" s="97">
        <v>0.96382900000000005</v>
      </c>
      <c r="D78" s="97">
        <v>1.295239</v>
      </c>
      <c r="E78" s="97">
        <v>1.436769</v>
      </c>
      <c r="F78" s="97">
        <v>1.5044439999999999</v>
      </c>
      <c r="G78" s="97">
        <v>1.555439</v>
      </c>
      <c r="H78" s="97">
        <v>1.6039840000000001</v>
      </c>
      <c r="I78" s="97">
        <v>1.6222620000000001</v>
      </c>
      <c r="J78" s="97">
        <v>1.6184799999999999</v>
      </c>
      <c r="K78" s="97">
        <v>1.6211310000000001</v>
      </c>
      <c r="L78" s="97">
        <v>1.647224</v>
      </c>
      <c r="M78" s="97">
        <v>1.665907</v>
      </c>
      <c r="N78" s="97">
        <v>1.692607</v>
      </c>
      <c r="O78" s="97">
        <v>1.706893</v>
      </c>
      <c r="P78" s="97">
        <v>1.7360519999999999</v>
      </c>
      <c r="Q78" s="97">
        <v>1.7588729999999999</v>
      </c>
      <c r="R78" s="97">
        <v>1.795866</v>
      </c>
      <c r="S78" s="97">
        <v>1.8384799999999999</v>
      </c>
      <c r="T78" s="97">
        <v>1.8889800000000001</v>
      </c>
      <c r="U78" s="97">
        <v>1.9312940000000001</v>
      </c>
      <c r="V78" s="97">
        <v>1.9838720000000001</v>
      </c>
      <c r="W78" s="97">
        <v>2.033671</v>
      </c>
      <c r="X78" s="97">
        <v>2.083186</v>
      </c>
      <c r="Y78" s="97">
        <v>2.1481379999999999</v>
      </c>
      <c r="Z78" s="97">
        <v>2.2124869999999999</v>
      </c>
      <c r="AA78" s="97">
        <v>2.2872849999999998</v>
      </c>
      <c r="AB78" s="97">
        <v>2.3694359999999999</v>
      </c>
      <c r="AC78" s="97">
        <v>2.4279549999999999</v>
      </c>
      <c r="AD78" s="97">
        <v>2.4841980000000001</v>
      </c>
      <c r="AE78" s="97">
        <v>2.560791</v>
      </c>
      <c r="AF78" s="97">
        <v>2.6488860000000001</v>
      </c>
      <c r="AG78" s="98">
        <v>3.5476000000000001E-2</v>
      </c>
    </row>
    <row r="79" spans="1:33" ht="15" customHeight="1" x14ac:dyDescent="0.35">
      <c r="A79" s="91" t="s">
        <v>1619</v>
      </c>
      <c r="B79" s="96" t="s">
        <v>1620</v>
      </c>
      <c r="C79" s="97">
        <v>2.9374769999999999</v>
      </c>
      <c r="D79" s="97">
        <v>3.0000499999999999</v>
      </c>
      <c r="E79" s="97">
        <v>3.2991000000000001</v>
      </c>
      <c r="F79" s="97">
        <v>3.4516209999999998</v>
      </c>
      <c r="G79" s="97">
        <v>3.8043279999999999</v>
      </c>
      <c r="H79" s="97">
        <v>4.3490630000000001</v>
      </c>
      <c r="I79" s="97">
        <v>4.849685</v>
      </c>
      <c r="J79" s="97">
        <v>5.3480730000000003</v>
      </c>
      <c r="K79" s="97">
        <v>5.8539830000000004</v>
      </c>
      <c r="L79" s="97">
        <v>6.3594879999999998</v>
      </c>
      <c r="M79" s="97">
        <v>6.8987429999999996</v>
      </c>
      <c r="N79" s="97">
        <v>7.3963710000000003</v>
      </c>
      <c r="O79" s="97">
        <v>7.7244650000000004</v>
      </c>
      <c r="P79" s="97">
        <v>7.958691</v>
      </c>
      <c r="Q79" s="97">
        <v>8.0783090000000009</v>
      </c>
      <c r="R79" s="97">
        <v>8.1453389999999999</v>
      </c>
      <c r="S79" s="97">
        <v>8.1854399999999998</v>
      </c>
      <c r="T79" s="97">
        <v>8.4801009999999994</v>
      </c>
      <c r="U79" s="97">
        <v>8.7887609999999992</v>
      </c>
      <c r="V79" s="97">
        <v>9.0864379999999993</v>
      </c>
      <c r="W79" s="97">
        <v>9.3381880000000006</v>
      </c>
      <c r="X79" s="97">
        <v>9.5207519999999999</v>
      </c>
      <c r="Y79" s="97">
        <v>9.7068429999999992</v>
      </c>
      <c r="Z79" s="97">
        <v>9.9078730000000004</v>
      </c>
      <c r="AA79" s="97">
        <v>10.118929</v>
      </c>
      <c r="AB79" s="97">
        <v>10.292930999999999</v>
      </c>
      <c r="AC79" s="97">
        <v>10.384836</v>
      </c>
      <c r="AD79" s="97">
        <v>10.412751999999999</v>
      </c>
      <c r="AE79" s="97">
        <v>10.44122</v>
      </c>
      <c r="AF79" s="97">
        <v>10.46799</v>
      </c>
      <c r="AG79" s="98">
        <v>4.4794E-2</v>
      </c>
    </row>
    <row r="80" spans="1:33" ht="15" customHeight="1" x14ac:dyDescent="0.35">
      <c r="A80" s="91" t="s">
        <v>1621</v>
      </c>
      <c r="B80" s="41" t="s">
        <v>1267</v>
      </c>
      <c r="C80" s="99">
        <v>15398.699219</v>
      </c>
      <c r="D80" s="99">
        <v>15476.877930000001</v>
      </c>
      <c r="E80" s="99">
        <v>15545.457031</v>
      </c>
      <c r="F80" s="99">
        <v>15492.527344</v>
      </c>
      <c r="G80" s="99">
        <v>15456.445312</v>
      </c>
      <c r="H80" s="99">
        <v>15543.25</v>
      </c>
      <c r="I80" s="99">
        <v>15478.737305000001</v>
      </c>
      <c r="J80" s="99">
        <v>15330.244140999999</v>
      </c>
      <c r="K80" s="99">
        <v>15268.907227</v>
      </c>
      <c r="L80" s="99">
        <v>15210.396484000001</v>
      </c>
      <c r="M80" s="99">
        <v>15143.918944999999</v>
      </c>
      <c r="N80" s="99">
        <v>15102.014648</v>
      </c>
      <c r="O80" s="99">
        <v>15092.134765999999</v>
      </c>
      <c r="P80" s="99">
        <v>15069.4375</v>
      </c>
      <c r="Q80" s="99">
        <v>15027.168944999999</v>
      </c>
      <c r="R80" s="99">
        <v>15048.675781</v>
      </c>
      <c r="S80" s="99">
        <v>15124.542969</v>
      </c>
      <c r="T80" s="99">
        <v>15185.503906</v>
      </c>
      <c r="U80" s="99">
        <v>15270.283203000001</v>
      </c>
      <c r="V80" s="99">
        <v>15410.773438</v>
      </c>
      <c r="W80" s="99">
        <v>15449.774414</v>
      </c>
      <c r="X80" s="99">
        <v>15460.043944999999</v>
      </c>
      <c r="Y80" s="99">
        <v>15509.066406</v>
      </c>
      <c r="Z80" s="99">
        <v>15531.598633</v>
      </c>
      <c r="AA80" s="99">
        <v>15622.152344</v>
      </c>
      <c r="AB80" s="99">
        <v>15707.108398</v>
      </c>
      <c r="AC80" s="99">
        <v>15700.652344</v>
      </c>
      <c r="AD80" s="99">
        <v>15706.644531</v>
      </c>
      <c r="AE80" s="99">
        <v>15768.928711</v>
      </c>
      <c r="AF80" s="99">
        <v>15830.619140999999</v>
      </c>
      <c r="AG80" s="100">
        <v>9.5399999999999999E-4</v>
      </c>
    </row>
    <row r="81" spans="1:34" ht="15" customHeight="1" x14ac:dyDescent="0.35"/>
    <row r="82" spans="1:34" ht="15" customHeight="1" x14ac:dyDescent="0.35">
      <c r="A82" s="91" t="s">
        <v>1622</v>
      </c>
      <c r="B82" s="96" t="s">
        <v>1623</v>
      </c>
      <c r="C82" s="97">
        <v>4949.142578</v>
      </c>
      <c r="D82" s="97">
        <v>5120.2534180000002</v>
      </c>
      <c r="E82" s="97">
        <v>5414.7236329999996</v>
      </c>
      <c r="F82" s="97">
        <v>5860.0214839999999</v>
      </c>
      <c r="G82" s="97">
        <v>6027.6020509999998</v>
      </c>
      <c r="H82" s="97">
        <v>6298.6791990000002</v>
      </c>
      <c r="I82" s="97">
        <v>6354.4746089999999</v>
      </c>
      <c r="J82" s="97">
        <v>6369.0625</v>
      </c>
      <c r="K82" s="97">
        <v>6382.0122069999998</v>
      </c>
      <c r="L82" s="97">
        <v>6357.658203</v>
      </c>
      <c r="M82" s="97">
        <v>6306.607422</v>
      </c>
      <c r="N82" s="97">
        <v>6259.2695309999999</v>
      </c>
      <c r="O82" s="97">
        <v>6220.560547</v>
      </c>
      <c r="P82" s="97">
        <v>6201.1367190000001</v>
      </c>
      <c r="Q82" s="97">
        <v>6196.9995120000003</v>
      </c>
      <c r="R82" s="97">
        <v>6226.1484380000002</v>
      </c>
      <c r="S82" s="97">
        <v>6276.1181640000004</v>
      </c>
      <c r="T82" s="97">
        <v>6295.4243159999996</v>
      </c>
      <c r="U82" s="97">
        <v>6315.0161129999997</v>
      </c>
      <c r="V82" s="97">
        <v>6369.9956050000001</v>
      </c>
      <c r="W82" s="97">
        <v>6380.3491210000002</v>
      </c>
      <c r="X82" s="97">
        <v>6367.5356449999999</v>
      </c>
      <c r="Y82" s="97">
        <v>6379.732422</v>
      </c>
      <c r="Z82" s="97">
        <v>6372.4487300000001</v>
      </c>
      <c r="AA82" s="97">
        <v>6387.8754879999997</v>
      </c>
      <c r="AB82" s="97">
        <v>6402.6064450000003</v>
      </c>
      <c r="AC82" s="97">
        <v>6408.8833009999998</v>
      </c>
      <c r="AD82" s="97">
        <v>6402.1655270000001</v>
      </c>
      <c r="AE82" s="97">
        <v>6431.9428710000002</v>
      </c>
      <c r="AF82" s="97">
        <v>6454.2749020000001</v>
      </c>
      <c r="AG82" s="98">
        <v>9.1979999999999996E-3</v>
      </c>
    </row>
    <row r="83" spans="1:34" ht="15" customHeight="1" x14ac:dyDescent="0.35">
      <c r="A83" s="91" t="s">
        <v>1624</v>
      </c>
      <c r="B83" s="96" t="s">
        <v>1625</v>
      </c>
      <c r="C83" s="97">
        <v>0</v>
      </c>
      <c r="D83" s="97">
        <v>0</v>
      </c>
      <c r="E83" s="97">
        <v>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8" t="s">
        <v>1557</v>
      </c>
    </row>
    <row r="84" spans="1:34" ht="15" customHeight="1" x14ac:dyDescent="0.35"/>
    <row r="85" spans="1:34" ht="15" customHeight="1" x14ac:dyDescent="0.35">
      <c r="A85" s="91" t="s">
        <v>1626</v>
      </c>
      <c r="B85" s="41" t="s">
        <v>1258</v>
      </c>
      <c r="C85" s="99">
        <v>6952.0683589999999</v>
      </c>
      <c r="D85" s="99">
        <v>7490.8701170000004</v>
      </c>
      <c r="E85" s="99">
        <v>7966.3916019999997</v>
      </c>
      <c r="F85" s="99">
        <v>8474.6396480000003</v>
      </c>
      <c r="G85" s="99">
        <v>8661.5214840000008</v>
      </c>
      <c r="H85" s="99">
        <v>8979.0039059999999</v>
      </c>
      <c r="I85" s="99">
        <v>9057.4404300000006</v>
      </c>
      <c r="J85" s="99">
        <v>9081.7998050000006</v>
      </c>
      <c r="K85" s="99">
        <v>9128.8828119999998</v>
      </c>
      <c r="L85" s="99">
        <v>9158.4501949999994</v>
      </c>
      <c r="M85" s="99">
        <v>9171.0673829999996</v>
      </c>
      <c r="N85" s="99">
        <v>9184.3623050000006</v>
      </c>
      <c r="O85" s="99">
        <v>9208.5351559999999</v>
      </c>
      <c r="P85" s="99">
        <v>9248.2431639999995</v>
      </c>
      <c r="Q85" s="99">
        <v>9295.3271480000003</v>
      </c>
      <c r="R85" s="99">
        <v>9388.7236329999996</v>
      </c>
      <c r="S85" s="99">
        <v>9512.7705079999996</v>
      </c>
      <c r="T85" s="99">
        <v>9608.5742190000001</v>
      </c>
      <c r="U85" s="99">
        <v>9698.1914059999999</v>
      </c>
      <c r="V85" s="99">
        <v>9840.7822269999997</v>
      </c>
      <c r="W85" s="99">
        <v>9915.2939449999994</v>
      </c>
      <c r="X85" s="99">
        <v>9952.2675780000009</v>
      </c>
      <c r="Y85" s="99">
        <v>10030.969727</v>
      </c>
      <c r="Z85" s="99">
        <v>10085.541015999999</v>
      </c>
      <c r="AA85" s="99">
        <v>10171.079102</v>
      </c>
      <c r="AB85" s="99">
        <v>10259.412109000001</v>
      </c>
      <c r="AC85" s="99">
        <v>10307.222656</v>
      </c>
      <c r="AD85" s="99">
        <v>10338.311523</v>
      </c>
      <c r="AE85" s="99">
        <v>10420.800781</v>
      </c>
      <c r="AF85" s="99">
        <v>10497.201171999999</v>
      </c>
      <c r="AG85" s="100">
        <v>1.4311000000000001E-2</v>
      </c>
    </row>
    <row r="86" spans="1:34" ht="15" customHeight="1" thickBot="1" x14ac:dyDescent="0.4"/>
    <row r="87" spans="1:34" ht="15" customHeight="1" x14ac:dyDescent="0.35">
      <c r="B87" s="101" t="s">
        <v>1627</v>
      </c>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c r="AA87" s="102"/>
      <c r="AB87" s="102"/>
      <c r="AC87" s="102"/>
      <c r="AD87" s="102"/>
      <c r="AE87" s="102"/>
      <c r="AF87" s="102"/>
      <c r="AG87" s="102"/>
      <c r="AH87" s="103"/>
    </row>
    <row r="88" spans="1:34" ht="15" customHeight="1" x14ac:dyDescent="0.35">
      <c r="B88" s="104" t="s">
        <v>1628</v>
      </c>
    </row>
    <row r="89" spans="1:34" ht="15" customHeight="1" x14ac:dyDescent="0.35">
      <c r="B89" s="104" t="s">
        <v>1629</v>
      </c>
    </row>
    <row r="90" spans="1:34" ht="12" customHeight="1" x14ac:dyDescent="0.35">
      <c r="B90" s="104" t="s">
        <v>1630</v>
      </c>
    </row>
    <row r="91" spans="1:34" ht="15" customHeight="1" x14ac:dyDescent="0.35">
      <c r="B91" s="104" t="s">
        <v>1631</v>
      </c>
    </row>
    <row r="92" spans="1:34" ht="15" customHeight="1" x14ac:dyDescent="0.35">
      <c r="B92" s="104" t="s">
        <v>1632</v>
      </c>
    </row>
    <row r="93" spans="1:34" ht="15" customHeight="1" x14ac:dyDescent="0.35">
      <c r="B93" s="104" t="s">
        <v>1633</v>
      </c>
    </row>
    <row r="94" spans="1:34" ht="15" customHeight="1" x14ac:dyDescent="0.35">
      <c r="B94" s="104" t="s">
        <v>1634</v>
      </c>
    </row>
    <row r="95" spans="1:34" ht="12" customHeight="1" x14ac:dyDescent="0.35"/>
    <row r="96" spans="1:34" ht="15" customHeight="1" x14ac:dyDescent="0.35"/>
    <row r="97" ht="12"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spans="2:33" ht="12" customHeight="1" x14ac:dyDescent="0.35"/>
    <row r="114" spans="2:33" ht="15" customHeight="1" x14ac:dyDescent="0.35"/>
    <row r="115" spans="2:33" ht="15" customHeight="1" x14ac:dyDescent="0.35"/>
    <row r="116" spans="2:33" ht="15" customHeight="1" x14ac:dyDescent="0.35">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row>
    <row r="117" spans="2:33" ht="15" customHeight="1" x14ac:dyDescent="0.35"/>
    <row r="118" spans="2:33" ht="15" customHeight="1" x14ac:dyDescent="0.35"/>
    <row r="119" spans="2:33" ht="15" customHeight="1" x14ac:dyDescent="0.35"/>
    <row r="120" spans="2:33" ht="15" customHeight="1" x14ac:dyDescent="0.35"/>
    <row r="121" spans="2:33" ht="15" customHeight="1" x14ac:dyDescent="0.35"/>
    <row r="122" spans="2:33" ht="15" customHeight="1" x14ac:dyDescent="0.35"/>
    <row r="123" spans="2:33" ht="15" customHeight="1" x14ac:dyDescent="0.35"/>
    <row r="124" spans="2:33" ht="15" customHeight="1" x14ac:dyDescent="0.35"/>
    <row r="125" spans="2:33" ht="15" customHeight="1" x14ac:dyDescent="0.35"/>
    <row r="126" spans="2:33" ht="15" customHeight="1" x14ac:dyDescent="0.35"/>
    <row r="127" spans="2:33" ht="15" customHeight="1" x14ac:dyDescent="0.35"/>
    <row r="128" spans="2:33" ht="12" customHeight="1" x14ac:dyDescent="0.35"/>
    <row r="129" ht="12" customHeight="1" x14ac:dyDescent="0.35"/>
    <row r="130" ht="12" customHeight="1" x14ac:dyDescent="0.35"/>
    <row r="131" ht="12" customHeight="1" x14ac:dyDescent="0.35"/>
    <row r="132" ht="12" customHeight="1" x14ac:dyDescent="0.35"/>
    <row r="133" ht="12" customHeight="1" x14ac:dyDescent="0.35"/>
    <row r="134" ht="12" customHeight="1" x14ac:dyDescent="0.35"/>
    <row r="135" ht="12" customHeight="1" x14ac:dyDescent="0.35"/>
    <row r="136" ht="12" customHeight="1" x14ac:dyDescent="0.35"/>
    <row r="137" ht="12" customHeight="1" x14ac:dyDescent="0.35"/>
    <row r="138" ht="12" customHeight="1" x14ac:dyDescent="0.35"/>
    <row r="139" ht="12" customHeight="1" x14ac:dyDescent="0.35"/>
    <row r="140" ht="12" customHeight="1" x14ac:dyDescent="0.35"/>
    <row r="141" ht="12" customHeight="1" x14ac:dyDescent="0.35"/>
    <row r="142" ht="12" customHeight="1" x14ac:dyDescent="0.35"/>
    <row r="143" ht="12" customHeight="1" x14ac:dyDescent="0.35"/>
    <row r="144" ht="12" customHeight="1" x14ac:dyDescent="0.35"/>
    <row r="145" ht="12" customHeight="1" x14ac:dyDescent="0.35"/>
    <row r="146" ht="12" customHeight="1" x14ac:dyDescent="0.35"/>
    <row r="147" ht="12" customHeight="1" x14ac:dyDescent="0.35"/>
    <row r="148" ht="12" customHeight="1" x14ac:dyDescent="0.35"/>
    <row r="149" ht="12"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2"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2"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2" customHeight="1" x14ac:dyDescent="0.35"/>
    <row r="182" ht="12" customHeight="1" x14ac:dyDescent="0.35"/>
    <row r="183" ht="15" customHeight="1" x14ac:dyDescent="0.35"/>
    <row r="184" ht="15" customHeight="1" x14ac:dyDescent="0.35"/>
    <row r="185" ht="15" customHeight="1" x14ac:dyDescent="0.35"/>
    <row r="186" ht="15" customHeight="1" x14ac:dyDescent="0.35"/>
    <row r="187" ht="15" customHeight="1" x14ac:dyDescent="0.35"/>
    <row r="188" ht="12" customHeight="1" x14ac:dyDescent="0.35"/>
    <row r="189" ht="15" customHeight="1" x14ac:dyDescent="0.35"/>
    <row r="190" ht="15" customHeight="1" x14ac:dyDescent="0.35"/>
    <row r="191" ht="15" customHeight="1" x14ac:dyDescent="0.35"/>
    <row r="192" ht="15" customHeight="1" x14ac:dyDescent="0.35"/>
    <row r="193" ht="15" customHeight="1" x14ac:dyDescent="0.35"/>
    <row r="194" ht="12" customHeight="1" x14ac:dyDescent="0.35"/>
    <row r="195" ht="15" customHeight="1" x14ac:dyDescent="0.35"/>
    <row r="196" ht="15" customHeight="1" x14ac:dyDescent="0.35"/>
    <row r="197" ht="15" customHeight="1" x14ac:dyDescent="0.35"/>
    <row r="198" ht="15" customHeight="1" x14ac:dyDescent="0.35"/>
    <row r="199" ht="15" customHeight="1" x14ac:dyDescent="0.35"/>
    <row r="200" ht="12" customHeight="1" x14ac:dyDescent="0.35"/>
    <row r="201" ht="15" customHeight="1" x14ac:dyDescent="0.35"/>
    <row r="202" ht="15" customHeight="1" x14ac:dyDescent="0.35"/>
    <row r="203" ht="15" customHeight="1" x14ac:dyDescent="0.35"/>
    <row r="204" ht="12" customHeight="1" x14ac:dyDescent="0.35"/>
    <row r="205" ht="15" customHeight="1" x14ac:dyDescent="0.35"/>
    <row r="206" ht="15" customHeight="1" x14ac:dyDescent="0.35"/>
    <row r="207" ht="15" customHeight="1" x14ac:dyDescent="0.35"/>
    <row r="208" ht="15" customHeight="1" x14ac:dyDescent="0.35"/>
    <row r="209" ht="12"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2" customHeight="1" x14ac:dyDescent="0.35"/>
    <row r="249" ht="15" customHeight="1" x14ac:dyDescent="0.35"/>
    <row r="250" ht="15" customHeight="1" x14ac:dyDescent="0.35"/>
    <row r="251" ht="15" customHeight="1" x14ac:dyDescent="0.35"/>
    <row r="252" ht="12" customHeight="1" x14ac:dyDescent="0.35"/>
    <row r="253" ht="15" customHeight="1" x14ac:dyDescent="0.35"/>
    <row r="254" ht="15" customHeight="1" x14ac:dyDescent="0.35"/>
    <row r="255" ht="12" customHeight="1" x14ac:dyDescent="0.35"/>
    <row r="256" ht="15" customHeight="1" x14ac:dyDescent="0.35"/>
    <row r="257" spans="2:33" ht="15" customHeight="1" x14ac:dyDescent="0.35"/>
    <row r="258" spans="2:33" ht="15" customHeight="1" x14ac:dyDescent="0.35">
      <c r="B258" s="105"/>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c r="AB258" s="105"/>
      <c r="AC258" s="105"/>
      <c r="AD258" s="105"/>
      <c r="AE258" s="105"/>
      <c r="AF258" s="105"/>
      <c r="AG258" s="105"/>
    </row>
    <row r="259" spans="2:33" ht="15" customHeight="1" x14ac:dyDescent="0.35"/>
    <row r="260" spans="2:33" ht="15" customHeight="1" x14ac:dyDescent="0.35"/>
    <row r="261" spans="2:33" ht="15" customHeight="1" x14ac:dyDescent="0.35"/>
    <row r="262" spans="2:33" ht="15" customHeight="1" x14ac:dyDescent="0.35"/>
    <row r="263" spans="2:33" ht="15" customHeight="1" x14ac:dyDescent="0.35"/>
    <row r="264" spans="2:33" ht="15" customHeight="1" x14ac:dyDescent="0.35"/>
    <row r="265" spans="2:33" ht="15" customHeight="1" x14ac:dyDescent="0.35"/>
    <row r="266" spans="2:33" ht="15" customHeight="1" x14ac:dyDescent="0.35"/>
    <row r="267" spans="2:33" ht="12" customHeight="1" x14ac:dyDescent="0.35"/>
    <row r="268" spans="2:33" ht="12" customHeight="1" x14ac:dyDescent="0.35"/>
    <row r="269" spans="2:33" ht="12" customHeight="1" x14ac:dyDescent="0.35"/>
    <row r="270" spans="2:33" ht="12" customHeight="1" x14ac:dyDescent="0.35"/>
    <row r="271" spans="2:33" ht="12" customHeight="1" x14ac:dyDescent="0.35"/>
    <row r="272" spans="2:33" ht="12" customHeight="1" x14ac:dyDescent="0.35"/>
    <row r="273" ht="12" customHeight="1" x14ac:dyDescent="0.35"/>
    <row r="274" ht="12" customHeight="1" x14ac:dyDescent="0.35"/>
    <row r="275" ht="12" customHeight="1" x14ac:dyDescent="0.35"/>
    <row r="276" ht="12" customHeight="1" x14ac:dyDescent="0.35"/>
    <row r="277" ht="12" customHeight="1" x14ac:dyDescent="0.35"/>
    <row r="278" ht="12" customHeight="1" x14ac:dyDescent="0.35"/>
    <row r="279" ht="12" customHeight="1" x14ac:dyDescent="0.35"/>
    <row r="280" ht="12" customHeight="1" x14ac:dyDescent="0.35"/>
    <row r="281" ht="12" customHeight="1" x14ac:dyDescent="0.35"/>
    <row r="282" ht="12" customHeight="1" x14ac:dyDescent="0.35"/>
    <row r="283" ht="12" customHeight="1" x14ac:dyDescent="0.35"/>
    <row r="284" ht="12" customHeight="1" x14ac:dyDescent="0.35"/>
    <row r="285" ht="12" customHeight="1" x14ac:dyDescent="0.35"/>
    <row r="286" ht="12" customHeight="1" x14ac:dyDescent="0.35"/>
    <row r="287" ht="12" customHeight="1" x14ac:dyDescent="0.35"/>
    <row r="288" ht="12" customHeight="1" x14ac:dyDescent="0.35"/>
    <row r="289" ht="12" customHeight="1" x14ac:dyDescent="0.35"/>
    <row r="290" ht="12" customHeight="1" x14ac:dyDescent="0.35"/>
    <row r="291" ht="12" customHeight="1" x14ac:dyDescent="0.35"/>
    <row r="292" ht="12" customHeight="1" x14ac:dyDescent="0.35"/>
    <row r="293" ht="12" customHeight="1" x14ac:dyDescent="0.35"/>
    <row r="294" ht="12" customHeight="1" x14ac:dyDescent="0.35"/>
    <row r="295" ht="12" customHeight="1" x14ac:dyDescent="0.35"/>
    <row r="296" ht="12" customHeight="1" x14ac:dyDescent="0.35"/>
    <row r="297" ht="12" customHeight="1" x14ac:dyDescent="0.35"/>
    <row r="298" ht="12" customHeight="1" x14ac:dyDescent="0.35"/>
    <row r="299" ht="12"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2"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spans="2:33" ht="15" customHeight="1" x14ac:dyDescent="0.35"/>
    <row r="338" spans="2:33" ht="15" customHeight="1" x14ac:dyDescent="0.35"/>
    <row r="339" spans="2:33" ht="15" customHeight="1" x14ac:dyDescent="0.35"/>
    <row r="340" spans="2:33" ht="15" customHeight="1" x14ac:dyDescent="0.35">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c r="AE340" s="105"/>
      <c r="AF340" s="105"/>
      <c r="AG340" s="105"/>
    </row>
    <row r="341" spans="2:33" ht="15" customHeight="1" x14ac:dyDescent="0.35"/>
    <row r="342" spans="2:33" ht="15" customHeight="1" x14ac:dyDescent="0.35"/>
    <row r="343" spans="2:33" ht="15" customHeight="1" x14ac:dyDescent="0.35"/>
    <row r="344" spans="2:33" ht="15" customHeight="1" x14ac:dyDescent="0.35"/>
    <row r="345" spans="2:33" ht="15" customHeight="1" x14ac:dyDescent="0.35"/>
    <row r="346" spans="2:33" ht="12" customHeight="1" x14ac:dyDescent="0.35"/>
    <row r="347" spans="2:33" ht="12" customHeight="1" x14ac:dyDescent="0.35"/>
    <row r="348" spans="2:33" ht="12" customHeight="1" x14ac:dyDescent="0.35"/>
    <row r="349" spans="2:33" ht="12" customHeight="1" x14ac:dyDescent="0.35"/>
    <row r="350" spans="2:33" ht="12" customHeight="1" x14ac:dyDescent="0.35"/>
    <row r="351" spans="2:33" ht="12" customHeight="1" x14ac:dyDescent="0.35"/>
    <row r="352" spans="2:33"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spans="2:33" ht="12" customHeight="1" x14ac:dyDescent="0.35"/>
    <row r="450" spans="2:33" ht="15" customHeight="1" x14ac:dyDescent="0.35"/>
    <row r="451" spans="2:33" ht="15" customHeight="1" x14ac:dyDescent="0.35"/>
    <row r="452" spans="2:33" ht="15" customHeight="1" x14ac:dyDescent="0.35">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c r="AE452" s="105"/>
      <c r="AF452" s="105"/>
      <c r="AG452" s="105"/>
    </row>
    <row r="453" spans="2:33" ht="15" customHeight="1" x14ac:dyDescent="0.35"/>
    <row r="454" spans="2:33" ht="15" customHeight="1" x14ac:dyDescent="0.35"/>
    <row r="455" spans="2:33" ht="15" customHeight="1" x14ac:dyDescent="0.35"/>
    <row r="456" spans="2:33" ht="15" customHeight="1" x14ac:dyDescent="0.35"/>
    <row r="457" spans="2:33" ht="15" customHeight="1" x14ac:dyDescent="0.35"/>
    <row r="458" spans="2:33" ht="15" customHeight="1" x14ac:dyDescent="0.35"/>
    <row r="459" spans="2:33" ht="15" customHeight="1" x14ac:dyDescent="0.35"/>
    <row r="460" spans="2:33" ht="12" customHeight="1" x14ac:dyDescent="0.35"/>
    <row r="461" spans="2:33" ht="12" customHeight="1" x14ac:dyDescent="0.35"/>
    <row r="462" spans="2:33" ht="12" customHeight="1" x14ac:dyDescent="0.35"/>
    <row r="463" spans="2:33" ht="12" customHeight="1" x14ac:dyDescent="0.35"/>
    <row r="464" spans="2:33"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ht="12" customHeight="1" x14ac:dyDescent="0.35"/>
    <row r="498" ht="12" customHeight="1" x14ac:dyDescent="0.35"/>
    <row r="499" ht="12"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2"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spans="2:33" ht="15" customHeight="1" x14ac:dyDescent="0.35"/>
    <row r="546" spans="2:33" ht="15" customHeight="1" x14ac:dyDescent="0.35"/>
    <row r="547" spans="2:33" ht="15" customHeight="1" x14ac:dyDescent="0.35"/>
    <row r="548" spans="2:33" ht="15" customHeight="1" x14ac:dyDescent="0.35"/>
    <row r="549" spans="2:33" ht="15" customHeight="1" x14ac:dyDescent="0.35"/>
    <row r="550" spans="2:33" ht="15" customHeight="1" x14ac:dyDescent="0.35"/>
    <row r="551" spans="2:33" ht="15" customHeight="1" x14ac:dyDescent="0.35"/>
    <row r="552" spans="2:33" ht="12" customHeight="1" x14ac:dyDescent="0.35"/>
    <row r="553" spans="2:33" ht="15" customHeight="1" x14ac:dyDescent="0.35"/>
    <row r="554" spans="2:33" ht="12" customHeight="1" x14ac:dyDescent="0.35"/>
    <row r="555" spans="2:33" ht="15" customHeight="1" x14ac:dyDescent="0.35"/>
    <row r="556" spans="2:33" ht="15" customHeight="1" x14ac:dyDescent="0.35"/>
    <row r="557" spans="2:33" ht="15" customHeight="1" x14ac:dyDescent="0.35">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c r="AE557" s="105"/>
      <c r="AF557" s="105"/>
      <c r="AG557" s="105"/>
    </row>
    <row r="558" spans="2:33" ht="15" customHeight="1" x14ac:dyDescent="0.35"/>
    <row r="559" spans="2:33" ht="15" customHeight="1" x14ac:dyDescent="0.35"/>
    <row r="560" spans="2:33"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spans="2:33" ht="12" customHeight="1" x14ac:dyDescent="0.35"/>
    <row r="626" spans="2:33" ht="15" customHeight="1" x14ac:dyDescent="0.35"/>
    <row r="627" spans="2:33" ht="12" customHeight="1" x14ac:dyDescent="0.35"/>
    <row r="628" spans="2:33" ht="15" customHeight="1" x14ac:dyDescent="0.35"/>
    <row r="629" spans="2:33" ht="15" customHeight="1" x14ac:dyDescent="0.35"/>
    <row r="630" spans="2:33" ht="12" customHeight="1" x14ac:dyDescent="0.35"/>
    <row r="631" spans="2:33" ht="15" customHeight="1" x14ac:dyDescent="0.35"/>
    <row r="632" spans="2:33" ht="12" customHeight="1" x14ac:dyDescent="0.35"/>
    <row r="633" spans="2:33" ht="12" customHeight="1" x14ac:dyDescent="0.35"/>
    <row r="634" spans="2:33" ht="15" customHeight="1" x14ac:dyDescent="0.35"/>
    <row r="635" spans="2:33" ht="12" customHeight="1" x14ac:dyDescent="0.35"/>
    <row r="636" spans="2:33" ht="15" customHeight="1" x14ac:dyDescent="0.35"/>
    <row r="637" spans="2:33" ht="15" customHeight="1" x14ac:dyDescent="0.35"/>
    <row r="638" spans="2:33" ht="15" customHeight="1" x14ac:dyDescent="0.35">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c r="AF638" s="105"/>
      <c r="AG638" s="105"/>
    </row>
    <row r="639" spans="2:33" ht="15" customHeight="1" x14ac:dyDescent="0.35"/>
    <row r="640" spans="2:33"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spans="2:33" ht="15" customHeight="1" x14ac:dyDescent="0.35"/>
    <row r="706" spans="2:33" ht="15" customHeight="1" x14ac:dyDescent="0.35"/>
    <row r="707" spans="2:33" ht="15" customHeight="1" x14ac:dyDescent="0.35"/>
    <row r="708" spans="2:33" ht="15" customHeight="1" x14ac:dyDescent="0.35"/>
    <row r="709" spans="2:33" ht="15" customHeight="1" x14ac:dyDescent="0.35"/>
    <row r="710" spans="2:33" ht="15" customHeight="1" x14ac:dyDescent="0.35">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c r="AE710" s="105"/>
      <c r="AF710" s="105"/>
      <c r="AG710" s="105"/>
    </row>
    <row r="711" spans="2:33" ht="15" customHeight="1" x14ac:dyDescent="0.35"/>
    <row r="712" spans="2:33" ht="15" customHeight="1" x14ac:dyDescent="0.35"/>
    <row r="713" spans="2:33" ht="15" customHeight="1" x14ac:dyDescent="0.35"/>
    <row r="714" spans="2:33" ht="15" customHeight="1" x14ac:dyDescent="0.35"/>
    <row r="715" spans="2:33" ht="15" customHeight="1" x14ac:dyDescent="0.35"/>
    <row r="716" spans="2:33" ht="12" customHeight="1" x14ac:dyDescent="0.35"/>
    <row r="717" spans="2:33" ht="12" customHeight="1" x14ac:dyDescent="0.35"/>
    <row r="718" spans="2:33" ht="12" customHeight="1" x14ac:dyDescent="0.35"/>
    <row r="719" spans="2:33" ht="12" customHeight="1" x14ac:dyDescent="0.35"/>
    <row r="720" spans="2:33"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3" ht="12" customHeight="1" x14ac:dyDescent="0.35"/>
    <row r="882" spans="2:33" ht="15" customHeight="1" x14ac:dyDescent="0.35"/>
    <row r="883" spans="2:33" ht="15" customHeight="1" x14ac:dyDescent="0.35"/>
    <row r="884" spans="2:33" ht="15" customHeight="1" x14ac:dyDescent="0.35"/>
    <row r="885" spans="2:33" ht="15" customHeight="1" x14ac:dyDescent="0.35"/>
    <row r="886" spans="2:33" ht="15" customHeight="1" x14ac:dyDescent="0.35">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c r="AB886" s="105"/>
      <c r="AC886" s="105"/>
      <c r="AD886" s="105"/>
      <c r="AE886" s="105"/>
      <c r="AF886" s="105"/>
      <c r="AG886" s="105"/>
    </row>
    <row r="887" spans="2:33" ht="15" customHeight="1" x14ac:dyDescent="0.35"/>
    <row r="888" spans="2:33" ht="15" customHeight="1" x14ac:dyDescent="0.35"/>
    <row r="889" spans="2:33" ht="12" customHeight="1" x14ac:dyDescent="0.35"/>
    <row r="890" spans="2:33" ht="12" customHeight="1" x14ac:dyDescent="0.35"/>
    <row r="891" spans="2:33" ht="12" customHeight="1" x14ac:dyDescent="0.35"/>
    <row r="892" spans="2:33" ht="12" customHeight="1" x14ac:dyDescent="0.35"/>
    <row r="893" spans="2:33" ht="12" customHeight="1" x14ac:dyDescent="0.35"/>
    <row r="894" spans="2:33" ht="12" customHeight="1" x14ac:dyDescent="0.35"/>
    <row r="895" spans="2:33" ht="12" customHeight="1" x14ac:dyDescent="0.35"/>
    <row r="896" spans="2:33"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spans="2:33" ht="15" customHeight="1" x14ac:dyDescent="0.35"/>
    <row r="962" spans="2:33" ht="15" customHeight="1" x14ac:dyDescent="0.35"/>
    <row r="963" spans="2:33" ht="15" customHeight="1" x14ac:dyDescent="0.35"/>
    <row r="964" spans="2:33" ht="15" customHeight="1" x14ac:dyDescent="0.35"/>
    <row r="965" spans="2:33" ht="15" customHeight="1" x14ac:dyDescent="0.35"/>
    <row r="966" spans="2:33" ht="15" customHeight="1" x14ac:dyDescent="0.35"/>
    <row r="967" spans="2:33" ht="15" customHeight="1" x14ac:dyDescent="0.35"/>
    <row r="968" spans="2:33" ht="15" customHeight="1" x14ac:dyDescent="0.35"/>
    <row r="969" spans="2:33" ht="15" customHeight="1" x14ac:dyDescent="0.35">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c r="AB969" s="105"/>
      <c r="AC969" s="105"/>
      <c r="AD969" s="105"/>
      <c r="AE969" s="105"/>
      <c r="AF969" s="105"/>
      <c r="AG969" s="105"/>
    </row>
    <row r="970" spans="2:33" ht="15" customHeight="1" x14ac:dyDescent="0.35"/>
    <row r="971" spans="2:33" ht="15" customHeight="1" x14ac:dyDescent="0.35"/>
    <row r="972" spans="2:33" ht="15" customHeight="1" x14ac:dyDescent="0.35"/>
    <row r="973" spans="2:33" ht="15" customHeight="1" x14ac:dyDescent="0.35"/>
    <row r="974" spans="2:33" ht="15" customHeight="1" x14ac:dyDescent="0.35"/>
    <row r="975" spans="2:33" ht="12" customHeight="1" x14ac:dyDescent="0.35"/>
    <row r="976" spans="2:33"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spans="2:33" ht="15" customHeight="1" x14ac:dyDescent="0.35"/>
    <row r="1058" spans="2:33" ht="12" customHeight="1" x14ac:dyDescent="0.35"/>
    <row r="1059" spans="2:33" ht="15" customHeight="1" x14ac:dyDescent="0.35"/>
    <row r="1060" spans="2:33" ht="15" customHeight="1" x14ac:dyDescent="0.35"/>
    <row r="1061" spans="2:33" ht="15" customHeight="1" x14ac:dyDescent="0.35"/>
    <row r="1062" spans="2:33" ht="15" customHeight="1" x14ac:dyDescent="0.35"/>
    <row r="1063" spans="2:33" ht="15" customHeight="1" x14ac:dyDescent="0.35"/>
    <row r="1064" spans="2:33" ht="15" customHeight="1" x14ac:dyDescent="0.35"/>
    <row r="1065" spans="2:33" ht="15" customHeight="1" x14ac:dyDescent="0.35"/>
    <row r="1066" spans="2:33" ht="15" customHeight="1" x14ac:dyDescent="0.35"/>
    <row r="1067" spans="2:33" ht="15" customHeight="1" x14ac:dyDescent="0.35"/>
    <row r="1068" spans="2:33" ht="15" customHeight="1" x14ac:dyDescent="0.35"/>
    <row r="1069" spans="2:33" ht="15" customHeight="1" x14ac:dyDescent="0.35"/>
    <row r="1070" spans="2:33" ht="15" customHeight="1" x14ac:dyDescent="0.35"/>
    <row r="1071" spans="2:33" ht="15" customHeight="1" x14ac:dyDescent="0.35">
      <c r="B1071" s="105"/>
      <c r="C1071" s="105"/>
      <c r="D1071" s="105"/>
      <c r="E1071" s="105"/>
      <c r="F1071" s="105"/>
      <c r="G1071" s="105"/>
      <c r="H1071" s="105"/>
      <c r="I1071" s="105"/>
      <c r="J1071" s="105"/>
      <c r="K1071" s="105"/>
      <c r="L1071" s="105"/>
      <c r="M1071" s="105"/>
      <c r="N1071" s="105"/>
      <c r="O1071" s="105"/>
      <c r="P1071" s="105"/>
      <c r="Q1071" s="105"/>
      <c r="R1071" s="105"/>
      <c r="S1071" s="105"/>
      <c r="T1071" s="105"/>
      <c r="U1071" s="105"/>
      <c r="V1071" s="105"/>
      <c r="W1071" s="105"/>
      <c r="X1071" s="105"/>
      <c r="Y1071" s="105"/>
      <c r="Z1071" s="105"/>
      <c r="AA1071" s="105"/>
      <c r="AB1071" s="105"/>
      <c r="AC1071" s="105"/>
      <c r="AD1071" s="105"/>
      <c r="AE1071" s="105"/>
      <c r="AF1071" s="105"/>
      <c r="AG1071" s="105"/>
    </row>
    <row r="1072" spans="2:33"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spans="2:33" ht="15" customHeight="1" x14ac:dyDescent="0.35">
      <c r="B1169" s="105"/>
      <c r="C1169" s="105"/>
      <c r="D1169" s="105"/>
      <c r="E1169" s="105"/>
      <c r="F1169" s="105"/>
      <c r="G1169" s="105"/>
      <c r="H1169" s="105"/>
      <c r="I1169" s="105"/>
      <c r="J1169" s="105"/>
      <c r="K1169" s="105"/>
      <c r="L1169" s="105"/>
      <c r="M1169" s="105"/>
      <c r="N1169" s="105"/>
      <c r="O1169" s="105"/>
      <c r="P1169" s="105"/>
      <c r="Q1169" s="105"/>
      <c r="R1169" s="105"/>
      <c r="S1169" s="105"/>
      <c r="T1169" s="105"/>
      <c r="U1169" s="105"/>
      <c r="V1169" s="105"/>
      <c r="W1169" s="105"/>
      <c r="X1169" s="105"/>
      <c r="Y1169" s="105"/>
      <c r="Z1169" s="105"/>
      <c r="AA1169" s="105"/>
      <c r="AB1169" s="105"/>
      <c r="AC1169" s="105"/>
      <c r="AD1169" s="105"/>
      <c r="AE1169" s="105"/>
      <c r="AF1169" s="105"/>
      <c r="AG1169" s="105"/>
    </row>
    <row r="1170" spans="2:33" ht="15" customHeight="1" x14ac:dyDescent="0.35"/>
    <row r="1171" spans="2:33" ht="15" customHeight="1" x14ac:dyDescent="0.35"/>
    <row r="1172" spans="2:33" ht="15" customHeight="1" x14ac:dyDescent="0.35"/>
    <row r="1173" spans="2:33" ht="15" customHeight="1" x14ac:dyDescent="0.35"/>
    <row r="1174" spans="2:33" ht="15" customHeight="1" x14ac:dyDescent="0.35"/>
    <row r="1175" spans="2:33" ht="12" customHeight="1" x14ac:dyDescent="0.35"/>
    <row r="1176" spans="2:33" ht="12" customHeight="1" x14ac:dyDescent="0.35"/>
    <row r="1177" spans="2:33" ht="12" customHeight="1" x14ac:dyDescent="0.35"/>
    <row r="1178" spans="2:33" ht="12" customHeight="1" x14ac:dyDescent="0.35"/>
    <row r="1179" spans="2:33" ht="12" customHeight="1" x14ac:dyDescent="0.35"/>
    <row r="1180" spans="2:33" ht="12" customHeight="1" x14ac:dyDescent="0.35"/>
    <row r="1181" spans="2:33" ht="12" customHeight="1" x14ac:dyDescent="0.35"/>
    <row r="1182" spans="2:33" ht="12" customHeight="1" x14ac:dyDescent="0.35"/>
    <row r="1183" spans="2:33" ht="12" customHeight="1" x14ac:dyDescent="0.35"/>
    <row r="1184" spans="2:33"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spans="2:33" ht="15" customHeight="1" x14ac:dyDescent="0.35"/>
    <row r="1266" spans="2:33" ht="15" customHeight="1" x14ac:dyDescent="0.35"/>
    <row r="1267" spans="2:33" ht="15" customHeight="1" x14ac:dyDescent="0.35"/>
    <row r="1268" spans="2:33" ht="15" customHeight="1" x14ac:dyDescent="0.35"/>
    <row r="1269" spans="2:33" ht="15" customHeight="1" x14ac:dyDescent="0.35">
      <c r="B1269" s="105"/>
      <c r="C1269" s="105"/>
      <c r="D1269" s="105"/>
      <c r="E1269" s="105"/>
      <c r="F1269" s="105"/>
      <c r="G1269" s="105"/>
      <c r="H1269" s="105"/>
      <c r="I1269" s="105"/>
      <c r="J1269" s="105"/>
      <c r="K1269" s="105"/>
      <c r="L1269" s="105"/>
      <c r="M1269" s="105"/>
      <c r="N1269" s="105"/>
      <c r="O1269" s="105"/>
      <c r="P1269" s="105"/>
      <c r="Q1269" s="105"/>
      <c r="R1269" s="105"/>
      <c r="S1269" s="105"/>
      <c r="T1269" s="105"/>
      <c r="U1269" s="105"/>
      <c r="V1269" s="105"/>
      <c r="W1269" s="105"/>
      <c r="X1269" s="105"/>
      <c r="Y1269" s="105"/>
      <c r="Z1269" s="105"/>
      <c r="AA1269" s="105"/>
      <c r="AB1269" s="105"/>
      <c r="AC1269" s="105"/>
      <c r="AD1269" s="105"/>
      <c r="AE1269" s="105"/>
      <c r="AF1269" s="105"/>
      <c r="AG1269" s="105"/>
    </row>
    <row r="1270" spans="2:33" ht="15" customHeight="1" x14ac:dyDescent="0.35"/>
    <row r="1271" spans="2:33" ht="15" customHeight="1" x14ac:dyDescent="0.35"/>
    <row r="1272" spans="2:33" ht="15" customHeight="1" x14ac:dyDescent="0.35"/>
    <row r="1273" spans="2:33" ht="15" customHeight="1" x14ac:dyDescent="0.35"/>
    <row r="1274" spans="2:33" ht="15" customHeight="1" x14ac:dyDescent="0.35"/>
    <row r="1275" spans="2:33" ht="12" customHeight="1" x14ac:dyDescent="0.35"/>
    <row r="1276" spans="2:33" ht="12" customHeight="1" x14ac:dyDescent="0.35"/>
    <row r="1277" spans="2:33" ht="12" customHeight="1" x14ac:dyDescent="0.35"/>
    <row r="1278" spans="2:33" ht="12" customHeight="1" x14ac:dyDescent="0.35"/>
    <row r="1279" spans="2:33" ht="12" customHeight="1" x14ac:dyDescent="0.35"/>
    <row r="1280" spans="2:33"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spans="2:33" ht="15" customHeight="1" x14ac:dyDescent="0.35"/>
    <row r="1474" spans="2:33" ht="15" customHeight="1" x14ac:dyDescent="0.35"/>
    <row r="1475" spans="2:33" ht="15" customHeight="1" x14ac:dyDescent="0.35"/>
    <row r="1476" spans="2:33" ht="15" customHeight="1" x14ac:dyDescent="0.35"/>
    <row r="1477" spans="2:33" ht="15" customHeight="1" x14ac:dyDescent="0.35"/>
    <row r="1478" spans="2:33" ht="15" customHeight="1" x14ac:dyDescent="0.35"/>
    <row r="1479" spans="2:33" ht="15" customHeight="1" x14ac:dyDescent="0.35"/>
    <row r="1480" spans="2:33" ht="15" customHeight="1" x14ac:dyDescent="0.35"/>
    <row r="1481" spans="2:33" ht="15" customHeight="1" x14ac:dyDescent="0.35"/>
    <row r="1482" spans="2:33" ht="15" customHeight="1" x14ac:dyDescent="0.35"/>
    <row r="1483" spans="2:33" ht="15" customHeight="1" x14ac:dyDescent="0.35"/>
    <row r="1484" spans="2:33" ht="15" customHeight="1" x14ac:dyDescent="0.35">
      <c r="B1484" s="105"/>
      <c r="C1484" s="105"/>
      <c r="D1484" s="105"/>
      <c r="E1484" s="105"/>
      <c r="F1484" s="105"/>
      <c r="G1484" s="105"/>
      <c r="H1484" s="105"/>
      <c r="I1484" s="105"/>
      <c r="J1484" s="105"/>
      <c r="K1484" s="105"/>
      <c r="L1484" s="105"/>
      <c r="M1484" s="105"/>
      <c r="N1484" s="105"/>
      <c r="O1484" s="105"/>
      <c r="P1484" s="105"/>
      <c r="Q1484" s="105"/>
      <c r="R1484" s="105"/>
      <c r="S1484" s="105"/>
      <c r="T1484" s="105"/>
      <c r="U1484" s="105"/>
      <c r="V1484" s="105"/>
      <c r="W1484" s="105"/>
      <c r="X1484" s="105"/>
      <c r="Y1484" s="105"/>
      <c r="Z1484" s="105"/>
      <c r="AA1484" s="105"/>
      <c r="AB1484" s="105"/>
      <c r="AC1484" s="105"/>
      <c r="AD1484" s="105"/>
      <c r="AE1484" s="105"/>
      <c r="AF1484" s="105"/>
      <c r="AG1484" s="105"/>
    </row>
    <row r="1485" spans="2:33" ht="15" customHeight="1" x14ac:dyDescent="0.35"/>
    <row r="1486" spans="2:33" ht="15" customHeight="1" x14ac:dyDescent="0.35"/>
    <row r="1487" spans="2:33" ht="15" customHeight="1" x14ac:dyDescent="0.35"/>
    <row r="1488" spans="2:33"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spans="2:33" ht="15" customHeight="1" x14ac:dyDescent="0.35">
      <c r="B1713" s="105"/>
      <c r="C1713" s="105"/>
      <c r="D1713" s="105"/>
      <c r="E1713" s="105"/>
      <c r="F1713" s="105"/>
      <c r="G1713" s="105"/>
      <c r="H1713" s="105"/>
      <c r="I1713" s="105"/>
      <c r="J1713" s="105"/>
      <c r="K1713" s="105"/>
      <c r="L1713" s="105"/>
      <c r="M1713" s="105"/>
      <c r="N1713" s="105"/>
      <c r="O1713" s="105"/>
      <c r="P1713" s="105"/>
      <c r="Q1713" s="105"/>
      <c r="R1713" s="105"/>
      <c r="S1713" s="105"/>
      <c r="T1713" s="105"/>
      <c r="U1713" s="105"/>
      <c r="V1713" s="105"/>
      <c r="W1713" s="105"/>
      <c r="X1713" s="105"/>
      <c r="Y1713" s="105"/>
      <c r="Z1713" s="105"/>
      <c r="AA1713" s="105"/>
      <c r="AB1713" s="105"/>
      <c r="AC1713" s="105"/>
      <c r="AD1713" s="105"/>
      <c r="AE1713" s="105"/>
      <c r="AF1713" s="105"/>
      <c r="AG1713" s="105"/>
    </row>
    <row r="1714" spans="2:33" ht="12" customHeight="1" x14ac:dyDescent="0.35"/>
    <row r="1715" spans="2:33" ht="12" customHeight="1" x14ac:dyDescent="0.35"/>
    <row r="1716" spans="2:33" ht="12" customHeight="1" x14ac:dyDescent="0.35"/>
    <row r="1717" spans="2:33" ht="12" customHeight="1" x14ac:dyDescent="0.35"/>
    <row r="1718" spans="2:33" ht="12" customHeight="1" x14ac:dyDescent="0.35"/>
    <row r="1719" spans="2:33" ht="12" customHeight="1" x14ac:dyDescent="0.35"/>
    <row r="1720" spans="2:33" ht="12" customHeight="1" x14ac:dyDescent="0.35"/>
    <row r="1721" spans="2:33" ht="12" customHeight="1" x14ac:dyDescent="0.35"/>
    <row r="1722" spans="2:33" ht="12" customHeight="1" x14ac:dyDescent="0.35"/>
    <row r="1723" spans="2:33" ht="12" customHeight="1" x14ac:dyDescent="0.35"/>
    <row r="1724" spans="2:33" ht="12" customHeight="1" x14ac:dyDescent="0.35"/>
    <row r="1725" spans="2:33" ht="15" customHeight="1" x14ac:dyDescent="0.35"/>
    <row r="1726" spans="2:33" ht="15" customHeight="1" x14ac:dyDescent="0.35"/>
    <row r="1727" spans="2:33" ht="15" customHeight="1" x14ac:dyDescent="0.35"/>
    <row r="1728" spans="2:33"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spans="2:33" ht="15" customHeight="1" x14ac:dyDescent="0.35"/>
    <row r="1986" spans="2:33" ht="15" customHeight="1" x14ac:dyDescent="0.35"/>
    <row r="1987" spans="2:33" ht="15" customHeight="1" x14ac:dyDescent="0.35"/>
    <row r="1988" spans="2:33" ht="15" customHeight="1" x14ac:dyDescent="0.35"/>
    <row r="1989" spans="2:33" ht="15" customHeight="1" x14ac:dyDescent="0.35"/>
    <row r="1990" spans="2:33" ht="15" customHeight="1" x14ac:dyDescent="0.35">
      <c r="B1990" s="105"/>
      <c r="C1990" s="105"/>
      <c r="D1990" s="105"/>
      <c r="E1990" s="105"/>
      <c r="F1990" s="105"/>
      <c r="G1990" s="105"/>
      <c r="H1990" s="105"/>
      <c r="I1990" s="105"/>
      <c r="J1990" s="105"/>
      <c r="K1990" s="105"/>
      <c r="L1990" s="105"/>
      <c r="M1990" s="105"/>
      <c r="N1990" s="105"/>
      <c r="O1990" s="105"/>
      <c r="P1990" s="105"/>
      <c r="Q1990" s="105"/>
      <c r="R1990" s="105"/>
      <c r="S1990" s="105"/>
      <c r="T1990" s="105"/>
      <c r="U1990" s="105"/>
      <c r="V1990" s="105"/>
      <c r="W1990" s="105"/>
      <c r="X1990" s="105"/>
      <c r="Y1990" s="105"/>
      <c r="Z1990" s="105"/>
      <c r="AA1990" s="105"/>
      <c r="AB1990" s="105"/>
      <c r="AC1990" s="105"/>
      <c r="AD1990" s="105"/>
      <c r="AE1990" s="105"/>
      <c r="AF1990" s="105"/>
      <c r="AG1990" s="105"/>
    </row>
    <row r="1991" spans="2:33" ht="15" customHeight="1" x14ac:dyDescent="0.35"/>
    <row r="1992" spans="2:33" ht="15" customHeight="1" x14ac:dyDescent="0.35"/>
    <row r="1993" spans="2:33" ht="15" customHeight="1" x14ac:dyDescent="0.35"/>
    <row r="1994" spans="2:33" ht="15" customHeight="1" x14ac:dyDescent="0.35"/>
    <row r="1995" spans="2:33" ht="15" customHeight="1" x14ac:dyDescent="0.35"/>
    <row r="1996" spans="2:33" ht="15" customHeight="1" x14ac:dyDescent="0.35"/>
    <row r="1997" spans="2:33" ht="15" customHeight="1" x14ac:dyDescent="0.35"/>
    <row r="1998" spans="2:33" ht="12" customHeight="1" x14ac:dyDescent="0.35"/>
    <row r="1999" spans="2:33" ht="12" customHeight="1" x14ac:dyDescent="0.35"/>
    <row r="2000" spans="2:33"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spans="2:33" ht="15" customHeight="1" x14ac:dyDescent="0.35"/>
    <row r="2322" spans="2:33" ht="15" customHeight="1" x14ac:dyDescent="0.35"/>
    <row r="2323" spans="2:33" ht="15" customHeight="1" x14ac:dyDescent="0.35"/>
    <row r="2324" spans="2:33" ht="15" customHeight="1" x14ac:dyDescent="0.35"/>
    <row r="2325" spans="2:33" ht="15" customHeight="1" x14ac:dyDescent="0.35">
      <c r="B2325" s="105"/>
      <c r="C2325" s="105"/>
      <c r="D2325" s="105"/>
      <c r="E2325" s="105"/>
      <c r="F2325" s="105"/>
      <c r="G2325" s="105"/>
      <c r="H2325" s="105"/>
      <c r="I2325" s="105"/>
      <c r="J2325" s="105"/>
      <c r="K2325" s="105"/>
      <c r="L2325" s="105"/>
      <c r="M2325" s="105"/>
      <c r="N2325" s="105"/>
      <c r="O2325" s="105"/>
      <c r="P2325" s="105"/>
      <c r="Q2325" s="105"/>
      <c r="R2325" s="105"/>
      <c r="S2325" s="105"/>
      <c r="T2325" s="105"/>
      <c r="U2325" s="105"/>
      <c r="V2325" s="105"/>
      <c r="W2325" s="105"/>
      <c r="X2325" s="105"/>
      <c r="Y2325" s="105"/>
      <c r="Z2325" s="105"/>
      <c r="AA2325" s="105"/>
      <c r="AB2325" s="105"/>
      <c r="AC2325" s="105"/>
      <c r="AD2325" s="105"/>
      <c r="AE2325" s="105"/>
      <c r="AF2325" s="105"/>
      <c r="AG2325" s="105"/>
    </row>
    <row r="2326" spans="2:33" ht="15" customHeight="1" x14ac:dyDescent="0.35"/>
    <row r="2327" spans="2:33" ht="12" customHeight="1" x14ac:dyDescent="0.35"/>
    <row r="2328" spans="2:33" ht="12" customHeight="1" x14ac:dyDescent="0.35"/>
    <row r="2329" spans="2:33" ht="12" customHeight="1" x14ac:dyDescent="0.35"/>
    <row r="2330" spans="2:33" ht="12" customHeight="1" x14ac:dyDescent="0.35"/>
    <row r="2331" spans="2:33" ht="12" customHeight="1" x14ac:dyDescent="0.35"/>
    <row r="2332" spans="2:33" ht="12" customHeight="1" x14ac:dyDescent="0.35"/>
    <row r="2333" spans="2:33" ht="12" customHeight="1" x14ac:dyDescent="0.35"/>
    <row r="2334" spans="2:33" ht="12" customHeight="1" x14ac:dyDescent="0.35"/>
    <row r="2335" spans="2:33" ht="12" customHeight="1" x14ac:dyDescent="0.35"/>
    <row r="2336" spans="2:33"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spans="2:33" ht="15" customHeight="1" x14ac:dyDescent="0.35"/>
    <row r="2642" spans="2:33" ht="15" customHeight="1" x14ac:dyDescent="0.35"/>
    <row r="2643" spans="2:33" ht="15" customHeight="1" x14ac:dyDescent="0.35"/>
    <row r="2644" spans="2:33" ht="15" customHeight="1" x14ac:dyDescent="0.35"/>
    <row r="2645" spans="2:33" ht="15" customHeight="1" x14ac:dyDescent="0.35">
      <c r="B2645" s="105"/>
      <c r="C2645" s="105"/>
      <c r="D2645" s="105"/>
      <c r="E2645" s="105"/>
      <c r="F2645" s="105"/>
      <c r="G2645" s="105"/>
      <c r="H2645" s="105"/>
      <c r="I2645" s="105"/>
      <c r="J2645" s="105"/>
      <c r="K2645" s="105"/>
      <c r="L2645" s="105"/>
      <c r="M2645" s="105"/>
      <c r="N2645" s="105"/>
      <c r="O2645" s="105"/>
      <c r="P2645" s="105"/>
      <c r="Q2645" s="105"/>
      <c r="R2645" s="105"/>
      <c r="S2645" s="105"/>
      <c r="T2645" s="105"/>
      <c r="U2645" s="105"/>
      <c r="V2645" s="105"/>
      <c r="W2645" s="105"/>
      <c r="X2645" s="105"/>
      <c r="Y2645" s="105"/>
      <c r="Z2645" s="105"/>
      <c r="AA2645" s="105"/>
      <c r="AB2645" s="105"/>
      <c r="AC2645" s="105"/>
      <c r="AD2645" s="105"/>
      <c r="AE2645" s="105"/>
      <c r="AF2645" s="105"/>
      <c r="AG2645" s="105"/>
    </row>
    <row r="2646" spans="2:33" ht="15" customHeight="1" x14ac:dyDescent="0.35"/>
    <row r="2647" spans="2:33" ht="12" customHeight="1" x14ac:dyDescent="0.35"/>
    <row r="2648" spans="2:33" ht="12" customHeight="1" x14ac:dyDescent="0.35"/>
    <row r="2649" spans="2:33" ht="12" customHeight="1" x14ac:dyDescent="0.35"/>
    <row r="2650" spans="2:33" ht="12" customHeight="1" x14ac:dyDescent="0.35"/>
    <row r="2651" spans="2:33" ht="12" customHeight="1" x14ac:dyDescent="0.35"/>
    <row r="2652" spans="2:33" ht="12" customHeight="1" x14ac:dyDescent="0.35"/>
    <row r="2653" spans="2:33" ht="12" customHeight="1" x14ac:dyDescent="0.35"/>
    <row r="2654" spans="2:33" ht="12" customHeight="1" x14ac:dyDescent="0.35"/>
    <row r="2655" spans="2:33" ht="12" customHeight="1" x14ac:dyDescent="0.35"/>
    <row r="2656" spans="2:33"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spans="2:33" ht="15" customHeight="1" x14ac:dyDescent="0.35"/>
    <row r="2962" spans="2:33" ht="15" customHeight="1" x14ac:dyDescent="0.35"/>
    <row r="2963" spans="2:33" ht="15" customHeight="1" x14ac:dyDescent="0.35"/>
    <row r="2964" spans="2:33" ht="15" customHeight="1" x14ac:dyDescent="0.35"/>
    <row r="2965" spans="2:33" ht="12" customHeight="1" x14ac:dyDescent="0.35"/>
    <row r="2966" spans="2:33" ht="15" customHeight="1" x14ac:dyDescent="0.35"/>
    <row r="2967" spans="2:33" ht="15" customHeight="1" x14ac:dyDescent="0.35"/>
    <row r="2968" spans="2:33" ht="15" customHeight="1" x14ac:dyDescent="0.35"/>
    <row r="2969" spans="2:33" ht="15" customHeight="1" x14ac:dyDescent="0.35"/>
    <row r="2970" spans="2:33" ht="15" customHeight="1" x14ac:dyDescent="0.35"/>
    <row r="2971" spans="2:33" ht="15" customHeight="1" x14ac:dyDescent="0.35">
      <c r="B2971" s="105"/>
      <c r="C2971" s="105"/>
      <c r="D2971" s="105"/>
      <c r="E2971" s="105"/>
      <c r="F2971" s="105"/>
      <c r="G2971" s="105"/>
      <c r="H2971" s="105"/>
      <c r="I2971" s="105"/>
      <c r="J2971" s="105"/>
      <c r="K2971" s="105"/>
      <c r="L2971" s="105"/>
      <c r="M2971" s="105"/>
      <c r="N2971" s="105"/>
      <c r="O2971" s="105"/>
      <c r="P2971" s="105"/>
      <c r="Q2971" s="105"/>
      <c r="R2971" s="105"/>
      <c r="S2971" s="105"/>
      <c r="T2971" s="105"/>
      <c r="U2971" s="105"/>
      <c r="V2971" s="105"/>
      <c r="W2971" s="105"/>
      <c r="X2971" s="105"/>
      <c r="Y2971" s="105"/>
      <c r="Z2971" s="105"/>
      <c r="AA2971" s="105"/>
      <c r="AB2971" s="105"/>
      <c r="AC2971" s="105"/>
      <c r="AD2971" s="105"/>
      <c r="AE2971" s="105"/>
      <c r="AF2971" s="105"/>
      <c r="AG2971" s="105"/>
    </row>
    <row r="2972" spans="2:33" ht="15" customHeight="1" x14ac:dyDescent="0.35"/>
    <row r="2973" spans="2:33" ht="12" customHeight="1" x14ac:dyDescent="0.35"/>
    <row r="2974" spans="2:33" ht="12" customHeight="1" x14ac:dyDescent="0.35"/>
    <row r="2975" spans="2:33" ht="12" customHeight="1" x14ac:dyDescent="0.35"/>
    <row r="2976" spans="2:33"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spans="2:33" ht="15" customHeight="1" x14ac:dyDescent="0.35"/>
    <row r="3282" spans="2:33" ht="15" customHeight="1" x14ac:dyDescent="0.35"/>
    <row r="3283" spans="2:33" ht="15" customHeight="1" x14ac:dyDescent="0.35"/>
    <row r="3284" spans="2:33" ht="15" customHeight="1" x14ac:dyDescent="0.35"/>
    <row r="3285" spans="2:33" ht="15" customHeight="1" x14ac:dyDescent="0.35"/>
    <row r="3286" spans="2:33" ht="15" customHeight="1" x14ac:dyDescent="0.35"/>
    <row r="3287" spans="2:33" ht="15" customHeight="1" x14ac:dyDescent="0.35"/>
    <row r="3288" spans="2:33" ht="15" customHeight="1" x14ac:dyDescent="0.35"/>
    <row r="3289" spans="2:33" ht="15" customHeight="1" x14ac:dyDescent="0.35"/>
    <row r="3290" spans="2:33" ht="15" customHeight="1" x14ac:dyDescent="0.35"/>
    <row r="3291" spans="2:33" ht="15" customHeight="1" x14ac:dyDescent="0.35"/>
    <row r="3292" spans="2:33" ht="15" customHeight="1" x14ac:dyDescent="0.35"/>
    <row r="3293" spans="2:33" ht="15" customHeight="1" x14ac:dyDescent="0.35">
      <c r="B3293" s="105"/>
      <c r="C3293" s="105"/>
      <c r="D3293" s="105"/>
      <c r="E3293" s="105"/>
      <c r="F3293" s="105"/>
      <c r="G3293" s="105"/>
      <c r="H3293" s="105"/>
      <c r="I3293" s="105"/>
      <c r="J3293" s="105"/>
      <c r="K3293" s="105"/>
      <c r="L3293" s="105"/>
      <c r="M3293" s="105"/>
      <c r="N3293" s="105"/>
      <c r="O3293" s="105"/>
      <c r="P3293" s="105"/>
      <c r="Q3293" s="105"/>
      <c r="R3293" s="105"/>
      <c r="S3293" s="105"/>
      <c r="T3293" s="105"/>
      <c r="U3293" s="105"/>
      <c r="V3293" s="105"/>
      <c r="W3293" s="105"/>
      <c r="X3293" s="105"/>
      <c r="Y3293" s="105"/>
      <c r="Z3293" s="105"/>
      <c r="AA3293" s="105"/>
      <c r="AB3293" s="105"/>
      <c r="AC3293" s="105"/>
      <c r="AD3293" s="105"/>
      <c r="AE3293" s="105"/>
      <c r="AF3293" s="105"/>
      <c r="AG3293" s="105"/>
    </row>
    <row r="3294" spans="2:33" ht="12" customHeight="1" x14ac:dyDescent="0.35"/>
    <row r="3295" spans="2:33" ht="12" customHeight="1" x14ac:dyDescent="0.35"/>
    <row r="3296" spans="2:33"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spans="2:33" ht="15" customHeight="1" x14ac:dyDescent="0.35"/>
    <row r="3394" spans="2:33" ht="15" customHeight="1" x14ac:dyDescent="0.35"/>
    <row r="3395" spans="2:33" ht="15" customHeight="1" x14ac:dyDescent="0.35"/>
    <row r="3396" spans="2:33" ht="12" customHeight="1" x14ac:dyDescent="0.35"/>
    <row r="3397" spans="2:33" ht="15" customHeight="1" x14ac:dyDescent="0.35"/>
    <row r="3398" spans="2:33" ht="15" customHeight="1" x14ac:dyDescent="0.35"/>
    <row r="3399" spans="2:33" ht="12" customHeight="1" x14ac:dyDescent="0.35"/>
    <row r="3400" spans="2:33" ht="15" customHeight="1" x14ac:dyDescent="0.35"/>
    <row r="3401" spans="2:33" ht="15" customHeight="1" x14ac:dyDescent="0.35"/>
    <row r="3402" spans="2:33" ht="15" customHeight="1" x14ac:dyDescent="0.35">
      <c r="B3402" s="105"/>
      <c r="C3402" s="105"/>
      <c r="D3402" s="105"/>
      <c r="E3402" s="105"/>
      <c r="F3402" s="105"/>
      <c r="G3402" s="105"/>
      <c r="H3402" s="105"/>
      <c r="I3402" s="105"/>
      <c r="J3402" s="105"/>
      <c r="K3402" s="105"/>
      <c r="L3402" s="105"/>
      <c r="M3402" s="105"/>
      <c r="N3402" s="105"/>
      <c r="O3402" s="105"/>
      <c r="P3402" s="105"/>
      <c r="Q3402" s="105"/>
      <c r="R3402" s="105"/>
      <c r="S3402" s="105"/>
      <c r="T3402" s="105"/>
      <c r="U3402" s="105"/>
      <c r="V3402" s="105"/>
      <c r="W3402" s="105"/>
      <c r="X3402" s="105"/>
      <c r="Y3402" s="105"/>
      <c r="Z3402" s="105"/>
      <c r="AA3402" s="105"/>
      <c r="AB3402" s="105"/>
      <c r="AC3402" s="105"/>
      <c r="AD3402" s="105"/>
      <c r="AE3402" s="105"/>
      <c r="AF3402" s="105"/>
      <c r="AG3402" s="105"/>
    </row>
    <row r="3403" spans="2:33" ht="15" customHeight="1" x14ac:dyDescent="0.35"/>
    <row r="3404" spans="2:33" ht="15" customHeight="1" x14ac:dyDescent="0.35"/>
    <row r="3405" spans="2:33" ht="15" customHeight="1" x14ac:dyDescent="0.35"/>
    <row r="3406" spans="2:33" ht="15" customHeight="1" x14ac:dyDescent="0.35"/>
    <row r="3407" spans="2:33" ht="15" customHeight="1" x14ac:dyDescent="0.35"/>
    <row r="3408" spans="2:33"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spans="2:33" ht="12" customHeight="1" x14ac:dyDescent="0.35"/>
    <row r="3522" spans="2:33" ht="15" customHeight="1" x14ac:dyDescent="0.35"/>
    <row r="3523" spans="2:33" ht="15" customHeight="1" x14ac:dyDescent="0.35"/>
    <row r="3524" spans="2:33" ht="12" customHeight="1" x14ac:dyDescent="0.35"/>
    <row r="3525" spans="2:33" ht="15" customHeight="1" x14ac:dyDescent="0.35"/>
    <row r="3526" spans="2:33" ht="15" customHeight="1" x14ac:dyDescent="0.35"/>
    <row r="3527" spans="2:33" ht="15" customHeight="1" x14ac:dyDescent="0.35">
      <c r="B3527" s="105"/>
      <c r="C3527" s="105"/>
      <c r="D3527" s="105"/>
      <c r="E3527" s="105"/>
      <c r="F3527" s="105"/>
      <c r="G3527" s="105"/>
      <c r="H3527" s="105"/>
      <c r="I3527" s="105"/>
      <c r="J3527" s="105"/>
      <c r="K3527" s="105"/>
      <c r="L3527" s="105"/>
      <c r="M3527" s="105"/>
      <c r="N3527" s="105"/>
      <c r="O3527" s="105"/>
      <c r="P3527" s="105"/>
      <c r="Q3527" s="105"/>
      <c r="R3527" s="105"/>
      <c r="S3527" s="105"/>
      <c r="T3527" s="105"/>
      <c r="U3527" s="105"/>
      <c r="V3527" s="105"/>
      <c r="W3527" s="105"/>
      <c r="X3527" s="105"/>
      <c r="Y3527" s="105"/>
      <c r="Z3527" s="105"/>
      <c r="AA3527" s="105"/>
      <c r="AB3527" s="105"/>
      <c r="AC3527" s="105"/>
      <c r="AD3527" s="105"/>
      <c r="AE3527" s="105"/>
      <c r="AF3527" s="105"/>
      <c r="AG3527" s="105"/>
    </row>
    <row r="3528" spans="2:33" ht="15" customHeight="1" x14ac:dyDescent="0.35"/>
    <row r="3529" spans="2:33" ht="15" customHeight="1" x14ac:dyDescent="0.35"/>
    <row r="3530" spans="2:33" ht="15" customHeight="1" x14ac:dyDescent="0.35"/>
    <row r="3531" spans="2:33" ht="15" customHeight="1" x14ac:dyDescent="0.35"/>
    <row r="3532" spans="2:33" ht="15" customHeight="1" x14ac:dyDescent="0.35"/>
    <row r="3533" spans="2:33" ht="15" customHeight="1" x14ac:dyDescent="0.35"/>
    <row r="3534" spans="2:33" ht="15" customHeight="1" x14ac:dyDescent="0.35"/>
    <row r="3535" spans="2:33" ht="12" customHeight="1" x14ac:dyDescent="0.35"/>
    <row r="3536" spans="2:33"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spans="2:33" ht="12" customHeight="1" x14ac:dyDescent="0.35"/>
    <row r="3650" spans="2:33" ht="15" customHeight="1" x14ac:dyDescent="0.35"/>
    <row r="3651" spans="2:33" ht="15" customHeight="1" x14ac:dyDescent="0.35"/>
    <row r="3652" spans="2:33" ht="15" customHeight="1" x14ac:dyDescent="0.35">
      <c r="B3652" s="105"/>
      <c r="C3652" s="105"/>
      <c r="D3652" s="105"/>
      <c r="E3652" s="105"/>
      <c r="F3652" s="105"/>
      <c r="G3652" s="105"/>
      <c r="H3652" s="105"/>
      <c r="I3652" s="105"/>
      <c r="J3652" s="105"/>
      <c r="K3652" s="105"/>
      <c r="L3652" s="105"/>
      <c r="M3652" s="105"/>
      <c r="N3652" s="105"/>
      <c r="O3652" s="105"/>
      <c r="P3652" s="105"/>
      <c r="Q3652" s="105"/>
      <c r="R3652" s="105"/>
      <c r="S3652" s="105"/>
      <c r="T3652" s="105"/>
      <c r="U3652" s="105"/>
      <c r="V3652" s="105"/>
      <c r="W3652" s="105"/>
      <c r="X3652" s="105"/>
      <c r="Y3652" s="105"/>
      <c r="Z3652" s="105"/>
      <c r="AA3652" s="105"/>
      <c r="AB3652" s="105"/>
      <c r="AC3652" s="105"/>
      <c r="AD3652" s="105"/>
      <c r="AE3652" s="105"/>
      <c r="AF3652" s="105"/>
      <c r="AG3652" s="105"/>
    </row>
    <row r="3653" spans="2:33" ht="15" customHeight="1" x14ac:dyDescent="0.35"/>
    <row r="3654" spans="2:33" ht="15" customHeight="1" x14ac:dyDescent="0.35"/>
    <row r="3655" spans="2:33" ht="15" customHeight="1" x14ac:dyDescent="0.35"/>
    <row r="3656" spans="2:33" ht="15" customHeight="1" x14ac:dyDescent="0.35"/>
    <row r="3657" spans="2:33" ht="15" customHeight="1" x14ac:dyDescent="0.35"/>
    <row r="3658" spans="2:33" ht="15" customHeight="1" x14ac:dyDescent="0.35"/>
    <row r="3659" spans="2:33" ht="15" customHeight="1" x14ac:dyDescent="0.35"/>
    <row r="3660" spans="2:33" ht="12" customHeight="1" x14ac:dyDescent="0.35"/>
    <row r="3661" spans="2:33" ht="12" customHeight="1" x14ac:dyDescent="0.35"/>
    <row r="3662" spans="2:33" ht="12" customHeight="1" x14ac:dyDescent="0.35"/>
    <row r="3663" spans="2:33" ht="12" customHeight="1" x14ac:dyDescent="0.35"/>
    <row r="3664" spans="2:33"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spans="2:33" ht="15" customHeight="1" x14ac:dyDescent="0.35">
      <c r="B3777" s="105"/>
      <c r="C3777" s="105"/>
      <c r="D3777" s="105"/>
      <c r="E3777" s="105"/>
      <c r="F3777" s="105"/>
      <c r="G3777" s="105"/>
      <c r="H3777" s="105"/>
      <c r="I3777" s="105"/>
      <c r="J3777" s="105"/>
      <c r="K3777" s="105"/>
      <c r="L3777" s="105"/>
      <c r="M3777" s="105"/>
      <c r="N3777" s="105"/>
      <c r="O3777" s="105"/>
      <c r="P3777" s="105"/>
      <c r="Q3777" s="105"/>
      <c r="R3777" s="105"/>
      <c r="S3777" s="105"/>
      <c r="T3777" s="105"/>
      <c r="U3777" s="105"/>
      <c r="V3777" s="105"/>
      <c r="W3777" s="105"/>
      <c r="X3777" s="105"/>
      <c r="Y3777" s="105"/>
      <c r="Z3777" s="105"/>
      <c r="AA3777" s="105"/>
      <c r="AB3777" s="105"/>
      <c r="AC3777" s="105"/>
      <c r="AD3777" s="105"/>
      <c r="AE3777" s="105"/>
      <c r="AF3777" s="105"/>
      <c r="AG3777" s="105"/>
    </row>
    <row r="3778" spans="2:33" ht="15" customHeight="1" x14ac:dyDescent="0.35"/>
    <row r="3779" spans="2:33" ht="15" customHeight="1" x14ac:dyDescent="0.35"/>
    <row r="3780" spans="2:33" ht="15" customHeight="1" x14ac:dyDescent="0.35"/>
    <row r="3781" spans="2:33" ht="15" customHeight="1" x14ac:dyDescent="0.35"/>
    <row r="3782" spans="2:33" ht="15" customHeight="1" x14ac:dyDescent="0.35"/>
    <row r="3783" spans="2:33" ht="15" customHeight="1" x14ac:dyDescent="0.35"/>
    <row r="3784" spans="2:33" ht="15" customHeight="1" x14ac:dyDescent="0.35"/>
    <row r="3785" spans="2:33" ht="12" customHeight="1" x14ac:dyDescent="0.35"/>
    <row r="3786" spans="2:33" ht="12" customHeight="1" x14ac:dyDescent="0.35"/>
    <row r="3787" spans="2:33" ht="12" customHeight="1" x14ac:dyDescent="0.35"/>
    <row r="3788" spans="2:33" ht="12" customHeight="1" x14ac:dyDescent="0.35"/>
    <row r="3789" spans="2:33" ht="12" customHeight="1" x14ac:dyDescent="0.35"/>
    <row r="3790" spans="2:33" ht="12" customHeight="1" x14ac:dyDescent="0.35"/>
    <row r="3791" spans="2:33" ht="12" customHeight="1" x14ac:dyDescent="0.35"/>
    <row r="3792" spans="2:33"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spans="2:33" ht="15" customHeight="1" x14ac:dyDescent="0.35"/>
    <row r="3890" spans="2:33" ht="15" customHeight="1" x14ac:dyDescent="0.35"/>
    <row r="3891" spans="2:33" ht="15" customHeight="1" x14ac:dyDescent="0.35"/>
    <row r="3892" spans="2:33" ht="15" customHeight="1" x14ac:dyDescent="0.35"/>
    <row r="3893" spans="2:33" ht="15" customHeight="1" x14ac:dyDescent="0.35"/>
    <row r="3894" spans="2:33" ht="15" customHeight="1" x14ac:dyDescent="0.35"/>
    <row r="3895" spans="2:33" ht="15" customHeight="1" x14ac:dyDescent="0.35"/>
    <row r="3896" spans="2:33" ht="12" customHeight="1" x14ac:dyDescent="0.35"/>
    <row r="3897" spans="2:33" ht="15" customHeight="1" x14ac:dyDescent="0.35"/>
    <row r="3898" spans="2:33" ht="15" customHeight="1" x14ac:dyDescent="0.35"/>
    <row r="3899" spans="2:33" ht="12" customHeight="1" x14ac:dyDescent="0.35"/>
    <row r="3900" spans="2:33" ht="15" customHeight="1" x14ac:dyDescent="0.35"/>
    <row r="3901" spans="2:33" ht="15" customHeight="1" x14ac:dyDescent="0.35"/>
    <row r="3902" spans="2:33" ht="15" customHeight="1" x14ac:dyDescent="0.35">
      <c r="B3902" s="105"/>
      <c r="C3902" s="105"/>
      <c r="D3902" s="105"/>
      <c r="E3902" s="105"/>
      <c r="F3902" s="105"/>
      <c r="G3902" s="105"/>
      <c r="H3902" s="105"/>
      <c r="I3902" s="105"/>
      <c r="J3902" s="105"/>
      <c r="K3902" s="105"/>
      <c r="L3902" s="105"/>
      <c r="M3902" s="105"/>
      <c r="N3902" s="105"/>
      <c r="O3902" s="105"/>
      <c r="P3902" s="105"/>
      <c r="Q3902" s="105"/>
      <c r="R3902" s="105"/>
      <c r="S3902" s="105"/>
      <c r="T3902" s="105"/>
      <c r="U3902" s="105"/>
      <c r="V3902" s="105"/>
      <c r="W3902" s="105"/>
      <c r="X3902" s="105"/>
      <c r="Y3902" s="105"/>
      <c r="Z3902" s="105"/>
      <c r="AA3902" s="105"/>
      <c r="AB3902" s="105"/>
      <c r="AC3902" s="105"/>
      <c r="AD3902" s="105"/>
      <c r="AE3902" s="105"/>
      <c r="AF3902" s="105"/>
      <c r="AG3902" s="105"/>
    </row>
    <row r="3903" spans="2:33" ht="15" customHeight="1" x14ac:dyDescent="0.35"/>
    <row r="3904" spans="2:33"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spans="2:33" ht="15" customHeight="1" x14ac:dyDescent="0.35"/>
    <row r="4018" spans="2:33" ht="15" customHeight="1" x14ac:dyDescent="0.35"/>
    <row r="4019" spans="2:33" ht="15" customHeight="1" x14ac:dyDescent="0.35"/>
    <row r="4020" spans="2:33" ht="15" customHeight="1" x14ac:dyDescent="0.35"/>
    <row r="4021" spans="2:33" ht="12" customHeight="1" x14ac:dyDescent="0.35"/>
    <row r="4022" spans="2:33" ht="15" customHeight="1" x14ac:dyDescent="0.35"/>
    <row r="4023" spans="2:33" ht="15" customHeight="1" x14ac:dyDescent="0.35"/>
    <row r="4024" spans="2:33" ht="12" customHeight="1" x14ac:dyDescent="0.35"/>
    <row r="4025" spans="2:33" ht="15" customHeight="1" x14ac:dyDescent="0.35"/>
    <row r="4026" spans="2:33" ht="15" customHeight="1" x14ac:dyDescent="0.35"/>
    <row r="4027" spans="2:33" ht="15" customHeight="1" x14ac:dyDescent="0.35">
      <c r="B4027" s="105"/>
      <c r="C4027" s="105"/>
      <c r="D4027" s="105"/>
      <c r="E4027" s="105"/>
      <c r="F4027" s="105"/>
      <c r="G4027" s="105"/>
      <c r="H4027" s="105"/>
      <c r="I4027" s="105"/>
      <c r="J4027" s="105"/>
      <c r="K4027" s="105"/>
      <c r="L4027" s="105"/>
      <c r="M4027" s="105"/>
      <c r="N4027" s="105"/>
      <c r="O4027" s="105"/>
      <c r="P4027" s="105"/>
      <c r="Q4027" s="105"/>
      <c r="R4027" s="105"/>
      <c r="S4027" s="105"/>
      <c r="T4027" s="105"/>
      <c r="U4027" s="105"/>
      <c r="V4027" s="105"/>
      <c r="W4027" s="105"/>
      <c r="X4027" s="105"/>
      <c r="Y4027" s="105"/>
      <c r="Z4027" s="105"/>
      <c r="AA4027" s="105"/>
      <c r="AB4027" s="105"/>
      <c r="AC4027" s="105"/>
      <c r="AD4027" s="105"/>
      <c r="AE4027" s="105"/>
      <c r="AF4027" s="105"/>
      <c r="AG4027" s="105"/>
    </row>
    <row r="4028" spans="2:33" ht="15" customHeight="1" x14ac:dyDescent="0.35"/>
    <row r="4029" spans="2:33" ht="15" customHeight="1" x14ac:dyDescent="0.35"/>
    <row r="4030" spans="2:33" ht="15" customHeight="1" x14ac:dyDescent="0.35"/>
    <row r="4031" spans="2:33" ht="15" customHeight="1" x14ac:dyDescent="0.35"/>
    <row r="4032" spans="2:33"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spans="2:33" ht="15" customHeight="1" x14ac:dyDescent="0.35"/>
    <row r="4146" spans="2:33" ht="12" customHeight="1" x14ac:dyDescent="0.35"/>
    <row r="4147" spans="2:33" ht="15" customHeight="1" x14ac:dyDescent="0.35"/>
    <row r="4148" spans="2:33" ht="15" customHeight="1" x14ac:dyDescent="0.35"/>
    <row r="4149" spans="2:33" ht="12" customHeight="1" x14ac:dyDescent="0.35"/>
    <row r="4150" spans="2:33" ht="15" customHeight="1" x14ac:dyDescent="0.35"/>
    <row r="4151" spans="2:33" ht="15" customHeight="1" x14ac:dyDescent="0.35"/>
    <row r="4152" spans="2:33" ht="15" customHeight="1" x14ac:dyDescent="0.35">
      <c r="B4152" s="105"/>
      <c r="C4152" s="105"/>
      <c r="D4152" s="105"/>
      <c r="E4152" s="105"/>
      <c r="F4152" s="105"/>
      <c r="G4152" s="105"/>
      <c r="H4152" s="105"/>
      <c r="I4152" s="105"/>
      <c r="J4152" s="105"/>
      <c r="K4152" s="105"/>
      <c r="L4152" s="105"/>
      <c r="M4152" s="105"/>
      <c r="N4152" s="105"/>
      <c r="O4152" s="105"/>
      <c r="P4152" s="105"/>
      <c r="Q4152" s="105"/>
      <c r="R4152" s="105"/>
      <c r="S4152" s="105"/>
      <c r="T4152" s="105"/>
      <c r="U4152" s="105"/>
      <c r="V4152" s="105"/>
      <c r="W4152" s="105"/>
      <c r="X4152" s="105"/>
      <c r="Y4152" s="105"/>
      <c r="Z4152" s="105"/>
      <c r="AA4152" s="105"/>
      <c r="AB4152" s="105"/>
      <c r="AC4152" s="105"/>
      <c r="AD4152" s="105"/>
      <c r="AE4152" s="105"/>
      <c r="AF4152" s="105"/>
      <c r="AG4152" s="105"/>
    </row>
    <row r="4153" spans="2:33" ht="15" customHeight="1" x14ac:dyDescent="0.35"/>
    <row r="4154" spans="2:33" ht="15" customHeight="1" x14ac:dyDescent="0.35"/>
    <row r="4155" spans="2:33" ht="15" customHeight="1" x14ac:dyDescent="0.35"/>
    <row r="4156" spans="2:33" ht="15" customHeight="1" x14ac:dyDescent="0.35"/>
    <row r="4157" spans="2:33" ht="15" customHeight="1" x14ac:dyDescent="0.35"/>
    <row r="4158" spans="2:33" ht="15" customHeight="1" x14ac:dyDescent="0.35"/>
    <row r="4159" spans="2:33" ht="15" customHeight="1" x14ac:dyDescent="0.35"/>
    <row r="4160" spans="2:33"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spans="2:33" ht="15" customHeight="1" x14ac:dyDescent="0.35"/>
    <row r="4274" spans="2:33" ht="12" customHeight="1" x14ac:dyDescent="0.35"/>
    <row r="4275" spans="2:33" ht="15" customHeight="1" x14ac:dyDescent="0.35"/>
    <row r="4276" spans="2:33" ht="15" customHeight="1" x14ac:dyDescent="0.35"/>
    <row r="4277" spans="2:33" ht="15" customHeight="1" x14ac:dyDescent="0.35">
      <c r="B4277" s="105"/>
      <c r="C4277" s="105"/>
      <c r="D4277" s="105"/>
      <c r="E4277" s="105"/>
      <c r="F4277" s="105"/>
      <c r="G4277" s="105"/>
      <c r="H4277" s="105"/>
      <c r="I4277" s="105"/>
      <c r="J4277" s="105"/>
      <c r="K4277" s="105"/>
      <c r="L4277" s="105"/>
      <c r="M4277" s="105"/>
      <c r="N4277" s="105"/>
      <c r="O4277" s="105"/>
      <c r="P4277" s="105"/>
      <c r="Q4277" s="105"/>
      <c r="R4277" s="105"/>
      <c r="S4277" s="105"/>
      <c r="T4277" s="105"/>
      <c r="U4277" s="105"/>
      <c r="V4277" s="105"/>
      <c r="W4277" s="105"/>
      <c r="X4277" s="105"/>
      <c r="Y4277" s="105"/>
      <c r="Z4277" s="105"/>
      <c r="AA4277" s="105"/>
      <c r="AB4277" s="105"/>
      <c r="AC4277" s="105"/>
      <c r="AD4277" s="105"/>
      <c r="AE4277" s="105"/>
      <c r="AF4277" s="105"/>
      <c r="AG4277" s="105"/>
    </row>
    <row r="4278" spans="2:33" ht="15" customHeight="1" x14ac:dyDescent="0.35"/>
    <row r="4279" spans="2:33" ht="15" customHeight="1" x14ac:dyDescent="0.35"/>
    <row r="4280" spans="2:33" ht="15" customHeight="1" x14ac:dyDescent="0.35"/>
    <row r="4281" spans="2:33" ht="15" customHeight="1" x14ac:dyDescent="0.35"/>
    <row r="4282" spans="2:33" ht="15" customHeight="1" x14ac:dyDescent="0.35"/>
    <row r="4283" spans="2:33" ht="15" customHeight="1" x14ac:dyDescent="0.35"/>
    <row r="4284" spans="2:33" ht="15" customHeight="1" x14ac:dyDescent="0.35"/>
    <row r="4285" spans="2:33" ht="12" customHeight="1" x14ac:dyDescent="0.35"/>
    <row r="4286" spans="2:33" ht="12" customHeight="1" x14ac:dyDescent="0.35"/>
    <row r="4287" spans="2:33" ht="12" customHeight="1" x14ac:dyDescent="0.35"/>
    <row r="4288" spans="2:33"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spans="2:33" ht="15" customHeight="1" x14ac:dyDescent="0.35"/>
    <row r="4402" spans="2:33" ht="15" customHeight="1" x14ac:dyDescent="0.35">
      <c r="B4402" s="105"/>
      <c r="C4402" s="105"/>
      <c r="D4402" s="105"/>
      <c r="E4402" s="105"/>
      <c r="F4402" s="105"/>
      <c r="G4402" s="105"/>
      <c r="H4402" s="105"/>
      <c r="I4402" s="105"/>
      <c r="J4402" s="105"/>
      <c r="K4402" s="105"/>
      <c r="L4402" s="105"/>
      <c r="M4402" s="105"/>
      <c r="N4402" s="105"/>
      <c r="O4402" s="105"/>
      <c r="P4402" s="105"/>
      <c r="Q4402" s="105"/>
      <c r="R4402" s="105"/>
      <c r="S4402" s="105"/>
      <c r="T4402" s="105"/>
      <c r="U4402" s="105"/>
      <c r="V4402" s="105"/>
      <c r="W4402" s="105"/>
      <c r="X4402" s="105"/>
      <c r="Y4402" s="105"/>
      <c r="Z4402" s="105"/>
      <c r="AA4402" s="105"/>
      <c r="AB4402" s="105"/>
      <c r="AC4402" s="105"/>
      <c r="AD4402" s="105"/>
      <c r="AE4402" s="105"/>
      <c r="AF4402" s="105"/>
      <c r="AG4402" s="105"/>
    </row>
    <row r="4403" spans="2:33" ht="15" customHeight="1" x14ac:dyDescent="0.35"/>
    <row r="4404" spans="2:33" ht="15" customHeight="1" x14ac:dyDescent="0.35"/>
    <row r="4405" spans="2:33" ht="15" customHeight="1" x14ac:dyDescent="0.35"/>
    <row r="4406" spans="2:33" ht="15" customHeight="1" x14ac:dyDescent="0.35"/>
    <row r="4407" spans="2:33" ht="15" customHeight="1" x14ac:dyDescent="0.35"/>
    <row r="4408" spans="2:33" ht="15" customHeight="1" x14ac:dyDescent="0.35"/>
    <row r="4409" spans="2:33" ht="15" customHeight="1" x14ac:dyDescent="0.35"/>
  </sheetData>
  <mergeCells count="29">
    <mergeCell ref="B3902:AG3902"/>
    <mergeCell ref="B4027:AG4027"/>
    <mergeCell ref="B4152:AG4152"/>
    <mergeCell ref="B4277:AG4277"/>
    <mergeCell ref="B4402:AG4402"/>
    <mergeCell ref="B2971:AG2971"/>
    <mergeCell ref="B3293:AG3293"/>
    <mergeCell ref="B3402:AG3402"/>
    <mergeCell ref="B3527:AG3527"/>
    <mergeCell ref="B3652:AG3652"/>
    <mergeCell ref="B3777:AG3777"/>
    <mergeCell ref="B1269:AG1269"/>
    <mergeCell ref="B1484:AG1484"/>
    <mergeCell ref="B1713:AG1713"/>
    <mergeCell ref="B1990:AG1990"/>
    <mergeCell ref="B2325:AG2325"/>
    <mergeCell ref="B2645:AG2645"/>
    <mergeCell ref="B638:AG638"/>
    <mergeCell ref="B710:AG710"/>
    <mergeCell ref="B886:AG886"/>
    <mergeCell ref="B969:AG969"/>
    <mergeCell ref="B1071:AG1071"/>
    <mergeCell ref="B1169:AG1169"/>
    <mergeCell ref="B87:AG87"/>
    <mergeCell ref="B116:AG116"/>
    <mergeCell ref="B258:AG258"/>
    <mergeCell ref="B340:AG340"/>
    <mergeCell ref="B452:AG452"/>
    <mergeCell ref="B557:AG55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1640625" defaultRowHeight="14.5" x14ac:dyDescent="0.35"/>
  <cols>
    <col min="1" max="1" width="26.1796875" customWidth="1"/>
    <col min="2" max="2" width="15.81640625" customWidth="1"/>
    <col min="3" max="35" width="10.453125" bestFit="1" customWidth="1"/>
  </cols>
  <sheetData>
    <row r="1" spans="1:35" x14ac:dyDescent="0.35">
      <c r="A1" s="1" t="s">
        <v>216</v>
      </c>
    </row>
    <row r="2" spans="1:35" s="1" customFormat="1" x14ac:dyDescent="0.3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35">
      <c r="A3" t="s">
        <v>168</v>
      </c>
      <c r="B3" s="23">
        <f>INDEX('AEO 2022 52'!284:284,MATCH(B$2,'AEO 2021 52'!$1:$1,0))</f>
        <v>0</v>
      </c>
      <c r="C3" s="23">
        <f>INDEX('AEO 2022 52'!284:284,MATCH(C$2,'AEO 2022 52'!$1:$1,0))</f>
        <v>0</v>
      </c>
      <c r="D3" s="23">
        <f>INDEX('AEO 2022 52'!284:284,MATCH(D$2,'AEO 2022 52'!$1:$1,0))</f>
        <v>0</v>
      </c>
      <c r="E3" s="23">
        <f>INDEX('AEO 2022 52'!284:284,MATCH(E$2,'AEO 2022 52'!$1:$1,0))</f>
        <v>0</v>
      </c>
      <c r="F3" s="23">
        <f>INDEX('AEO 2022 52'!284:284,MATCH(F$2,'AEO 2022 52'!$1:$1,0))</f>
        <v>0</v>
      </c>
      <c r="G3" s="23">
        <f>INDEX('AEO 2022 52'!284:284,MATCH(G$2,'AEO 2022 52'!$1:$1,0))</f>
        <v>0</v>
      </c>
      <c r="H3" s="23">
        <f>INDEX('AEO 2022 52'!284:284,MATCH(H$2,'AEO 2022 52'!$1:$1,0))</f>
        <v>0</v>
      </c>
      <c r="I3" s="23">
        <f>INDEX('AEO 2022 52'!284:284,MATCH(I$2,'AEO 2022 52'!$1:$1,0))</f>
        <v>0</v>
      </c>
      <c r="J3" s="23">
        <f>INDEX('AEO 2022 52'!284:284,MATCH(J$2,'AEO 2022 52'!$1:$1,0))</f>
        <v>0</v>
      </c>
      <c r="K3" s="23">
        <f>INDEX('AEO 2022 52'!284:284,MATCH(K$2,'AEO 2022 52'!$1:$1,0))</f>
        <v>0</v>
      </c>
      <c r="L3" s="23">
        <f>INDEX('AEO 2022 52'!284:284,MATCH(L$2,'AEO 2022 52'!$1:$1,0))</f>
        <v>0</v>
      </c>
      <c r="M3" s="23">
        <f>INDEX('AEO 2022 52'!284:284,MATCH(M$2,'AEO 2022 52'!$1:$1,0))</f>
        <v>0</v>
      </c>
      <c r="N3" s="23">
        <f>INDEX('AEO 2022 52'!284:284,MATCH(N$2,'AEO 2022 52'!$1:$1,0))</f>
        <v>0</v>
      </c>
      <c r="O3" s="23">
        <f>INDEX('AEO 2022 52'!284:284,MATCH(O$2,'AEO 2022 52'!$1:$1,0))</f>
        <v>0</v>
      </c>
      <c r="P3" s="23">
        <f>INDEX('AEO 2022 52'!284:284,MATCH(P$2,'AEO 2022 52'!$1:$1,0))</f>
        <v>0</v>
      </c>
      <c r="Q3" s="23">
        <f>INDEX('AEO 2022 52'!284:284,MATCH(Q$2,'AEO 2022 52'!$1:$1,0))</f>
        <v>0</v>
      </c>
      <c r="R3" s="23">
        <f>INDEX('AEO 2022 52'!284:284,MATCH(R$2,'AEO 2022 52'!$1:$1,0))</f>
        <v>0</v>
      </c>
      <c r="S3" s="23">
        <f>INDEX('AEO 2022 52'!284:284,MATCH(S$2,'AEO 2022 52'!$1:$1,0))</f>
        <v>0</v>
      </c>
      <c r="T3" s="23">
        <f>INDEX('AEO 2022 52'!284:284,MATCH(T$2,'AEO 2022 52'!$1:$1,0))</f>
        <v>0</v>
      </c>
      <c r="U3" s="23">
        <f>INDEX('AEO 2022 52'!284:284,MATCH(U$2,'AEO 2022 52'!$1:$1,0))</f>
        <v>0</v>
      </c>
      <c r="V3" s="23">
        <f>INDEX('AEO 2022 52'!284:284,MATCH(V$2,'AEO 2022 52'!$1:$1,0))</f>
        <v>0</v>
      </c>
      <c r="W3" s="23">
        <f>INDEX('AEO 2022 52'!284:284,MATCH(W$2,'AEO 2022 52'!$1:$1,0))</f>
        <v>0</v>
      </c>
      <c r="X3" s="23">
        <f>INDEX('AEO 2022 52'!284:284,MATCH(X$2,'AEO 2022 52'!$1:$1,0))</f>
        <v>0</v>
      </c>
      <c r="Y3" s="23">
        <f>INDEX('AEO 2022 52'!284:284,MATCH(Y$2,'AEO 2022 52'!$1:$1,0))</f>
        <v>0</v>
      </c>
      <c r="Z3" s="23">
        <f>INDEX('AEO 2022 52'!284:284,MATCH(Z$2,'AEO 2022 52'!$1:$1,0))</f>
        <v>0</v>
      </c>
      <c r="AA3" s="23">
        <f>INDEX('AEO 2022 52'!284:284,MATCH(AA$2,'AEO 2022 52'!$1:$1,0))</f>
        <v>0</v>
      </c>
      <c r="AB3" s="23">
        <f>INDEX('AEO 2022 52'!284:284,MATCH(AB$2,'AEO 2022 52'!$1:$1,0))</f>
        <v>0</v>
      </c>
      <c r="AC3" s="23">
        <f>INDEX('AEO 2022 52'!284:284,MATCH(AC$2,'AEO 2022 52'!$1:$1,0))</f>
        <v>0</v>
      </c>
      <c r="AD3" s="23">
        <f>INDEX('AEO 2022 52'!284:284,MATCH(AD$2,'AEO 2022 52'!$1:$1,0))</f>
        <v>0</v>
      </c>
      <c r="AE3" s="23">
        <f>INDEX('AEO 2022 52'!284:284,MATCH(AE$2,'AEO 2022 52'!$1:$1,0))</f>
        <v>0</v>
      </c>
      <c r="AF3" s="23">
        <f>INDEX('AEO 2022 52'!284:284,MATCH(AF$2,'AEO 2022 52'!$1:$1,0))</f>
        <v>0</v>
      </c>
    </row>
    <row r="4" spans="1:35" x14ac:dyDescent="0.35">
      <c r="A4" t="s">
        <v>169</v>
      </c>
      <c r="B4" s="23">
        <f>INDEX('AEO 2021 52'!272:272,MATCH(B$2,'AEO 2021 52'!$1:$1,0))</f>
        <v>88.172400999999994</v>
      </c>
      <c r="C4" s="23">
        <f>INDEX('AEO 2022 52'!285:285,MATCH(C$2,'AEO 2022 52'!$1:$1,0))</f>
        <v>82.104659999999996</v>
      </c>
      <c r="D4" s="23">
        <f>INDEX('AEO 2022 52'!285:285,MATCH(D$2,'AEO 2022 52'!$1:$1,0))</f>
        <v>80.516250999999997</v>
      </c>
      <c r="E4" s="23">
        <f>INDEX('AEO 2022 52'!285:285,MATCH(E$2,'AEO 2022 52'!$1:$1,0))</f>
        <v>79.072945000000004</v>
      </c>
      <c r="F4" s="23">
        <f>INDEX('AEO 2022 52'!285:285,MATCH(F$2,'AEO 2022 52'!$1:$1,0))</f>
        <v>77.509369000000007</v>
      </c>
      <c r="G4" s="23">
        <f>INDEX('AEO 2022 52'!285:285,MATCH(G$2,'AEO 2022 52'!$1:$1,0))</f>
        <v>76.012000999999998</v>
      </c>
      <c r="H4" s="23">
        <f>INDEX('AEO 2022 52'!285:285,MATCH(H$2,'AEO 2022 52'!$1:$1,0))</f>
        <v>74.505852000000004</v>
      </c>
      <c r="I4" s="23">
        <f>INDEX('AEO 2022 52'!285:285,MATCH(I$2,'AEO 2022 52'!$1:$1,0))</f>
        <v>73.333679000000004</v>
      </c>
      <c r="J4" s="23">
        <f>INDEX('AEO 2022 52'!285:285,MATCH(J$2,'AEO 2022 52'!$1:$1,0))</f>
        <v>72.181396000000007</v>
      </c>
      <c r="K4" s="23">
        <f>INDEX('AEO 2022 52'!285:285,MATCH(K$2,'AEO 2022 52'!$1:$1,0))</f>
        <v>71.087952000000001</v>
      </c>
      <c r="L4" s="23">
        <f>INDEX('AEO 2022 52'!285:285,MATCH(L$2,'AEO 2022 52'!$1:$1,0))</f>
        <v>70.044974999999994</v>
      </c>
      <c r="M4" s="23">
        <f>INDEX('AEO 2022 52'!285:285,MATCH(M$2,'AEO 2022 52'!$1:$1,0))</f>
        <v>69.048057999999997</v>
      </c>
      <c r="N4" s="23">
        <f>INDEX('AEO 2022 52'!285:285,MATCH(N$2,'AEO 2022 52'!$1:$1,0))</f>
        <v>68.098151999999999</v>
      </c>
      <c r="O4" s="23">
        <f>INDEX('AEO 2022 52'!285:285,MATCH(O$2,'AEO 2022 52'!$1:$1,0))</f>
        <v>67.193191999999996</v>
      </c>
      <c r="P4" s="23">
        <f>INDEX('AEO 2022 52'!285:285,MATCH(P$2,'AEO 2022 52'!$1:$1,0))</f>
        <v>66.306708999999998</v>
      </c>
      <c r="Q4" s="23">
        <f>INDEX('AEO 2022 52'!285:285,MATCH(Q$2,'AEO 2022 52'!$1:$1,0))</f>
        <v>65.456901999999999</v>
      </c>
      <c r="R4" s="23">
        <f>INDEX('AEO 2022 52'!285:285,MATCH(R$2,'AEO 2022 52'!$1:$1,0))</f>
        <v>64.646338999999998</v>
      </c>
      <c r="S4" s="23">
        <f>INDEX('AEO 2022 52'!285:285,MATCH(S$2,'AEO 2022 52'!$1:$1,0))</f>
        <v>63.872478000000001</v>
      </c>
      <c r="T4" s="23">
        <f>INDEX('AEO 2022 52'!285:285,MATCH(T$2,'AEO 2022 52'!$1:$1,0))</f>
        <v>63.135528999999998</v>
      </c>
      <c r="U4" s="23">
        <f>INDEX('AEO 2022 52'!285:285,MATCH(U$2,'AEO 2022 52'!$1:$1,0))</f>
        <v>62.433757999999997</v>
      </c>
      <c r="V4" s="23">
        <f>INDEX('AEO 2022 52'!285:285,MATCH(V$2,'AEO 2022 52'!$1:$1,0))</f>
        <v>61.764499999999998</v>
      </c>
      <c r="W4" s="23">
        <f>INDEX('AEO 2022 52'!285:285,MATCH(W$2,'AEO 2022 52'!$1:$1,0))</f>
        <v>61.125584000000003</v>
      </c>
      <c r="X4" s="23">
        <f>INDEX('AEO 2022 52'!285:285,MATCH(X$2,'AEO 2022 52'!$1:$1,0))</f>
        <v>60.516953000000001</v>
      </c>
      <c r="Y4" s="23">
        <f>INDEX('AEO 2022 52'!285:285,MATCH(Y$2,'AEO 2022 52'!$1:$1,0))</f>
        <v>59.936152999999997</v>
      </c>
      <c r="Z4" s="23">
        <f>INDEX('AEO 2022 52'!285:285,MATCH(Z$2,'AEO 2022 52'!$1:$1,0))</f>
        <v>59.383105999999998</v>
      </c>
      <c r="AA4" s="23">
        <f>INDEX('AEO 2022 52'!285:285,MATCH(AA$2,'AEO 2022 52'!$1:$1,0))</f>
        <v>58.856743000000002</v>
      </c>
      <c r="AB4" s="23">
        <f>INDEX('AEO 2022 52'!285:285,MATCH(AB$2,'AEO 2022 52'!$1:$1,0))</f>
        <v>58.355201999999998</v>
      </c>
      <c r="AC4" s="23">
        <f>INDEX('AEO 2022 52'!285:285,MATCH(AC$2,'AEO 2022 52'!$1:$1,0))</f>
        <v>57.876812000000001</v>
      </c>
      <c r="AD4" s="23">
        <f>INDEX('AEO 2022 52'!285:285,MATCH(AD$2,'AEO 2022 52'!$1:$1,0))</f>
        <v>57.421290999999997</v>
      </c>
      <c r="AE4" s="23">
        <f>INDEX('AEO 2022 52'!285:285,MATCH(AE$2,'AEO 2022 52'!$1:$1,0))</f>
        <v>56.987071999999998</v>
      </c>
      <c r="AF4" s="23">
        <f>INDEX('AEO 2022 52'!285:285,MATCH(AF$2,'AEO 2022 52'!$1:$1,0))</f>
        <v>56.552371999999998</v>
      </c>
      <c r="AG4" s="23"/>
      <c r="AH4" s="23"/>
      <c r="AI4" s="23"/>
    </row>
    <row r="5" spans="1:35" x14ac:dyDescent="0.35">
      <c r="A5" t="s">
        <v>170</v>
      </c>
      <c r="B5" s="24">
        <f>TREND($E5:$N5,$E$2:$N$2,B$2)</f>
        <v>75.275641254545462</v>
      </c>
      <c r="C5" s="23">
        <f>INDEX('AEO 2022 52'!286:286,MATCH(C$2,'AEO 2022 52'!$1:$1,0))</f>
        <v>75.194198999999998</v>
      </c>
      <c r="D5" s="23">
        <f>INDEX('AEO 2022 52'!286:286,MATCH(D$2,'AEO 2022 52'!$1:$1,0))</f>
        <v>73.514060999999998</v>
      </c>
      <c r="E5" s="23">
        <f>INDEX('AEO 2022 52'!286:286,MATCH(E$2,'AEO 2022 52'!$1:$1,0))</f>
        <v>72.020820999999998</v>
      </c>
      <c r="F5" s="23">
        <f>INDEX('AEO 2022 52'!286:286,MATCH(F$2,'AEO 2022 52'!$1:$1,0))</f>
        <v>70.581801999999996</v>
      </c>
      <c r="G5" s="23">
        <f>INDEX('AEO 2022 52'!286:286,MATCH(G$2,'AEO 2022 52'!$1:$1,0))</f>
        <v>69.163223000000002</v>
      </c>
      <c r="H5" s="23">
        <f>INDEX('AEO 2022 52'!286:286,MATCH(H$2,'AEO 2022 52'!$1:$1,0))</f>
        <v>67.732697000000002</v>
      </c>
      <c r="I5" s="23">
        <f>INDEX('AEO 2022 52'!286:286,MATCH(I$2,'AEO 2022 52'!$1:$1,0))</f>
        <v>66.487465</v>
      </c>
      <c r="J5" s="23">
        <f>INDEX('AEO 2022 52'!286:286,MATCH(J$2,'AEO 2022 52'!$1:$1,0))</f>
        <v>65.299553000000003</v>
      </c>
      <c r="K5" s="23">
        <f>INDEX('AEO 2022 52'!286:286,MATCH(K$2,'AEO 2022 52'!$1:$1,0))</f>
        <v>64.167755</v>
      </c>
      <c r="L5" s="23">
        <f>INDEX('AEO 2022 52'!286:286,MATCH(L$2,'AEO 2022 52'!$1:$1,0))</f>
        <v>63.089123000000001</v>
      </c>
      <c r="M5" s="23">
        <f>INDEX('AEO 2022 52'!286:286,MATCH(M$2,'AEO 2022 52'!$1:$1,0))</f>
        <v>62.060833000000002</v>
      </c>
      <c r="N5" s="23">
        <f>INDEX('AEO 2022 52'!286:286,MATCH(N$2,'AEO 2022 52'!$1:$1,0))</f>
        <v>61.080956</v>
      </c>
      <c r="O5" s="23">
        <f>INDEX('AEO 2022 52'!286:286,MATCH(O$2,'AEO 2022 52'!$1:$1,0))</f>
        <v>60.147208999999997</v>
      </c>
      <c r="P5" s="23">
        <f>INDEX('AEO 2022 52'!286:286,MATCH(P$2,'AEO 2022 52'!$1:$1,0))</f>
        <v>59.233944000000001</v>
      </c>
      <c r="Q5" s="23">
        <f>INDEX('AEO 2022 52'!286:286,MATCH(Q$2,'AEO 2022 52'!$1:$1,0))</f>
        <v>58.358874999999998</v>
      </c>
      <c r="R5" s="23">
        <f>INDEX('AEO 2022 52'!286:286,MATCH(R$2,'AEO 2022 52'!$1:$1,0))</f>
        <v>57.524422000000001</v>
      </c>
      <c r="S5" s="23">
        <f>INDEX('AEO 2022 52'!286:286,MATCH(S$2,'AEO 2022 52'!$1:$1,0))</f>
        <v>56.728912000000001</v>
      </c>
      <c r="T5" s="23">
        <f>INDEX('AEO 2022 52'!286:286,MATCH(T$2,'AEO 2022 52'!$1:$1,0))</f>
        <v>55.969849000000004</v>
      </c>
      <c r="U5" s="23">
        <f>INDEX('AEO 2022 52'!286:286,MATCH(U$2,'AEO 2022 52'!$1:$1,0))</f>
        <v>55.245795999999999</v>
      </c>
      <c r="V5" s="23">
        <f>INDEX('AEO 2022 52'!286:286,MATCH(V$2,'AEO 2022 52'!$1:$1,0))</f>
        <v>54.555183</v>
      </c>
      <c r="W5" s="23">
        <f>INDEX('AEO 2022 52'!286:286,MATCH(W$2,'AEO 2022 52'!$1:$1,0))</f>
        <v>53.89658</v>
      </c>
      <c r="X5" s="23">
        <f>INDEX('AEO 2022 52'!286:286,MATCH(X$2,'AEO 2022 52'!$1:$1,0))</f>
        <v>53.268402000000002</v>
      </c>
      <c r="Y5" s="23">
        <f>INDEX('AEO 2022 52'!286:286,MATCH(Y$2,'AEO 2022 52'!$1:$1,0))</f>
        <v>52.669452999999997</v>
      </c>
      <c r="Z5" s="23">
        <f>INDEX('AEO 2022 52'!286:286,MATCH(Z$2,'AEO 2022 52'!$1:$1,0))</f>
        <v>52.098370000000003</v>
      </c>
      <c r="AA5" s="23">
        <f>INDEX('AEO 2022 52'!286:286,MATCH(AA$2,'AEO 2022 52'!$1:$1,0))</f>
        <v>51.553908999999997</v>
      </c>
      <c r="AB5" s="23">
        <f>INDEX('AEO 2022 52'!286:286,MATCH(AB$2,'AEO 2022 52'!$1:$1,0))</f>
        <v>51.034824</v>
      </c>
      <c r="AC5" s="23">
        <f>INDEX('AEO 2022 52'!286:286,MATCH(AC$2,'AEO 2022 52'!$1:$1,0))</f>
        <v>50.540100000000002</v>
      </c>
      <c r="AD5" s="23">
        <f>INDEX('AEO 2022 52'!286:286,MATCH(AD$2,'AEO 2022 52'!$1:$1,0))</f>
        <v>50.068522999999999</v>
      </c>
      <c r="AE5" s="23">
        <f>INDEX('AEO 2022 52'!286:286,MATCH(AE$2,'AEO 2022 52'!$1:$1,0))</f>
        <v>49.619171000000001</v>
      </c>
      <c r="AF5" s="23">
        <f>INDEX('AEO 2022 52'!286:286,MATCH(AF$2,'AEO 2022 52'!$1:$1,0))</f>
        <v>49.169899000000001</v>
      </c>
      <c r="AG5" s="23"/>
      <c r="AH5" s="23"/>
      <c r="AI5" s="23"/>
    </row>
    <row r="6" spans="1:35" x14ac:dyDescent="0.35">
      <c r="A6" t="s">
        <v>171</v>
      </c>
      <c r="B6" s="23">
        <f>INDEX('AEO 2021 52'!274:274,MATCH(B$2,'AEO 2021 52'!$1:$1,0))</f>
        <v>73.265236000000002</v>
      </c>
      <c r="C6" s="23">
        <f>INDEX('AEO 2022 52'!287:287,MATCH(C$2,'AEO 2022 52'!$1:$1,0))</f>
        <v>74.340462000000002</v>
      </c>
      <c r="D6" s="23">
        <f>INDEX('AEO 2022 52'!287:287,MATCH(D$2,'AEO 2022 52'!$1:$1,0))</f>
        <v>72.706496999999999</v>
      </c>
      <c r="E6" s="23">
        <f>INDEX('AEO 2022 52'!287:287,MATCH(E$2,'AEO 2022 52'!$1:$1,0))</f>
        <v>71.252335000000002</v>
      </c>
      <c r="F6" s="23">
        <f>INDEX('AEO 2022 52'!287:287,MATCH(F$2,'AEO 2022 52'!$1:$1,0))</f>
        <v>69.833374000000006</v>
      </c>
      <c r="G6" s="23">
        <f>INDEX('AEO 2022 52'!287:287,MATCH(G$2,'AEO 2022 52'!$1:$1,0))</f>
        <v>68.331017000000003</v>
      </c>
      <c r="H6" s="23">
        <f>INDEX('AEO 2022 52'!287:287,MATCH(H$2,'AEO 2022 52'!$1:$1,0))</f>
        <v>67.023887999999999</v>
      </c>
      <c r="I6" s="23">
        <f>INDEX('AEO 2022 52'!287:287,MATCH(I$2,'AEO 2022 52'!$1:$1,0))</f>
        <v>65.823097000000004</v>
      </c>
      <c r="J6" s="23">
        <f>INDEX('AEO 2022 52'!287:287,MATCH(J$2,'AEO 2022 52'!$1:$1,0))</f>
        <v>64.673935</v>
      </c>
      <c r="K6" s="23">
        <f>INDEX('AEO 2022 52'!287:287,MATCH(K$2,'AEO 2022 52'!$1:$1,0))</f>
        <v>63.582408999999998</v>
      </c>
      <c r="L6" s="23">
        <f>INDEX('AEO 2022 52'!287:287,MATCH(L$2,'AEO 2022 52'!$1:$1,0))</f>
        <v>62.541767</v>
      </c>
      <c r="M6" s="23">
        <f>INDEX('AEO 2022 52'!287:287,MATCH(M$2,'AEO 2022 52'!$1:$1,0))</f>
        <v>61.549579999999999</v>
      </c>
      <c r="N6" s="23">
        <f>INDEX('AEO 2022 52'!287:287,MATCH(N$2,'AEO 2022 52'!$1:$1,0))</f>
        <v>60.604495999999997</v>
      </c>
      <c r="O6" s="23">
        <f>INDEX('AEO 2022 52'!287:287,MATCH(O$2,'AEO 2022 52'!$1:$1,0))</f>
        <v>59.703479999999999</v>
      </c>
      <c r="P6" s="23">
        <f>INDEX('AEO 2022 52'!287:287,MATCH(P$2,'AEO 2022 52'!$1:$1,0))</f>
        <v>58.820698</v>
      </c>
      <c r="Q6" s="23">
        <f>INDEX('AEO 2022 52'!287:287,MATCH(Q$2,'AEO 2022 52'!$1:$1,0))</f>
        <v>57.974894999999997</v>
      </c>
      <c r="R6" s="23">
        <f>INDEX('AEO 2022 52'!287:287,MATCH(R$2,'AEO 2022 52'!$1:$1,0))</f>
        <v>57.168571</v>
      </c>
      <c r="S6" s="23">
        <f>INDEX('AEO 2022 52'!287:287,MATCH(S$2,'AEO 2022 52'!$1:$1,0))</f>
        <v>56.400139000000003</v>
      </c>
      <c r="T6" s="23">
        <f>INDEX('AEO 2022 52'!287:287,MATCH(T$2,'AEO 2022 52'!$1:$1,0))</f>
        <v>55.667473000000001</v>
      </c>
      <c r="U6" s="23">
        <f>INDEX('AEO 2022 52'!287:287,MATCH(U$2,'AEO 2022 52'!$1:$1,0))</f>
        <v>54.968899</v>
      </c>
      <c r="V6" s="23">
        <f>INDEX('AEO 2022 52'!287:287,MATCH(V$2,'AEO 2022 52'!$1:$1,0))</f>
        <v>54.302703999999999</v>
      </c>
      <c r="W6" s="23">
        <f>INDEX('AEO 2022 52'!287:287,MATCH(W$2,'AEO 2022 52'!$1:$1,0))</f>
        <v>53.667343000000002</v>
      </c>
      <c r="X6" s="23">
        <f>INDEX('AEO 2022 52'!287:287,MATCH(X$2,'AEO 2022 52'!$1:$1,0))</f>
        <v>53.061562000000002</v>
      </c>
      <c r="Y6" s="23">
        <f>INDEX('AEO 2022 52'!287:287,MATCH(Y$2,'AEO 2022 52'!$1:$1,0))</f>
        <v>52.483994000000003</v>
      </c>
      <c r="Z6" s="23">
        <f>INDEX('AEO 2022 52'!287:287,MATCH(Z$2,'AEO 2022 52'!$1:$1,0))</f>
        <v>51.933449000000003</v>
      </c>
      <c r="AA6" s="23">
        <f>INDEX('AEO 2022 52'!287:287,MATCH(AA$2,'AEO 2022 52'!$1:$1,0))</f>
        <v>51.408676</v>
      </c>
      <c r="AB6" s="23">
        <f>INDEX('AEO 2022 52'!287:287,MATCH(AB$2,'AEO 2022 52'!$1:$1,0))</f>
        <v>50.908473999999998</v>
      </c>
      <c r="AC6" s="23">
        <f>INDEX('AEO 2022 52'!287:287,MATCH(AC$2,'AEO 2022 52'!$1:$1,0))</f>
        <v>50.431721000000003</v>
      </c>
      <c r="AD6" s="23">
        <f>INDEX('AEO 2022 52'!287:287,MATCH(AD$2,'AEO 2022 52'!$1:$1,0))</f>
        <v>49.977364000000001</v>
      </c>
      <c r="AE6" s="23">
        <f>INDEX('AEO 2022 52'!287:287,MATCH(AE$2,'AEO 2022 52'!$1:$1,0))</f>
        <v>49.544421999999997</v>
      </c>
      <c r="AF6" s="23">
        <f>INDEX('AEO 2022 52'!287:287,MATCH(AF$2,'AEO 2022 52'!$1:$1,0))</f>
        <v>49.110805999999997</v>
      </c>
      <c r="AG6" s="23"/>
      <c r="AH6" s="23"/>
      <c r="AI6" s="23"/>
    </row>
    <row r="7" spans="1:35" x14ac:dyDescent="0.35">
      <c r="A7" t="s">
        <v>172</v>
      </c>
      <c r="B7" s="23">
        <f>INDEX('AEO 2021 52'!275:275,MATCH(B$2,'AEO 2021 52'!$1:$1,0))</f>
        <v>83.906943999999996</v>
      </c>
      <c r="C7" s="23">
        <f>INDEX('AEO 2022 52'!288:288,MATCH(C$2,'AEO 2022 52'!$1:$1,0))</f>
        <v>83.371314999999996</v>
      </c>
      <c r="D7" s="23">
        <f>INDEX('AEO 2022 52'!288:288,MATCH(D$2,'AEO 2022 52'!$1:$1,0))</f>
        <v>81.590873999999999</v>
      </c>
      <c r="E7" s="23">
        <f>INDEX('AEO 2022 52'!288:288,MATCH(E$2,'AEO 2022 52'!$1:$1,0))</f>
        <v>80.006293999999997</v>
      </c>
      <c r="F7" s="23">
        <f>INDEX('AEO 2022 52'!288:288,MATCH(F$2,'AEO 2022 52'!$1:$1,0))</f>
        <v>78.407737999999995</v>
      </c>
      <c r="G7" s="23">
        <f>INDEX('AEO 2022 52'!288:288,MATCH(G$2,'AEO 2022 52'!$1:$1,0))</f>
        <v>76.744872999999998</v>
      </c>
      <c r="H7" s="23">
        <f>INDEX('AEO 2022 52'!288:288,MATCH(H$2,'AEO 2022 52'!$1:$1,0))</f>
        <v>75.293541000000005</v>
      </c>
      <c r="I7" s="23">
        <f>INDEX('AEO 2022 52'!288:288,MATCH(I$2,'AEO 2022 52'!$1:$1,0))</f>
        <v>73.986671000000001</v>
      </c>
      <c r="J7" s="23">
        <f>INDEX('AEO 2022 52'!288:288,MATCH(J$2,'AEO 2022 52'!$1:$1,0))</f>
        <v>72.725662</v>
      </c>
      <c r="K7" s="23">
        <f>INDEX('AEO 2022 52'!288:288,MATCH(K$2,'AEO 2022 52'!$1:$1,0))</f>
        <v>71.531113000000005</v>
      </c>
      <c r="L7" s="23">
        <f>INDEX('AEO 2022 52'!288:288,MATCH(L$2,'AEO 2022 52'!$1:$1,0))</f>
        <v>70.391479000000004</v>
      </c>
      <c r="M7" s="23">
        <f>INDEX('AEO 2022 52'!288:288,MATCH(M$2,'AEO 2022 52'!$1:$1,0))</f>
        <v>69.304885999999996</v>
      </c>
      <c r="N7" s="23">
        <f>INDEX('AEO 2022 52'!288:288,MATCH(N$2,'AEO 2022 52'!$1:$1,0))</f>
        <v>68.269454999999994</v>
      </c>
      <c r="O7" s="23">
        <f>INDEX('AEO 2022 52'!288:288,MATCH(O$2,'AEO 2022 52'!$1:$1,0))</f>
        <v>67.281548000000001</v>
      </c>
      <c r="P7" s="23">
        <f>INDEX('AEO 2022 52'!288:288,MATCH(P$2,'AEO 2022 52'!$1:$1,0))</f>
        <v>66.316406000000001</v>
      </c>
      <c r="Q7" s="23">
        <f>INDEX('AEO 2022 52'!288:288,MATCH(Q$2,'AEO 2022 52'!$1:$1,0))</f>
        <v>65.393028000000001</v>
      </c>
      <c r="R7" s="23">
        <f>INDEX('AEO 2022 52'!288:288,MATCH(R$2,'AEO 2022 52'!$1:$1,0))</f>
        <v>64.512450999999999</v>
      </c>
      <c r="S7" s="23">
        <f>INDEX('AEO 2022 52'!288:288,MATCH(S$2,'AEO 2022 52'!$1:$1,0))</f>
        <v>63.671523999999998</v>
      </c>
      <c r="T7" s="23">
        <f>INDEX('AEO 2022 52'!288:288,MATCH(T$2,'AEO 2022 52'!$1:$1,0))</f>
        <v>62.870280999999999</v>
      </c>
      <c r="U7" s="23">
        <f>INDEX('AEO 2022 52'!288:288,MATCH(U$2,'AEO 2022 52'!$1:$1,0))</f>
        <v>62.106636000000002</v>
      </c>
      <c r="V7" s="23">
        <f>INDEX('AEO 2022 52'!288:288,MATCH(V$2,'AEO 2022 52'!$1:$1,0))</f>
        <v>61.377972</v>
      </c>
      <c r="W7" s="23">
        <f>INDEX('AEO 2022 52'!288:288,MATCH(W$2,'AEO 2022 52'!$1:$1,0))</f>
        <v>60.683075000000002</v>
      </c>
      <c r="X7" s="23">
        <f>INDEX('AEO 2022 52'!288:288,MATCH(X$2,'AEO 2022 52'!$1:$1,0))</f>
        <v>60.020859000000002</v>
      </c>
      <c r="Y7" s="23">
        <f>INDEX('AEO 2022 52'!288:288,MATCH(Y$2,'AEO 2022 52'!$1:$1,0))</f>
        <v>59.389136999999998</v>
      </c>
      <c r="Z7" s="23">
        <f>INDEX('AEO 2022 52'!288:288,MATCH(Z$2,'AEO 2022 52'!$1:$1,0))</f>
        <v>58.787070999999997</v>
      </c>
      <c r="AA7" s="23">
        <f>INDEX('AEO 2022 52'!288:288,MATCH(AA$2,'AEO 2022 52'!$1:$1,0))</f>
        <v>58.213264000000002</v>
      </c>
      <c r="AB7" s="23">
        <f>INDEX('AEO 2022 52'!288:288,MATCH(AB$2,'AEO 2022 52'!$1:$1,0))</f>
        <v>57.666263999999998</v>
      </c>
      <c r="AC7" s="23">
        <f>INDEX('AEO 2022 52'!288:288,MATCH(AC$2,'AEO 2022 52'!$1:$1,0))</f>
        <v>57.144089000000001</v>
      </c>
      <c r="AD7" s="23">
        <f>INDEX('AEO 2022 52'!288:288,MATCH(AD$2,'AEO 2022 52'!$1:$1,0))</f>
        <v>56.647015000000003</v>
      </c>
      <c r="AE7" s="23">
        <f>INDEX('AEO 2022 52'!288:288,MATCH(AE$2,'AEO 2022 52'!$1:$1,0))</f>
        <v>56.172942999999997</v>
      </c>
      <c r="AF7" s="23">
        <f>INDEX('AEO 2022 52'!288:288,MATCH(AF$2,'AEO 2022 52'!$1:$1,0))</f>
        <v>55.701607000000003</v>
      </c>
      <c r="AG7" s="23"/>
      <c r="AH7" s="23"/>
      <c r="AI7" s="23"/>
    </row>
    <row r="8" spans="1:35" x14ac:dyDescent="0.35">
      <c r="A8" t="s">
        <v>173</v>
      </c>
      <c r="B8" s="23">
        <f>INDEX('AEO 2021 52'!276:276,MATCH(B$2,'AEO 2021 52'!$1:$1,0))</f>
        <v>0</v>
      </c>
      <c r="C8" s="23">
        <f>INDEX('AEO 2022 52'!289:289,MATCH(C$2,'AEO 2022 52'!$1:$1,0))</f>
        <v>0</v>
      </c>
      <c r="D8" s="23">
        <f>INDEX('AEO 2022 52'!289:289,MATCH(D$2,'AEO 2022 52'!$1:$1,0))</f>
        <v>0</v>
      </c>
      <c r="E8" s="23">
        <f>INDEX('AEO 2022 52'!289:289,MATCH(E$2,'AEO 2022 52'!$1:$1,0))</f>
        <v>0</v>
      </c>
      <c r="F8" s="23">
        <f>INDEX('AEO 2022 52'!289:289,MATCH(F$2,'AEO 2022 52'!$1:$1,0))</f>
        <v>0</v>
      </c>
      <c r="G8" s="23">
        <f>INDEX('AEO 2022 52'!289:289,MATCH(G$2,'AEO 2022 52'!$1:$1,0))</f>
        <v>0</v>
      </c>
      <c r="H8" s="23">
        <f>INDEX('AEO 2022 52'!289:289,MATCH(H$2,'AEO 2022 52'!$1:$1,0))</f>
        <v>0</v>
      </c>
      <c r="I8" s="23">
        <f>INDEX('AEO 2022 52'!289:289,MATCH(I$2,'AEO 2022 52'!$1:$1,0))</f>
        <v>0</v>
      </c>
      <c r="J8" s="23">
        <f>INDEX('AEO 2022 52'!289:289,MATCH(J$2,'AEO 2022 52'!$1:$1,0))</f>
        <v>0</v>
      </c>
      <c r="K8" s="23">
        <f>INDEX('AEO 2022 52'!289:289,MATCH(K$2,'AEO 2022 52'!$1:$1,0))</f>
        <v>0</v>
      </c>
      <c r="L8" s="23">
        <f>INDEX('AEO 2022 52'!289:289,MATCH(L$2,'AEO 2022 52'!$1:$1,0))</f>
        <v>0</v>
      </c>
      <c r="M8" s="23">
        <f>INDEX('AEO 2022 52'!289:289,MATCH(M$2,'AEO 2022 52'!$1:$1,0))</f>
        <v>0</v>
      </c>
      <c r="N8" s="23">
        <f>INDEX('AEO 2022 52'!289:289,MATCH(N$2,'AEO 2022 52'!$1:$1,0))</f>
        <v>0</v>
      </c>
      <c r="O8" s="23">
        <f>INDEX('AEO 2022 52'!289:289,MATCH(O$2,'AEO 2022 52'!$1:$1,0))</f>
        <v>0</v>
      </c>
      <c r="P8" s="23">
        <f>INDEX('AEO 2022 52'!289:289,MATCH(P$2,'AEO 2022 52'!$1:$1,0))</f>
        <v>0</v>
      </c>
      <c r="Q8" s="23">
        <f>INDEX('AEO 2022 52'!289:289,MATCH(Q$2,'AEO 2022 52'!$1:$1,0))</f>
        <v>0</v>
      </c>
      <c r="R8" s="23">
        <f>INDEX('AEO 2022 52'!289:289,MATCH(R$2,'AEO 2022 52'!$1:$1,0))</f>
        <v>0</v>
      </c>
      <c r="S8" s="23">
        <f>INDEX('AEO 2022 52'!289:289,MATCH(S$2,'AEO 2022 52'!$1:$1,0))</f>
        <v>0</v>
      </c>
      <c r="T8" s="23">
        <f>INDEX('AEO 2022 52'!289:289,MATCH(T$2,'AEO 2022 52'!$1:$1,0))</f>
        <v>0</v>
      </c>
      <c r="U8" s="23">
        <f>INDEX('AEO 2022 52'!289:289,MATCH(U$2,'AEO 2022 52'!$1:$1,0))</f>
        <v>0</v>
      </c>
      <c r="V8" s="23">
        <f>INDEX('AEO 2022 52'!289:289,MATCH(V$2,'AEO 2022 52'!$1:$1,0))</f>
        <v>0</v>
      </c>
      <c r="W8" s="23">
        <f>INDEX('AEO 2022 52'!289:289,MATCH(W$2,'AEO 2022 52'!$1:$1,0))</f>
        <v>0</v>
      </c>
      <c r="X8" s="23">
        <f>INDEX('AEO 2022 52'!289:289,MATCH(X$2,'AEO 2022 52'!$1:$1,0))</f>
        <v>0</v>
      </c>
      <c r="Y8" s="23">
        <f>INDEX('AEO 2022 52'!289:289,MATCH(Y$2,'AEO 2022 52'!$1:$1,0))</f>
        <v>0</v>
      </c>
      <c r="Z8" s="23">
        <f>INDEX('AEO 2022 52'!289:289,MATCH(Z$2,'AEO 2022 52'!$1:$1,0))</f>
        <v>0</v>
      </c>
      <c r="AA8" s="23">
        <f>INDEX('AEO 2022 52'!289:289,MATCH(AA$2,'AEO 2022 52'!$1:$1,0))</f>
        <v>0</v>
      </c>
      <c r="AB8" s="23">
        <f>INDEX('AEO 2022 52'!289:289,MATCH(AB$2,'AEO 2022 52'!$1:$1,0))</f>
        <v>0</v>
      </c>
      <c r="AC8" s="23">
        <f>INDEX('AEO 2022 52'!289:289,MATCH(AC$2,'AEO 2022 52'!$1:$1,0))</f>
        <v>0</v>
      </c>
      <c r="AD8" s="23">
        <f>INDEX('AEO 2022 52'!289:289,MATCH(AD$2,'AEO 2022 52'!$1:$1,0))</f>
        <v>0</v>
      </c>
      <c r="AE8" s="23">
        <f>INDEX('AEO 2022 52'!289:289,MATCH(AE$2,'AEO 2022 52'!$1:$1,0))</f>
        <v>0</v>
      </c>
      <c r="AF8" s="23">
        <f>INDEX('AEO 2022 52'!289:289,MATCH(AF$2,'AEO 2022 52'!$1:$1,0))</f>
        <v>0</v>
      </c>
    </row>
    <row r="9" spans="1:35" x14ac:dyDescent="0.35">
      <c r="A9" t="s">
        <v>218</v>
      </c>
      <c r="B9" s="23">
        <f>INDEX('AEO 2021 52'!277:277,MATCH(B$2,'AEO 2021 52'!$1:$1,0))</f>
        <v>0</v>
      </c>
      <c r="C9" s="23">
        <f>INDEX('AEO 2022 52'!290:290,MATCH(C$2,'AEO 2022 52'!$1:$1,0))</f>
        <v>0</v>
      </c>
      <c r="D9" s="23">
        <f>INDEX('AEO 2022 52'!290:290,MATCH(D$2,'AEO 2022 52'!$1:$1,0))</f>
        <v>0</v>
      </c>
      <c r="E9" s="23">
        <f>INDEX('AEO 2022 52'!290:290,MATCH(E$2,'AEO 2022 52'!$1:$1,0))</f>
        <v>0</v>
      </c>
      <c r="F9" s="23">
        <f>INDEX('AEO 2022 52'!290:290,MATCH(F$2,'AEO 2022 52'!$1:$1,0))</f>
        <v>0</v>
      </c>
      <c r="G9" s="23">
        <f>INDEX('AEO 2022 52'!290:290,MATCH(G$2,'AEO 2022 52'!$1:$1,0))</f>
        <v>0</v>
      </c>
      <c r="H9" s="23">
        <f>INDEX('AEO 2022 52'!290:290,MATCH(H$2,'AEO 2022 52'!$1:$1,0))</f>
        <v>0</v>
      </c>
      <c r="I9" s="23">
        <f>INDEX('AEO 2022 52'!290:290,MATCH(I$2,'AEO 2022 52'!$1:$1,0))</f>
        <v>0</v>
      </c>
      <c r="J9" s="23">
        <f>INDEX('AEO 2022 52'!290:290,MATCH(J$2,'AEO 2022 52'!$1:$1,0))</f>
        <v>0</v>
      </c>
      <c r="K9" s="23">
        <f>INDEX('AEO 2022 52'!290:290,MATCH(K$2,'AEO 2022 52'!$1:$1,0))</f>
        <v>0</v>
      </c>
      <c r="L9" s="23">
        <f>INDEX('AEO 2022 52'!290:290,MATCH(L$2,'AEO 2022 52'!$1:$1,0))</f>
        <v>0</v>
      </c>
      <c r="M9" s="23">
        <f>INDEX('AEO 2022 52'!290:290,MATCH(M$2,'AEO 2022 52'!$1:$1,0))</f>
        <v>0</v>
      </c>
      <c r="N9" s="23">
        <f>INDEX('AEO 2022 52'!290:290,MATCH(N$2,'AEO 2022 52'!$1:$1,0))</f>
        <v>0</v>
      </c>
      <c r="O9" s="23">
        <f>INDEX('AEO 2022 52'!290:290,MATCH(O$2,'AEO 2022 52'!$1:$1,0))</f>
        <v>0</v>
      </c>
      <c r="P9" s="23">
        <f>INDEX('AEO 2022 52'!290:290,MATCH(P$2,'AEO 2022 52'!$1:$1,0))</f>
        <v>0</v>
      </c>
      <c r="Q9" s="23">
        <f>INDEX('AEO 2022 52'!290:290,MATCH(Q$2,'AEO 2022 52'!$1:$1,0))</f>
        <v>0</v>
      </c>
      <c r="R9" s="23">
        <f>INDEX('AEO 2022 52'!290:290,MATCH(R$2,'AEO 2022 52'!$1:$1,0))</f>
        <v>0</v>
      </c>
      <c r="S9" s="23">
        <f>INDEX('AEO 2022 52'!290:290,MATCH(S$2,'AEO 2022 52'!$1:$1,0))</f>
        <v>0</v>
      </c>
      <c r="T9" s="23">
        <f>INDEX('AEO 2022 52'!290:290,MATCH(T$2,'AEO 2022 52'!$1:$1,0))</f>
        <v>0</v>
      </c>
      <c r="U9" s="23">
        <f>INDEX('AEO 2022 52'!290:290,MATCH(U$2,'AEO 2022 52'!$1:$1,0))</f>
        <v>0</v>
      </c>
      <c r="V9" s="23">
        <f>INDEX('AEO 2022 52'!290:290,MATCH(V$2,'AEO 2022 52'!$1:$1,0))</f>
        <v>0</v>
      </c>
      <c r="W9" s="23">
        <f>INDEX('AEO 2022 52'!290:290,MATCH(W$2,'AEO 2022 52'!$1:$1,0))</f>
        <v>0</v>
      </c>
      <c r="X9" s="23">
        <f>INDEX('AEO 2022 52'!290:290,MATCH(X$2,'AEO 2022 52'!$1:$1,0))</f>
        <v>0</v>
      </c>
      <c r="Y9" s="23">
        <f>INDEX('AEO 2022 52'!290:290,MATCH(Y$2,'AEO 2022 52'!$1:$1,0))</f>
        <v>0</v>
      </c>
      <c r="Z9" s="23">
        <f>INDEX('AEO 2022 52'!290:290,MATCH(Z$2,'AEO 2022 52'!$1:$1,0))</f>
        <v>0</v>
      </c>
      <c r="AA9" s="23">
        <f>INDEX('AEO 2022 52'!290:290,MATCH(AA$2,'AEO 2022 52'!$1:$1,0))</f>
        <v>0</v>
      </c>
      <c r="AB9" s="23">
        <f>INDEX('AEO 2022 52'!290:290,MATCH(AB$2,'AEO 2022 52'!$1:$1,0))</f>
        <v>0</v>
      </c>
      <c r="AC9" s="23">
        <f>INDEX('AEO 2022 52'!290:290,MATCH(AC$2,'AEO 2022 52'!$1:$1,0))</f>
        <v>0</v>
      </c>
      <c r="AD9" s="23">
        <f>INDEX('AEO 2022 52'!290:290,MATCH(AD$2,'AEO 2022 52'!$1:$1,0))</f>
        <v>0</v>
      </c>
      <c r="AE9" s="23">
        <f>INDEX('AEO 2022 52'!290:290,MATCH(AE$2,'AEO 2022 52'!$1:$1,0))</f>
        <v>0</v>
      </c>
      <c r="AF9" s="23">
        <f>INDEX('AEO 2022 52'!290:290,MATCH(AF$2,'AEO 2022 52'!$1:$1,0))</f>
        <v>0</v>
      </c>
    </row>
    <row r="10" spans="1:35" x14ac:dyDescent="0.35">
      <c r="A10" t="s">
        <v>219</v>
      </c>
      <c r="B10" s="23">
        <f>INDEX('AEO 2021 52'!278:278,MATCH(B$2,'AEO 2021 52'!$1:$1,0))</f>
        <v>0</v>
      </c>
      <c r="C10" s="23">
        <f>INDEX('AEO 2022 52'!291:291,MATCH(C$2,'AEO 2022 52'!$1:$1,0))</f>
        <v>0</v>
      </c>
      <c r="D10" s="23">
        <f>INDEX('AEO 2022 52'!291:291,MATCH(D$2,'AEO 2022 52'!$1:$1,0))</f>
        <v>0</v>
      </c>
      <c r="E10" s="23">
        <f>INDEX('AEO 2022 52'!291:291,MATCH(E$2,'AEO 2022 52'!$1:$1,0))</f>
        <v>0</v>
      </c>
      <c r="F10" s="23">
        <f>INDEX('AEO 2022 52'!291:291,MATCH(F$2,'AEO 2022 52'!$1:$1,0))</f>
        <v>0</v>
      </c>
      <c r="G10" s="23">
        <f>INDEX('AEO 2022 52'!291:291,MATCH(G$2,'AEO 2022 52'!$1:$1,0))</f>
        <v>0</v>
      </c>
      <c r="H10" s="23">
        <f>INDEX('AEO 2022 52'!291:291,MATCH(H$2,'AEO 2022 52'!$1:$1,0))</f>
        <v>0</v>
      </c>
      <c r="I10" s="23">
        <f>INDEX('AEO 2022 52'!291:291,MATCH(I$2,'AEO 2022 52'!$1:$1,0))</f>
        <v>0</v>
      </c>
      <c r="J10" s="23">
        <f>INDEX('AEO 2022 52'!291:291,MATCH(J$2,'AEO 2022 52'!$1:$1,0))</f>
        <v>0</v>
      </c>
      <c r="K10" s="23">
        <f>INDEX('AEO 2022 52'!291:291,MATCH(K$2,'AEO 2022 52'!$1:$1,0))</f>
        <v>0</v>
      </c>
      <c r="L10" s="23">
        <f>INDEX('AEO 2022 52'!291:291,MATCH(L$2,'AEO 2022 52'!$1:$1,0))</f>
        <v>0</v>
      </c>
      <c r="M10" s="23">
        <f>INDEX('AEO 2022 52'!291:291,MATCH(M$2,'AEO 2022 52'!$1:$1,0))</f>
        <v>0</v>
      </c>
      <c r="N10" s="23">
        <f>INDEX('AEO 2022 52'!291:291,MATCH(N$2,'AEO 2022 52'!$1:$1,0))</f>
        <v>0</v>
      </c>
      <c r="O10" s="23">
        <f>INDEX('AEO 2022 52'!291:291,MATCH(O$2,'AEO 2022 52'!$1:$1,0))</f>
        <v>0</v>
      </c>
      <c r="P10" s="23">
        <f>INDEX('AEO 2022 52'!291:291,MATCH(P$2,'AEO 2022 52'!$1:$1,0))</f>
        <v>0</v>
      </c>
      <c r="Q10" s="23">
        <f>INDEX('AEO 2022 52'!291:291,MATCH(Q$2,'AEO 2022 52'!$1:$1,0))</f>
        <v>0</v>
      </c>
      <c r="R10" s="23">
        <f>INDEX('AEO 2022 52'!291:291,MATCH(R$2,'AEO 2022 52'!$1:$1,0))</f>
        <v>0</v>
      </c>
      <c r="S10" s="23">
        <f>INDEX('AEO 2022 52'!291:291,MATCH(S$2,'AEO 2022 52'!$1:$1,0))</f>
        <v>0</v>
      </c>
      <c r="T10" s="23">
        <f>INDEX('AEO 2022 52'!291:291,MATCH(T$2,'AEO 2022 52'!$1:$1,0))</f>
        <v>0</v>
      </c>
      <c r="U10" s="23">
        <f>INDEX('AEO 2022 52'!291:291,MATCH(U$2,'AEO 2022 52'!$1:$1,0))</f>
        <v>0</v>
      </c>
      <c r="V10" s="23">
        <f>INDEX('AEO 2022 52'!291:291,MATCH(V$2,'AEO 2022 52'!$1:$1,0))</f>
        <v>0</v>
      </c>
      <c r="W10" s="23">
        <f>INDEX('AEO 2022 52'!291:291,MATCH(W$2,'AEO 2022 52'!$1:$1,0))</f>
        <v>0</v>
      </c>
      <c r="X10" s="23">
        <f>INDEX('AEO 2022 52'!291:291,MATCH(X$2,'AEO 2022 52'!$1:$1,0))</f>
        <v>0</v>
      </c>
      <c r="Y10" s="23">
        <f>INDEX('AEO 2022 52'!291:291,MATCH(Y$2,'AEO 2022 52'!$1:$1,0))</f>
        <v>0</v>
      </c>
      <c r="Z10" s="23">
        <f>INDEX('AEO 2022 52'!291:291,MATCH(Z$2,'AEO 2022 52'!$1:$1,0))</f>
        <v>0</v>
      </c>
      <c r="AA10" s="23">
        <f>INDEX('AEO 2022 52'!291:291,MATCH(AA$2,'AEO 2022 52'!$1:$1,0))</f>
        <v>0</v>
      </c>
      <c r="AB10" s="23">
        <f>INDEX('AEO 2022 52'!291:291,MATCH(AB$2,'AEO 2022 52'!$1:$1,0))</f>
        <v>0</v>
      </c>
      <c r="AC10" s="23">
        <f>INDEX('AEO 2022 52'!291:291,MATCH(AC$2,'AEO 2022 52'!$1:$1,0))</f>
        <v>0</v>
      </c>
      <c r="AD10" s="23">
        <f>INDEX('AEO 2022 52'!291:291,MATCH(AD$2,'AEO 2022 52'!$1:$1,0))</f>
        <v>0</v>
      </c>
      <c r="AE10" s="23">
        <f>INDEX('AEO 2022 52'!291:291,MATCH(AE$2,'AEO 2022 52'!$1:$1,0))</f>
        <v>0</v>
      </c>
      <c r="AF10" s="23">
        <f>INDEX('AEO 2022 52'!291:291,MATCH(AF$2,'AEO 2022 52'!$1:$1,0))</f>
        <v>0</v>
      </c>
    </row>
    <row r="11" spans="1:35" x14ac:dyDescent="0.35">
      <c r="A11" t="s">
        <v>167</v>
      </c>
      <c r="B11" s="23">
        <f>INDEX('AEO 2021 52'!279:279,MATCH(B$2,'AEO 2021 52'!$1:$1,0))</f>
        <v>0</v>
      </c>
      <c r="C11" s="23">
        <f>INDEX('AEO 2022 52'!292:292,MATCH(C$2,'AEO 2022 52'!$1:$1,0))</f>
        <v>0</v>
      </c>
      <c r="D11" s="23">
        <f>INDEX('AEO 2022 52'!292:292,MATCH(D$2,'AEO 2022 52'!$1:$1,0))</f>
        <v>0</v>
      </c>
      <c r="E11" s="23">
        <f>INDEX('AEO 2022 52'!292:292,MATCH(E$2,'AEO 2022 52'!$1:$1,0))</f>
        <v>0</v>
      </c>
      <c r="F11" s="23">
        <f>INDEX('AEO 2022 52'!292:292,MATCH(F$2,'AEO 2022 52'!$1:$1,0))</f>
        <v>0</v>
      </c>
      <c r="G11" s="23">
        <f>INDEX('AEO 2022 52'!292:292,MATCH(G$2,'AEO 2022 52'!$1:$1,0))</f>
        <v>0</v>
      </c>
      <c r="H11" s="23">
        <f>INDEX('AEO 2022 52'!292:292,MATCH(H$2,'AEO 2022 52'!$1:$1,0))</f>
        <v>0</v>
      </c>
      <c r="I11" s="23">
        <f>INDEX('AEO 2022 52'!292:292,MATCH(I$2,'AEO 2022 52'!$1:$1,0))</f>
        <v>0</v>
      </c>
      <c r="J11" s="23">
        <f>INDEX('AEO 2022 52'!292:292,MATCH(J$2,'AEO 2022 52'!$1:$1,0))</f>
        <v>0</v>
      </c>
      <c r="K11" s="23">
        <f>INDEX('AEO 2022 52'!292:292,MATCH(K$2,'AEO 2022 52'!$1:$1,0))</f>
        <v>0</v>
      </c>
      <c r="L11" s="23">
        <f>INDEX('AEO 2022 52'!292:292,MATCH(L$2,'AEO 2022 52'!$1:$1,0))</f>
        <v>0</v>
      </c>
      <c r="M11" s="23">
        <f>INDEX('AEO 2022 52'!292:292,MATCH(M$2,'AEO 2022 52'!$1:$1,0))</f>
        <v>0</v>
      </c>
      <c r="N11" s="23">
        <f>INDEX('AEO 2022 52'!292:292,MATCH(N$2,'AEO 2022 52'!$1:$1,0))</f>
        <v>0</v>
      </c>
      <c r="O11" s="23">
        <f>INDEX('AEO 2022 52'!292:292,MATCH(O$2,'AEO 2022 52'!$1:$1,0))</f>
        <v>0</v>
      </c>
      <c r="P11" s="23">
        <f>INDEX('AEO 2022 52'!292:292,MATCH(P$2,'AEO 2022 52'!$1:$1,0))</f>
        <v>0</v>
      </c>
      <c r="Q11" s="23">
        <f>INDEX('AEO 2022 52'!292:292,MATCH(Q$2,'AEO 2022 52'!$1:$1,0))</f>
        <v>0</v>
      </c>
      <c r="R11" s="23">
        <f>INDEX('AEO 2022 52'!292:292,MATCH(R$2,'AEO 2022 52'!$1:$1,0))</f>
        <v>0</v>
      </c>
      <c r="S11" s="23">
        <f>INDEX('AEO 2022 52'!292:292,MATCH(S$2,'AEO 2022 52'!$1:$1,0))</f>
        <v>0</v>
      </c>
      <c r="T11" s="23">
        <f>INDEX('AEO 2022 52'!292:292,MATCH(T$2,'AEO 2022 52'!$1:$1,0))</f>
        <v>0</v>
      </c>
      <c r="U11" s="23">
        <f>INDEX('AEO 2022 52'!292:292,MATCH(U$2,'AEO 2022 52'!$1:$1,0))</f>
        <v>0</v>
      </c>
      <c r="V11" s="23">
        <f>INDEX('AEO 2022 52'!292:292,MATCH(V$2,'AEO 2022 52'!$1:$1,0))</f>
        <v>0</v>
      </c>
      <c r="W11" s="23">
        <f>INDEX('AEO 2022 52'!292:292,MATCH(W$2,'AEO 2022 52'!$1:$1,0))</f>
        <v>0</v>
      </c>
      <c r="X11" s="23">
        <f>INDEX('AEO 2022 52'!292:292,MATCH(X$2,'AEO 2022 52'!$1:$1,0))</f>
        <v>0</v>
      </c>
      <c r="Y11" s="23">
        <f>INDEX('AEO 2022 52'!292:292,MATCH(Y$2,'AEO 2022 52'!$1:$1,0))</f>
        <v>0</v>
      </c>
      <c r="Z11" s="23">
        <f>INDEX('AEO 2022 52'!292:292,MATCH(Z$2,'AEO 2022 52'!$1:$1,0))</f>
        <v>0</v>
      </c>
      <c r="AA11" s="23">
        <f>INDEX('AEO 2022 52'!292:292,MATCH(AA$2,'AEO 2022 52'!$1:$1,0))</f>
        <v>0</v>
      </c>
      <c r="AB11" s="23">
        <f>INDEX('AEO 2022 52'!292:292,MATCH(AB$2,'AEO 2022 52'!$1:$1,0))</f>
        <v>0</v>
      </c>
      <c r="AC11" s="23">
        <f>INDEX('AEO 2022 52'!292:292,MATCH(AC$2,'AEO 2022 52'!$1:$1,0))</f>
        <v>0</v>
      </c>
      <c r="AD11" s="23">
        <f>INDEX('AEO 2022 52'!292:292,MATCH(AD$2,'AEO 2022 52'!$1:$1,0))</f>
        <v>0</v>
      </c>
      <c r="AE11" s="23">
        <f>INDEX('AEO 2022 52'!292:292,MATCH(AE$2,'AEO 2022 52'!$1:$1,0))</f>
        <v>0</v>
      </c>
      <c r="AF11" s="23">
        <f>INDEX('AEO 2022 52'!292:292,MATCH(AF$2,'AEO 2022 52'!$1:$1,0))</f>
        <v>0</v>
      </c>
    </row>
    <row r="12" spans="1:35" x14ac:dyDescent="0.35">
      <c r="A12" t="s">
        <v>174</v>
      </c>
      <c r="B12" s="23">
        <f>INDEX('AEO 2021 52'!280:280,MATCH(B$2,'AEO 2021 52'!$1:$1,0))</f>
        <v>0</v>
      </c>
      <c r="C12" s="23">
        <f>INDEX('AEO 2022 52'!293:293,MATCH(C$2,'AEO 2022 52'!$1:$1,0))</f>
        <v>0</v>
      </c>
      <c r="D12" s="23">
        <f>INDEX('AEO 2022 52'!293:293,MATCH(D$2,'AEO 2022 52'!$1:$1,0))</f>
        <v>0</v>
      </c>
      <c r="E12" s="23">
        <f>INDEX('AEO 2022 52'!293:293,MATCH(E$2,'AEO 2022 52'!$1:$1,0))</f>
        <v>0</v>
      </c>
      <c r="F12" s="23">
        <f>INDEX('AEO 2022 52'!293:293,MATCH(F$2,'AEO 2022 52'!$1:$1,0))</f>
        <v>0</v>
      </c>
      <c r="G12" s="23">
        <f>INDEX('AEO 2022 52'!293:293,MATCH(G$2,'AEO 2022 52'!$1:$1,0))</f>
        <v>0</v>
      </c>
      <c r="H12" s="23">
        <f>INDEX('AEO 2022 52'!293:293,MATCH(H$2,'AEO 2022 52'!$1:$1,0))</f>
        <v>0</v>
      </c>
      <c r="I12" s="23">
        <f>INDEX('AEO 2022 52'!293:293,MATCH(I$2,'AEO 2022 52'!$1:$1,0))</f>
        <v>0</v>
      </c>
      <c r="J12" s="23">
        <f>INDEX('AEO 2022 52'!293:293,MATCH(J$2,'AEO 2022 52'!$1:$1,0))</f>
        <v>0</v>
      </c>
      <c r="K12" s="23">
        <f>INDEX('AEO 2022 52'!293:293,MATCH(K$2,'AEO 2022 52'!$1:$1,0))</f>
        <v>0</v>
      </c>
      <c r="L12" s="23">
        <f>INDEX('AEO 2022 52'!293:293,MATCH(L$2,'AEO 2022 52'!$1:$1,0))</f>
        <v>0</v>
      </c>
      <c r="M12" s="23">
        <f>INDEX('AEO 2022 52'!293:293,MATCH(M$2,'AEO 2022 52'!$1:$1,0))</f>
        <v>0</v>
      </c>
      <c r="N12" s="23">
        <f>INDEX('AEO 2022 52'!293:293,MATCH(N$2,'AEO 2022 52'!$1:$1,0))</f>
        <v>0</v>
      </c>
      <c r="O12" s="23">
        <f>INDEX('AEO 2022 52'!293:293,MATCH(O$2,'AEO 2022 52'!$1:$1,0))</f>
        <v>0</v>
      </c>
      <c r="P12" s="23">
        <f>INDEX('AEO 2022 52'!293:293,MATCH(P$2,'AEO 2022 52'!$1:$1,0))</f>
        <v>0</v>
      </c>
      <c r="Q12" s="23">
        <f>INDEX('AEO 2022 52'!293:293,MATCH(Q$2,'AEO 2022 52'!$1:$1,0))</f>
        <v>0</v>
      </c>
      <c r="R12" s="23">
        <f>INDEX('AEO 2022 52'!293:293,MATCH(R$2,'AEO 2022 52'!$1:$1,0))</f>
        <v>0</v>
      </c>
      <c r="S12" s="23">
        <f>INDEX('AEO 2022 52'!293:293,MATCH(S$2,'AEO 2022 52'!$1:$1,0))</f>
        <v>0</v>
      </c>
      <c r="T12" s="23">
        <f>INDEX('AEO 2022 52'!293:293,MATCH(T$2,'AEO 2022 52'!$1:$1,0))</f>
        <v>0</v>
      </c>
      <c r="U12" s="23">
        <f>INDEX('AEO 2022 52'!293:293,MATCH(U$2,'AEO 2022 52'!$1:$1,0))</f>
        <v>0</v>
      </c>
      <c r="V12" s="23">
        <f>INDEX('AEO 2022 52'!293:293,MATCH(V$2,'AEO 2022 52'!$1:$1,0))</f>
        <v>0</v>
      </c>
      <c r="W12" s="23">
        <f>INDEX('AEO 2022 52'!293:293,MATCH(W$2,'AEO 2022 52'!$1:$1,0))</f>
        <v>0</v>
      </c>
      <c r="X12" s="23">
        <f>INDEX('AEO 2022 52'!293:293,MATCH(X$2,'AEO 2022 52'!$1:$1,0))</f>
        <v>0</v>
      </c>
      <c r="Y12" s="23">
        <f>INDEX('AEO 2022 52'!293:293,MATCH(Y$2,'AEO 2022 52'!$1:$1,0))</f>
        <v>0</v>
      </c>
      <c r="Z12" s="23">
        <f>INDEX('AEO 2022 52'!293:293,MATCH(Z$2,'AEO 2022 52'!$1:$1,0))</f>
        <v>0</v>
      </c>
      <c r="AA12" s="23">
        <f>INDEX('AEO 2022 52'!293:293,MATCH(AA$2,'AEO 2022 52'!$1:$1,0))</f>
        <v>0</v>
      </c>
      <c r="AB12" s="23">
        <f>INDEX('AEO 2022 52'!293:293,MATCH(AB$2,'AEO 2022 52'!$1:$1,0))</f>
        <v>0</v>
      </c>
      <c r="AC12" s="23">
        <f>INDEX('AEO 2022 52'!293:293,MATCH(AC$2,'AEO 2022 52'!$1:$1,0))</f>
        <v>0</v>
      </c>
      <c r="AD12" s="23">
        <f>INDEX('AEO 2022 52'!293:293,MATCH(AD$2,'AEO 2022 52'!$1:$1,0))</f>
        <v>0</v>
      </c>
      <c r="AE12" s="23">
        <f>INDEX('AEO 2022 52'!293:293,MATCH(AE$2,'AEO 2022 52'!$1:$1,0))</f>
        <v>0</v>
      </c>
      <c r="AF12" s="23">
        <f>INDEX('AEO 2022 52'!293:293,MATCH(AF$2,'AEO 2022 52'!$1:$1,0))</f>
        <v>0</v>
      </c>
    </row>
    <row r="13" spans="1:35" x14ac:dyDescent="0.35">
      <c r="A13" t="s">
        <v>175</v>
      </c>
      <c r="B13" s="23">
        <f>INDEX('AEO 2021 52'!281:281,MATCH(B$2,'AEO 2021 52'!$1:$1,0))</f>
        <v>89.347449999999995</v>
      </c>
      <c r="C13" s="23">
        <f>INDEX('AEO 2022 52'!294:294,MATCH(C$2,'AEO 2022 52'!$1:$1,0))</f>
        <v>75.606834000000006</v>
      </c>
      <c r="D13" s="23">
        <f>INDEX('AEO 2022 52'!294:294,MATCH(D$2,'AEO 2022 52'!$1:$1,0))</f>
        <v>73.678421</v>
      </c>
      <c r="E13" s="23">
        <f>INDEX('AEO 2022 52'!294:294,MATCH(E$2,'AEO 2022 52'!$1:$1,0))</f>
        <v>72.021507</v>
      </c>
      <c r="F13" s="23">
        <f>INDEX('AEO 2022 52'!294:294,MATCH(F$2,'AEO 2022 52'!$1:$1,0))</f>
        <v>70.412139999999994</v>
      </c>
      <c r="G13" s="23">
        <f>INDEX('AEO 2022 52'!294:294,MATCH(G$2,'AEO 2022 52'!$1:$1,0))</f>
        <v>68.855407999999997</v>
      </c>
      <c r="H13" s="23">
        <f>INDEX('AEO 2022 52'!294:294,MATCH(H$2,'AEO 2022 52'!$1:$1,0))</f>
        <v>67.628555000000006</v>
      </c>
      <c r="I13" s="23">
        <f>INDEX('AEO 2022 52'!294:294,MATCH(I$2,'AEO 2022 52'!$1:$1,0))</f>
        <v>66.431685999999999</v>
      </c>
      <c r="J13" s="23">
        <f>INDEX('AEO 2022 52'!294:294,MATCH(J$2,'AEO 2022 52'!$1:$1,0))</f>
        <v>65.299103000000002</v>
      </c>
      <c r="K13" s="23">
        <f>INDEX('AEO 2022 52'!294:294,MATCH(K$2,'AEO 2022 52'!$1:$1,0))</f>
        <v>64.218970999999996</v>
      </c>
      <c r="L13" s="23">
        <f>INDEX('AEO 2022 52'!294:294,MATCH(L$2,'AEO 2022 52'!$1:$1,0))</f>
        <v>63.199714999999998</v>
      </c>
      <c r="M13" s="23">
        <f>INDEX('AEO 2022 52'!294:294,MATCH(M$2,'AEO 2022 52'!$1:$1,0))</f>
        <v>62.233944000000001</v>
      </c>
      <c r="N13" s="23">
        <f>INDEX('AEO 2022 52'!294:294,MATCH(N$2,'AEO 2022 52'!$1:$1,0))</f>
        <v>61.313217000000002</v>
      </c>
      <c r="O13" s="23">
        <f>INDEX('AEO 2022 52'!294:294,MATCH(O$2,'AEO 2022 52'!$1:$1,0))</f>
        <v>60.445613999999999</v>
      </c>
      <c r="P13" s="23">
        <f>INDEX('AEO 2022 52'!294:294,MATCH(P$2,'AEO 2022 52'!$1:$1,0))</f>
        <v>59.539574000000002</v>
      </c>
      <c r="Q13" s="23">
        <f>INDEX('AEO 2022 52'!294:294,MATCH(Q$2,'AEO 2022 52'!$1:$1,0))</f>
        <v>58.661572</v>
      </c>
      <c r="R13" s="23">
        <f>INDEX('AEO 2022 52'!294:294,MATCH(R$2,'AEO 2022 52'!$1:$1,0))</f>
        <v>57.825049999999997</v>
      </c>
      <c r="S13" s="23">
        <f>INDEX('AEO 2022 52'!294:294,MATCH(S$2,'AEO 2022 52'!$1:$1,0))</f>
        <v>57.025272000000001</v>
      </c>
      <c r="T13" s="23">
        <f>INDEX('AEO 2022 52'!294:294,MATCH(T$2,'AEO 2022 52'!$1:$1,0))</f>
        <v>56.261603999999998</v>
      </c>
      <c r="U13" s="23">
        <f>INDEX('AEO 2022 52'!294:294,MATCH(U$2,'AEO 2022 52'!$1:$1,0))</f>
        <v>55.532314</v>
      </c>
      <c r="V13" s="23">
        <f>INDEX('AEO 2022 52'!294:294,MATCH(V$2,'AEO 2022 52'!$1:$1,0))</f>
        <v>54.836371999999997</v>
      </c>
      <c r="W13" s="23">
        <f>INDEX('AEO 2022 52'!294:294,MATCH(W$2,'AEO 2022 52'!$1:$1,0))</f>
        <v>54.171985999999997</v>
      </c>
      <c r="X13" s="23">
        <f>INDEX('AEO 2022 52'!294:294,MATCH(X$2,'AEO 2022 52'!$1:$1,0))</f>
        <v>53.537609000000003</v>
      </c>
      <c r="Y13" s="23">
        <f>INDEX('AEO 2022 52'!294:294,MATCH(Y$2,'AEO 2022 52'!$1:$1,0))</f>
        <v>52.932461000000004</v>
      </c>
      <c r="Z13" s="23">
        <f>INDEX('AEO 2022 52'!294:294,MATCH(Z$2,'AEO 2022 52'!$1:$1,0))</f>
        <v>52.354709999999997</v>
      </c>
      <c r="AA13" s="23">
        <f>INDEX('AEO 2022 52'!294:294,MATCH(AA$2,'AEO 2022 52'!$1:$1,0))</f>
        <v>51.80294</v>
      </c>
      <c r="AB13" s="23">
        <f>INDEX('AEO 2022 52'!294:294,MATCH(AB$2,'AEO 2022 52'!$1:$1,0))</f>
        <v>51.276713999999998</v>
      </c>
      <c r="AC13" s="23">
        <f>INDEX('AEO 2022 52'!294:294,MATCH(AC$2,'AEO 2022 52'!$1:$1,0))</f>
        <v>50.775374999999997</v>
      </c>
      <c r="AD13" s="23">
        <f>INDEX('AEO 2022 52'!294:294,MATCH(AD$2,'AEO 2022 52'!$1:$1,0))</f>
        <v>50.295940000000002</v>
      </c>
      <c r="AE13" s="23">
        <f>INDEX('AEO 2022 52'!294:294,MATCH(AE$2,'AEO 2022 52'!$1:$1,0))</f>
        <v>49.839095999999998</v>
      </c>
      <c r="AF13" s="23">
        <f>INDEX('AEO 2022 52'!294:294,MATCH(AF$2,'AEO 2022 52'!$1:$1,0))</f>
        <v>49.396507</v>
      </c>
      <c r="AG13" s="23"/>
      <c r="AH13" s="23"/>
      <c r="AI13" s="23"/>
    </row>
    <row r="14" spans="1:35" x14ac:dyDescent="0.35">
      <c r="A14" t="s">
        <v>176</v>
      </c>
      <c r="B14" s="23">
        <f>INDEX('AEO 2021 52'!282:282,MATCH(B$2,'AEO 2021 52'!$1:$1,0))</f>
        <v>0</v>
      </c>
      <c r="C14" s="23">
        <f>INDEX('AEO 2022 52'!295:295,MATCH(C$2,'AEO 2022 52'!$1:$1,0))</f>
        <v>0</v>
      </c>
      <c r="D14" s="23">
        <f>INDEX('AEO 2022 52'!295:295,MATCH(D$2,'AEO 2022 52'!$1:$1,0))</f>
        <v>0</v>
      </c>
      <c r="E14" s="23">
        <f>INDEX('AEO 2022 52'!295:295,MATCH(E$2,'AEO 2022 52'!$1:$1,0))</f>
        <v>0</v>
      </c>
      <c r="F14" s="23">
        <f>INDEX('AEO 2022 52'!295:295,MATCH(F$2,'AEO 2022 52'!$1:$1,0))</f>
        <v>0</v>
      </c>
      <c r="G14" s="23">
        <f>INDEX('AEO 2022 52'!295:295,MATCH(G$2,'AEO 2022 52'!$1:$1,0))</f>
        <v>0</v>
      </c>
      <c r="H14" s="23">
        <f>INDEX('AEO 2022 52'!295:295,MATCH(H$2,'AEO 2022 52'!$1:$1,0))</f>
        <v>0</v>
      </c>
      <c r="I14" s="23">
        <f>INDEX('AEO 2022 52'!295:295,MATCH(I$2,'AEO 2022 52'!$1:$1,0))</f>
        <v>0</v>
      </c>
      <c r="J14" s="23">
        <f>INDEX('AEO 2022 52'!295:295,MATCH(J$2,'AEO 2022 52'!$1:$1,0))</f>
        <v>0</v>
      </c>
      <c r="K14" s="23">
        <f>INDEX('AEO 2022 52'!295:295,MATCH(K$2,'AEO 2022 52'!$1:$1,0))</f>
        <v>0</v>
      </c>
      <c r="L14" s="23">
        <f>INDEX('AEO 2022 52'!295:295,MATCH(L$2,'AEO 2022 52'!$1:$1,0))</f>
        <v>0</v>
      </c>
      <c r="M14" s="23">
        <f>INDEX('AEO 2022 52'!295:295,MATCH(M$2,'AEO 2022 52'!$1:$1,0))</f>
        <v>0</v>
      </c>
      <c r="N14" s="23">
        <f>INDEX('AEO 2022 52'!295:295,MATCH(N$2,'AEO 2022 52'!$1:$1,0))</f>
        <v>0</v>
      </c>
      <c r="O14" s="23">
        <f>INDEX('AEO 2022 52'!295:295,MATCH(O$2,'AEO 2022 52'!$1:$1,0))</f>
        <v>0</v>
      </c>
      <c r="P14" s="23">
        <f>INDEX('AEO 2022 52'!295:295,MATCH(P$2,'AEO 2022 52'!$1:$1,0))</f>
        <v>0</v>
      </c>
      <c r="Q14" s="23">
        <f>INDEX('AEO 2022 52'!295:295,MATCH(Q$2,'AEO 2022 52'!$1:$1,0))</f>
        <v>0</v>
      </c>
      <c r="R14" s="23">
        <f>INDEX('AEO 2022 52'!295:295,MATCH(R$2,'AEO 2022 52'!$1:$1,0))</f>
        <v>0</v>
      </c>
      <c r="S14" s="23">
        <f>INDEX('AEO 2022 52'!295:295,MATCH(S$2,'AEO 2022 52'!$1:$1,0))</f>
        <v>0</v>
      </c>
      <c r="T14" s="23">
        <f>INDEX('AEO 2022 52'!295:295,MATCH(T$2,'AEO 2022 52'!$1:$1,0))</f>
        <v>0</v>
      </c>
      <c r="U14" s="23">
        <f>INDEX('AEO 2022 52'!295:295,MATCH(U$2,'AEO 2022 52'!$1:$1,0))</f>
        <v>0</v>
      </c>
      <c r="V14" s="23">
        <f>INDEX('AEO 2022 52'!295:295,MATCH(V$2,'AEO 2022 52'!$1:$1,0))</f>
        <v>0</v>
      </c>
      <c r="W14" s="23">
        <f>INDEX('AEO 2022 52'!295:295,MATCH(W$2,'AEO 2022 52'!$1:$1,0))</f>
        <v>0</v>
      </c>
      <c r="X14" s="23">
        <f>INDEX('AEO 2022 52'!295:295,MATCH(X$2,'AEO 2022 52'!$1:$1,0))</f>
        <v>0</v>
      </c>
      <c r="Y14" s="23">
        <f>INDEX('AEO 2022 52'!295:295,MATCH(Y$2,'AEO 2022 52'!$1:$1,0))</f>
        <v>0</v>
      </c>
      <c r="Z14" s="23">
        <f>INDEX('AEO 2022 52'!295:295,MATCH(Z$2,'AEO 2022 52'!$1:$1,0))</f>
        <v>0</v>
      </c>
      <c r="AA14" s="23">
        <f>INDEX('AEO 2022 52'!295:295,MATCH(AA$2,'AEO 2022 52'!$1:$1,0))</f>
        <v>0</v>
      </c>
      <c r="AB14" s="23">
        <f>INDEX('AEO 2022 52'!295:295,MATCH(AB$2,'AEO 2022 52'!$1:$1,0))</f>
        <v>0</v>
      </c>
      <c r="AC14" s="23">
        <f>INDEX('AEO 2022 52'!295:295,MATCH(AC$2,'AEO 2022 52'!$1:$1,0))</f>
        <v>0</v>
      </c>
      <c r="AD14" s="23">
        <f>INDEX('AEO 2022 52'!295:295,MATCH(AD$2,'AEO 2022 52'!$1:$1,0))</f>
        <v>0</v>
      </c>
      <c r="AE14" s="23">
        <f>INDEX('AEO 2022 52'!295:295,MATCH(AE$2,'AEO 2022 52'!$1:$1,0))</f>
        <v>0</v>
      </c>
      <c r="AF14" s="23">
        <f>INDEX('AEO 2022 52'!295:295,MATCH(AF$2,'AEO 2022 52'!$1:$1,0))</f>
        <v>0</v>
      </c>
    </row>
    <row r="15" spans="1:35" x14ac:dyDescent="0.35">
      <c r="A15" t="s">
        <v>177</v>
      </c>
      <c r="B15" s="23">
        <f>INDEX('AEO 2021 52'!283:283,MATCH(B$2,'AEO 2021 52'!$1:$1,0))</f>
        <v>0</v>
      </c>
      <c r="C15" s="23">
        <f>INDEX('AEO 2022 52'!296:296,MATCH(C$2,'AEO 2022 52'!$1:$1,0))</f>
        <v>0</v>
      </c>
      <c r="D15" s="23">
        <f>INDEX('AEO 2022 52'!296:296,MATCH(D$2,'AEO 2022 52'!$1:$1,0))</f>
        <v>0</v>
      </c>
      <c r="E15" s="23">
        <f>INDEX('AEO 2022 52'!296:296,MATCH(E$2,'AEO 2022 52'!$1:$1,0))</f>
        <v>0</v>
      </c>
      <c r="F15" s="23">
        <f>INDEX('AEO 2022 52'!296:296,MATCH(F$2,'AEO 2022 52'!$1:$1,0))</f>
        <v>0</v>
      </c>
      <c r="G15" s="23">
        <f>INDEX('AEO 2022 52'!296:296,MATCH(G$2,'AEO 2022 52'!$1:$1,0))</f>
        <v>0</v>
      </c>
      <c r="H15" s="23">
        <f>INDEX('AEO 2022 52'!296:296,MATCH(H$2,'AEO 2022 52'!$1:$1,0))</f>
        <v>0</v>
      </c>
      <c r="I15" s="23">
        <f>INDEX('AEO 2022 52'!296:296,MATCH(I$2,'AEO 2022 52'!$1:$1,0))</f>
        <v>0</v>
      </c>
      <c r="J15" s="23">
        <f>INDEX('AEO 2022 52'!296:296,MATCH(J$2,'AEO 2022 52'!$1:$1,0))</f>
        <v>0</v>
      </c>
      <c r="K15" s="23">
        <f>INDEX('AEO 2022 52'!296:296,MATCH(K$2,'AEO 2022 52'!$1:$1,0))</f>
        <v>0</v>
      </c>
      <c r="L15" s="23">
        <f>INDEX('AEO 2022 52'!296:296,MATCH(L$2,'AEO 2022 52'!$1:$1,0))</f>
        <v>0</v>
      </c>
      <c r="M15" s="23">
        <f>INDEX('AEO 2022 52'!296:296,MATCH(M$2,'AEO 2022 52'!$1:$1,0))</f>
        <v>0</v>
      </c>
      <c r="N15" s="23">
        <f>INDEX('AEO 2022 52'!296:296,MATCH(N$2,'AEO 2022 52'!$1:$1,0))</f>
        <v>0</v>
      </c>
      <c r="O15" s="23">
        <f>INDEX('AEO 2022 52'!296:296,MATCH(O$2,'AEO 2022 52'!$1:$1,0))</f>
        <v>0</v>
      </c>
      <c r="P15" s="23">
        <f>INDEX('AEO 2022 52'!296:296,MATCH(P$2,'AEO 2022 52'!$1:$1,0))</f>
        <v>0</v>
      </c>
      <c r="Q15" s="23">
        <f>INDEX('AEO 2022 52'!296:296,MATCH(Q$2,'AEO 2022 52'!$1:$1,0))</f>
        <v>0</v>
      </c>
      <c r="R15" s="23">
        <f>INDEX('AEO 2022 52'!296:296,MATCH(R$2,'AEO 2022 52'!$1:$1,0))</f>
        <v>0</v>
      </c>
      <c r="S15" s="23">
        <f>INDEX('AEO 2022 52'!296:296,MATCH(S$2,'AEO 2022 52'!$1:$1,0))</f>
        <v>0</v>
      </c>
      <c r="T15" s="23">
        <f>INDEX('AEO 2022 52'!296:296,MATCH(T$2,'AEO 2022 52'!$1:$1,0))</f>
        <v>0</v>
      </c>
      <c r="U15" s="23">
        <f>INDEX('AEO 2022 52'!296:296,MATCH(U$2,'AEO 2022 52'!$1:$1,0))</f>
        <v>0</v>
      </c>
      <c r="V15" s="23">
        <f>INDEX('AEO 2022 52'!296:296,MATCH(V$2,'AEO 2022 52'!$1:$1,0))</f>
        <v>0</v>
      </c>
      <c r="W15" s="23">
        <f>INDEX('AEO 2022 52'!296:296,MATCH(W$2,'AEO 2022 52'!$1:$1,0))</f>
        <v>0</v>
      </c>
      <c r="X15" s="23">
        <f>INDEX('AEO 2022 52'!296:296,MATCH(X$2,'AEO 2022 52'!$1:$1,0))</f>
        <v>0</v>
      </c>
      <c r="Y15" s="23">
        <f>INDEX('AEO 2022 52'!296:296,MATCH(Y$2,'AEO 2022 52'!$1:$1,0))</f>
        <v>0</v>
      </c>
      <c r="Z15" s="23">
        <f>INDEX('AEO 2022 52'!296:296,MATCH(Z$2,'AEO 2022 52'!$1:$1,0))</f>
        <v>0</v>
      </c>
      <c r="AA15" s="23">
        <f>INDEX('AEO 2022 52'!296:296,MATCH(AA$2,'AEO 2022 52'!$1:$1,0))</f>
        <v>0</v>
      </c>
      <c r="AB15" s="23">
        <f>INDEX('AEO 2022 52'!296:296,MATCH(AB$2,'AEO 2022 52'!$1:$1,0))</f>
        <v>0</v>
      </c>
      <c r="AC15" s="23">
        <f>INDEX('AEO 2022 52'!296:296,MATCH(AC$2,'AEO 2022 52'!$1:$1,0))</f>
        <v>0</v>
      </c>
      <c r="AD15" s="23">
        <f>INDEX('AEO 2022 52'!296:296,MATCH(AD$2,'AEO 2022 52'!$1:$1,0))</f>
        <v>0</v>
      </c>
      <c r="AE15" s="23">
        <f>INDEX('AEO 2022 52'!296:296,MATCH(AE$2,'AEO 2022 52'!$1:$1,0))</f>
        <v>0</v>
      </c>
      <c r="AF15" s="23">
        <f>INDEX('AEO 2022 52'!296:296,MATCH(AF$2,'AEO 2022 52'!$1:$1,0))</f>
        <v>0</v>
      </c>
    </row>
    <row r="16" spans="1:35" x14ac:dyDescent="0.35">
      <c r="A16" t="s">
        <v>178</v>
      </c>
      <c r="B16" s="23">
        <f>INDEX('AEO 2021 52'!284:284,MATCH(B$2,'AEO 2021 52'!$1:$1,0))</f>
        <v>0</v>
      </c>
      <c r="C16" s="23">
        <f>INDEX('AEO 2022 52'!297:297,MATCH(C$2,'AEO 2022 52'!$1:$1,0))</f>
        <v>0</v>
      </c>
      <c r="D16" s="23">
        <f>INDEX('AEO 2022 52'!297:297,MATCH(D$2,'AEO 2022 52'!$1:$1,0))</f>
        <v>0</v>
      </c>
      <c r="E16" s="23">
        <f>INDEX('AEO 2022 52'!297:297,MATCH(E$2,'AEO 2022 52'!$1:$1,0))</f>
        <v>0</v>
      </c>
      <c r="F16" s="23">
        <f>INDEX('AEO 2022 52'!297:297,MATCH(F$2,'AEO 2022 52'!$1:$1,0))</f>
        <v>0</v>
      </c>
      <c r="G16" s="23">
        <f>INDEX('AEO 2022 52'!297:297,MATCH(G$2,'AEO 2022 52'!$1:$1,0))</f>
        <v>0</v>
      </c>
      <c r="H16" s="23">
        <f>INDEX('AEO 2022 52'!297:297,MATCH(H$2,'AEO 2022 52'!$1:$1,0))</f>
        <v>0</v>
      </c>
      <c r="I16" s="23">
        <f>INDEX('AEO 2022 52'!297:297,MATCH(I$2,'AEO 2022 52'!$1:$1,0))</f>
        <v>0</v>
      </c>
      <c r="J16" s="23">
        <f>INDEX('AEO 2022 52'!297:297,MATCH(J$2,'AEO 2022 52'!$1:$1,0))</f>
        <v>0</v>
      </c>
      <c r="K16" s="23">
        <f>INDEX('AEO 2022 52'!297:297,MATCH(K$2,'AEO 2022 52'!$1:$1,0))</f>
        <v>0</v>
      </c>
      <c r="L16" s="23">
        <f>INDEX('AEO 2022 52'!297:297,MATCH(L$2,'AEO 2022 52'!$1:$1,0))</f>
        <v>0</v>
      </c>
      <c r="M16" s="23">
        <f>INDEX('AEO 2022 52'!297:297,MATCH(M$2,'AEO 2022 52'!$1:$1,0))</f>
        <v>0</v>
      </c>
      <c r="N16" s="23">
        <f>INDEX('AEO 2022 52'!297:297,MATCH(N$2,'AEO 2022 52'!$1:$1,0))</f>
        <v>0</v>
      </c>
      <c r="O16" s="23">
        <f>INDEX('AEO 2022 52'!297:297,MATCH(O$2,'AEO 2022 52'!$1:$1,0))</f>
        <v>0</v>
      </c>
      <c r="P16" s="23">
        <f>INDEX('AEO 2022 52'!297:297,MATCH(P$2,'AEO 2022 52'!$1:$1,0))</f>
        <v>0</v>
      </c>
      <c r="Q16" s="23">
        <f>INDEX('AEO 2022 52'!297:297,MATCH(Q$2,'AEO 2022 52'!$1:$1,0))</f>
        <v>0</v>
      </c>
      <c r="R16" s="23">
        <f>INDEX('AEO 2022 52'!297:297,MATCH(R$2,'AEO 2022 52'!$1:$1,0))</f>
        <v>0</v>
      </c>
      <c r="S16" s="23">
        <f>INDEX('AEO 2022 52'!297:297,MATCH(S$2,'AEO 2022 52'!$1:$1,0))</f>
        <v>0</v>
      </c>
      <c r="T16" s="23">
        <f>INDEX('AEO 2022 52'!297:297,MATCH(T$2,'AEO 2022 52'!$1:$1,0))</f>
        <v>0</v>
      </c>
      <c r="U16" s="23">
        <f>INDEX('AEO 2022 52'!297:297,MATCH(U$2,'AEO 2022 52'!$1:$1,0))</f>
        <v>0</v>
      </c>
      <c r="V16" s="23">
        <f>INDEX('AEO 2022 52'!297:297,MATCH(V$2,'AEO 2022 52'!$1:$1,0))</f>
        <v>0</v>
      </c>
      <c r="W16" s="23">
        <f>INDEX('AEO 2022 52'!297:297,MATCH(W$2,'AEO 2022 52'!$1:$1,0))</f>
        <v>0</v>
      </c>
      <c r="X16" s="23">
        <f>INDEX('AEO 2022 52'!297:297,MATCH(X$2,'AEO 2022 52'!$1:$1,0))</f>
        <v>0</v>
      </c>
      <c r="Y16" s="23">
        <f>INDEX('AEO 2022 52'!297:297,MATCH(Y$2,'AEO 2022 52'!$1:$1,0))</f>
        <v>0</v>
      </c>
      <c r="Z16" s="23">
        <f>INDEX('AEO 2022 52'!297:297,MATCH(Z$2,'AEO 2022 52'!$1:$1,0))</f>
        <v>0</v>
      </c>
      <c r="AA16" s="23">
        <f>INDEX('AEO 2022 52'!297:297,MATCH(AA$2,'AEO 2022 52'!$1:$1,0))</f>
        <v>0</v>
      </c>
      <c r="AB16" s="23">
        <f>INDEX('AEO 2022 52'!297:297,MATCH(AB$2,'AEO 2022 52'!$1:$1,0))</f>
        <v>0</v>
      </c>
      <c r="AC16" s="23">
        <f>INDEX('AEO 2022 52'!297:297,MATCH(AC$2,'AEO 2022 52'!$1:$1,0))</f>
        <v>0</v>
      </c>
      <c r="AD16" s="23">
        <f>INDEX('AEO 2022 52'!297:297,MATCH(AD$2,'AEO 2022 52'!$1:$1,0))</f>
        <v>0</v>
      </c>
      <c r="AE16" s="23">
        <f>INDEX('AEO 2022 52'!297:297,MATCH(AE$2,'AEO 2022 52'!$1:$1,0))</f>
        <v>0</v>
      </c>
      <c r="AF16" s="23">
        <f>INDEX('AEO 2022 52'!297:297,MATCH(AF$2,'AEO 2022 52'!$1:$1,0))</f>
        <v>0</v>
      </c>
    </row>
    <row r="17" spans="1:35" x14ac:dyDescent="0.35">
      <c r="A17" t="s">
        <v>220</v>
      </c>
      <c r="B17" s="24">
        <f>TREND($E17:$N17,$E$2:$N$2,B$2)</f>
        <v>77.26295527272714</v>
      </c>
      <c r="C17" s="23">
        <f>INDEX('AEO 2022 52'!298:298,MATCH(C$2,'AEO 2022 52'!$1:$1,0))</f>
        <v>77.433907000000005</v>
      </c>
      <c r="D17" s="23">
        <f>INDEX('AEO 2022 52'!298:298,MATCH(D$2,'AEO 2022 52'!$1:$1,0))</f>
        <v>75.685683999999995</v>
      </c>
      <c r="E17" s="23">
        <f>INDEX('AEO 2022 52'!298:298,MATCH(E$2,'AEO 2022 52'!$1:$1,0))</f>
        <v>74.113792000000004</v>
      </c>
      <c r="F17" s="23">
        <f>INDEX('AEO 2022 52'!298:298,MATCH(F$2,'AEO 2022 52'!$1:$1,0))</f>
        <v>72.550255000000007</v>
      </c>
      <c r="G17" s="23">
        <f>INDEX('AEO 2022 52'!298:298,MATCH(G$2,'AEO 2022 52'!$1:$1,0))</f>
        <v>71.009354000000002</v>
      </c>
      <c r="H17" s="23">
        <f>INDEX('AEO 2022 52'!298:298,MATCH(H$2,'AEO 2022 52'!$1:$1,0))</f>
        <v>69.691665999999998</v>
      </c>
      <c r="I17" s="23">
        <f>INDEX('AEO 2022 52'!298:298,MATCH(I$2,'AEO 2022 52'!$1:$1,0))</f>
        <v>68.441070999999994</v>
      </c>
      <c r="J17" s="23">
        <f>INDEX('AEO 2022 52'!298:298,MATCH(J$2,'AEO 2022 52'!$1:$1,0))</f>
        <v>67.253631999999996</v>
      </c>
      <c r="K17" s="23">
        <f>INDEX('AEO 2022 52'!298:298,MATCH(K$2,'AEO 2022 52'!$1:$1,0))</f>
        <v>66.123604</v>
      </c>
      <c r="L17" s="23">
        <f>INDEX('AEO 2022 52'!298:298,MATCH(L$2,'AEO 2022 52'!$1:$1,0))</f>
        <v>65.048546000000002</v>
      </c>
      <c r="M17" s="23">
        <f>INDEX('AEO 2022 52'!298:298,MATCH(M$2,'AEO 2022 52'!$1:$1,0))</f>
        <v>64.026871</v>
      </c>
      <c r="N17" s="23">
        <f>INDEX('AEO 2022 52'!298:298,MATCH(N$2,'AEO 2022 52'!$1:$1,0))</f>
        <v>63.054088999999998</v>
      </c>
      <c r="O17" s="23">
        <f>INDEX('AEO 2022 52'!298:298,MATCH(O$2,'AEO 2022 52'!$1:$1,0))</f>
        <v>62.130938999999998</v>
      </c>
      <c r="P17" s="23">
        <f>INDEX('AEO 2022 52'!298:298,MATCH(P$2,'AEO 2022 52'!$1:$1,0))</f>
        <v>61.181206000000003</v>
      </c>
      <c r="Q17" s="23">
        <f>INDEX('AEO 2022 52'!298:298,MATCH(Q$2,'AEO 2022 52'!$1:$1,0))</f>
        <v>60.259884</v>
      </c>
      <c r="R17" s="23">
        <f>INDEX('AEO 2022 52'!298:298,MATCH(R$2,'AEO 2022 52'!$1:$1,0))</f>
        <v>59.380474</v>
      </c>
      <c r="S17" s="23">
        <f>INDEX('AEO 2022 52'!298:298,MATCH(S$2,'AEO 2022 52'!$1:$1,0))</f>
        <v>58.541122000000001</v>
      </c>
      <c r="T17" s="23">
        <f>INDEX('AEO 2022 52'!298:298,MATCH(T$2,'AEO 2022 52'!$1:$1,0))</f>
        <v>57.740470999999999</v>
      </c>
      <c r="U17" s="23">
        <f>INDEX('AEO 2022 52'!298:298,MATCH(U$2,'AEO 2022 52'!$1:$1,0))</f>
        <v>56.976658</v>
      </c>
      <c r="V17" s="23">
        <f>INDEX('AEO 2022 52'!298:298,MATCH(V$2,'AEO 2022 52'!$1:$1,0))</f>
        <v>56.247509000000001</v>
      </c>
      <c r="W17" s="23">
        <f>INDEX('AEO 2022 52'!298:298,MATCH(W$2,'AEO 2022 52'!$1:$1,0))</f>
        <v>55.551516999999997</v>
      </c>
      <c r="X17" s="23">
        <f>INDEX('AEO 2022 52'!298:298,MATCH(X$2,'AEO 2022 52'!$1:$1,0))</f>
        <v>54.887324999999997</v>
      </c>
      <c r="Y17" s="23">
        <f>INDEX('AEO 2022 52'!298:298,MATCH(Y$2,'AEO 2022 52'!$1:$1,0))</f>
        <v>54.253245999999997</v>
      </c>
      <c r="Z17" s="23">
        <f>INDEX('AEO 2022 52'!298:298,MATCH(Z$2,'AEO 2022 52'!$1:$1,0))</f>
        <v>53.648071000000002</v>
      </c>
      <c r="AA17" s="23">
        <f>INDEX('AEO 2022 52'!298:298,MATCH(AA$2,'AEO 2022 52'!$1:$1,0))</f>
        <v>53.070438000000003</v>
      </c>
      <c r="AB17" s="23">
        <f>INDEX('AEO 2022 52'!298:298,MATCH(AB$2,'AEO 2022 52'!$1:$1,0))</f>
        <v>52.519084999999997</v>
      </c>
      <c r="AC17" s="23">
        <f>INDEX('AEO 2022 52'!298:298,MATCH(AC$2,'AEO 2022 52'!$1:$1,0))</f>
        <v>51.992764000000001</v>
      </c>
      <c r="AD17" s="23">
        <f>INDEX('AEO 2022 52'!298:298,MATCH(AD$2,'AEO 2022 52'!$1:$1,0))</f>
        <v>51.490493999999998</v>
      </c>
      <c r="AE17" s="23">
        <f>INDEX('AEO 2022 52'!298:298,MATCH(AE$2,'AEO 2022 52'!$1:$1,0))</f>
        <v>51.011108</v>
      </c>
      <c r="AF17" s="23">
        <f>INDEX('AEO 2022 52'!298:298,MATCH(AF$2,'AEO 2022 52'!$1:$1,0))</f>
        <v>50.547137999999997</v>
      </c>
      <c r="AG17" s="23"/>
      <c r="AH17" s="23"/>
      <c r="AI17" s="23"/>
    </row>
    <row r="18" spans="1:35" x14ac:dyDescent="0.35">
      <c r="A18" t="s">
        <v>221</v>
      </c>
      <c r="B18" s="24">
        <f t="shared" ref="B18:H18" si="0">TREND($J18:$S18,$J$2:$S$2,B$2)</f>
        <v>96.239347103030013</v>
      </c>
      <c r="C18" s="24">
        <f t="shared" si="0"/>
        <v>95.03128307878751</v>
      </c>
      <c r="D18" s="24">
        <f t="shared" si="0"/>
        <v>93.823219054545007</v>
      </c>
      <c r="E18" s="24">
        <f t="shared" si="0"/>
        <v>92.615155030302958</v>
      </c>
      <c r="F18" s="24">
        <f t="shared" si="0"/>
        <v>91.407091006060455</v>
      </c>
      <c r="G18" s="23">
        <f>INDEX('AEO 2022 52'!299:299,MATCH(G$2,'AEO 2022 52'!$1:$1,0))</f>
        <v>91.578117000000006</v>
      </c>
      <c r="H18" s="23">
        <f>INDEX('AEO 2022 52'!299:299,MATCH(H$2,'AEO 2022 52'!$1:$1,0))</f>
        <v>89.923843000000005</v>
      </c>
      <c r="I18" s="23">
        <f>INDEX('AEO 2022 52'!299:299,MATCH(I$2,'AEO 2022 52'!$1:$1,0))</f>
        <v>88.350791999999998</v>
      </c>
      <c r="J18" s="23">
        <f>INDEX('AEO 2022 52'!299:299,MATCH(J$2,'AEO 2022 52'!$1:$1,0))</f>
        <v>86.856498999999999</v>
      </c>
      <c r="K18" s="23">
        <f>INDEX('AEO 2022 52'!299:299,MATCH(K$2,'AEO 2022 52'!$1:$1,0))</f>
        <v>85.435599999999994</v>
      </c>
      <c r="L18" s="23">
        <f>INDEX('AEO 2022 52'!299:299,MATCH(L$2,'AEO 2022 52'!$1:$1,0))</f>
        <v>84.083870000000005</v>
      </c>
      <c r="M18" s="23">
        <f>INDEX('AEO 2022 52'!299:299,MATCH(M$2,'AEO 2022 52'!$1:$1,0))</f>
        <v>82.798339999999996</v>
      </c>
      <c r="N18" s="23">
        <f>INDEX('AEO 2022 52'!299:299,MATCH(N$2,'AEO 2022 52'!$1:$1,0))</f>
        <v>81.575194999999994</v>
      </c>
      <c r="O18" s="23">
        <f>INDEX('AEO 2022 52'!299:299,MATCH(O$2,'AEO 2022 52'!$1:$1,0))</f>
        <v>80.408562000000003</v>
      </c>
      <c r="P18" s="23">
        <f>INDEX('AEO 2022 52'!299:299,MATCH(P$2,'AEO 2022 52'!$1:$1,0))</f>
        <v>79.226096999999996</v>
      </c>
      <c r="Q18" s="23">
        <f>INDEX('AEO 2022 52'!299:299,MATCH(Q$2,'AEO 2022 52'!$1:$1,0))</f>
        <v>78.078659000000002</v>
      </c>
      <c r="R18" s="23">
        <f>INDEX('AEO 2022 52'!299:299,MATCH(R$2,'AEO 2022 52'!$1:$1,0))</f>
        <v>76.983635000000007</v>
      </c>
      <c r="S18" s="23">
        <f>INDEX('AEO 2022 52'!299:299,MATCH(S$2,'AEO 2022 52'!$1:$1,0))</f>
        <v>75.939010999999994</v>
      </c>
      <c r="T18" s="23">
        <f>INDEX('AEO 2022 52'!299:299,MATCH(T$2,'AEO 2022 52'!$1:$1,0))</f>
        <v>74.945701999999997</v>
      </c>
      <c r="U18" s="23">
        <f>INDEX('AEO 2022 52'!299:299,MATCH(U$2,'AEO 2022 52'!$1:$1,0))</f>
        <v>73.999786</v>
      </c>
      <c r="V18" s="23">
        <f>INDEX('AEO 2022 52'!299:299,MATCH(V$2,'AEO 2022 52'!$1:$1,0))</f>
        <v>73.096619000000004</v>
      </c>
      <c r="W18" s="23">
        <f>INDEX('AEO 2022 52'!299:299,MATCH(W$2,'AEO 2022 52'!$1:$1,0))</f>
        <v>72.234886000000003</v>
      </c>
      <c r="X18" s="23">
        <f>INDEX('AEO 2022 52'!299:299,MATCH(X$2,'AEO 2022 52'!$1:$1,0))</f>
        <v>71.413132000000004</v>
      </c>
      <c r="Y18" s="23">
        <f>INDEX('AEO 2022 52'!299:299,MATCH(Y$2,'AEO 2022 52'!$1:$1,0))</f>
        <v>70.627624999999995</v>
      </c>
      <c r="Z18" s="23">
        <f>INDEX('AEO 2022 52'!299:299,MATCH(Z$2,'AEO 2022 52'!$1:$1,0))</f>
        <v>69.878097999999994</v>
      </c>
      <c r="AA18" s="23">
        <f>INDEX('AEO 2022 52'!299:299,MATCH(AA$2,'AEO 2022 52'!$1:$1,0))</f>
        <v>69.162918000000005</v>
      </c>
      <c r="AB18" s="23">
        <f>INDEX('AEO 2022 52'!299:299,MATCH(AB$2,'AEO 2022 52'!$1:$1,0))</f>
        <v>68.479820000000004</v>
      </c>
      <c r="AC18" s="23">
        <f>INDEX('AEO 2022 52'!299:299,MATCH(AC$2,'AEO 2022 52'!$1:$1,0))</f>
        <v>67.826995999999994</v>
      </c>
      <c r="AD18" s="23">
        <f>INDEX('AEO 2022 52'!299:299,MATCH(AD$2,'AEO 2022 52'!$1:$1,0))</f>
        <v>67.204284999999999</v>
      </c>
      <c r="AE18" s="23">
        <f>INDEX('AEO 2022 52'!299:299,MATCH(AE$2,'AEO 2022 52'!$1:$1,0))</f>
        <v>66.609488999999996</v>
      </c>
      <c r="AF18" s="23">
        <f>INDEX('AEO 2022 52'!299:299,MATCH(AF$2,'AEO 2022 52'!$1:$1,0))</f>
        <v>66.035224999999997</v>
      </c>
      <c r="AG18" s="23"/>
      <c r="AH18" s="23"/>
      <c r="AI18" s="23"/>
    </row>
    <row r="21" spans="1:35" x14ac:dyDescent="0.35">
      <c r="A21" s="1" t="s">
        <v>217</v>
      </c>
    </row>
    <row r="22" spans="1:35" x14ac:dyDescent="0.35">
      <c r="A22" t="s">
        <v>168</v>
      </c>
    </row>
    <row r="23" spans="1:35" x14ac:dyDescent="0.35">
      <c r="A23" t="s">
        <v>169</v>
      </c>
      <c r="B23" t="s">
        <v>222</v>
      </c>
    </row>
    <row r="24" spans="1:35" x14ac:dyDescent="0.35">
      <c r="A24" t="s">
        <v>170</v>
      </c>
      <c r="B24" t="s">
        <v>222</v>
      </c>
    </row>
    <row r="25" spans="1:35" x14ac:dyDescent="0.35">
      <c r="A25" t="s">
        <v>171</v>
      </c>
      <c r="B25" t="s">
        <v>222</v>
      </c>
    </row>
    <row r="26" spans="1:35" x14ac:dyDescent="0.35">
      <c r="A26" t="s">
        <v>172</v>
      </c>
      <c r="B26" t="s">
        <v>222</v>
      </c>
    </row>
    <row r="27" spans="1:35" x14ac:dyDescent="0.35">
      <c r="A27" t="s">
        <v>173</v>
      </c>
    </row>
    <row r="28" spans="1:35" x14ac:dyDescent="0.35">
      <c r="A28" t="s">
        <v>218</v>
      </c>
    </row>
    <row r="29" spans="1:35" x14ac:dyDescent="0.35">
      <c r="A29" t="s">
        <v>219</v>
      </c>
    </row>
    <row r="30" spans="1:35" x14ac:dyDescent="0.35">
      <c r="A30" t="s">
        <v>167</v>
      </c>
    </row>
    <row r="31" spans="1:35" x14ac:dyDescent="0.35">
      <c r="A31" t="s">
        <v>174</v>
      </c>
    </row>
    <row r="32" spans="1:35" x14ac:dyDescent="0.35">
      <c r="A32" t="s">
        <v>175</v>
      </c>
      <c r="B32" t="s">
        <v>223</v>
      </c>
    </row>
    <row r="33" spans="1:35" x14ac:dyDescent="0.35">
      <c r="A33" t="s">
        <v>176</v>
      </c>
    </row>
    <row r="34" spans="1:35" x14ac:dyDescent="0.35">
      <c r="A34" t="s">
        <v>177</v>
      </c>
    </row>
    <row r="35" spans="1:35" x14ac:dyDescent="0.35">
      <c r="A35" t="s">
        <v>178</v>
      </c>
    </row>
    <row r="36" spans="1:35" x14ac:dyDescent="0.35">
      <c r="A36" t="s">
        <v>220</v>
      </c>
      <c r="B36" t="s">
        <v>224</v>
      </c>
    </row>
    <row r="37" spans="1:35" x14ac:dyDescent="0.35">
      <c r="A37" t="s">
        <v>221</v>
      </c>
      <c r="B37" t="s">
        <v>224</v>
      </c>
    </row>
    <row r="40" spans="1:35" x14ac:dyDescent="0.35">
      <c r="A40" s="1" t="s">
        <v>225</v>
      </c>
    </row>
    <row r="41" spans="1:35" x14ac:dyDescent="0.35">
      <c r="A41" s="2" t="s">
        <v>226</v>
      </c>
      <c r="B41" s="17"/>
    </row>
    <row r="42" spans="1:35" s="1" customFormat="1" x14ac:dyDescent="0.3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35">
      <c r="A43" t="s">
        <v>169</v>
      </c>
      <c r="B43" s="19">
        <f>'LDV Shares'!C13/SUM('LDV Shares'!C$13:C$16)</f>
        <v>5.1017461327800835E-2</v>
      </c>
      <c r="C43" s="19">
        <f>'LDV Shares'!D13/SUM('LDV Shares'!D$13:D$16)</f>
        <v>9.4652614341303828E-2</v>
      </c>
      <c r="D43" s="19">
        <f>'LDV Shares'!E13/SUM('LDV Shares'!E$13:E$16)</f>
        <v>8.848009837458691E-2</v>
      </c>
      <c r="E43" s="19">
        <f>'LDV Shares'!F13/SUM('LDV Shares'!F$13:F$16)</f>
        <v>8.1475630910728708E-2</v>
      </c>
      <c r="F43" s="19">
        <f>'LDV Shares'!G13/SUM('LDV Shares'!G$13:G$16)</f>
        <v>8.3290609443499378E-2</v>
      </c>
      <c r="G43" s="19">
        <f>'LDV Shares'!H13/SUM('LDV Shares'!H$13:H$16)</f>
        <v>8.393707063554165E-2</v>
      </c>
      <c r="H43" s="19">
        <f>'LDV Shares'!I13/SUM('LDV Shares'!I$13:I$16)</f>
        <v>8.5280733271398929E-2</v>
      </c>
      <c r="I43" s="19">
        <f>'LDV Shares'!J13/SUM('LDV Shares'!J$13:J$16)</f>
        <v>8.5159814411105886E-2</v>
      </c>
      <c r="J43" s="19">
        <f>'LDV Shares'!K13/SUM('LDV Shares'!K$13:K$16)</f>
        <v>8.5476346526893607E-2</v>
      </c>
      <c r="K43" s="19">
        <f>'LDV Shares'!L13/SUM('LDV Shares'!L$13:L$16)</f>
        <v>8.5609375280890673E-2</v>
      </c>
      <c r="L43" s="19">
        <f>'LDV Shares'!M13/SUM('LDV Shares'!M$13:M$16)</f>
        <v>8.6666517877561453E-2</v>
      </c>
      <c r="M43" s="19">
        <f>'LDV Shares'!N13/SUM('LDV Shares'!N$13:N$16)</f>
        <v>8.7339159783642595E-2</v>
      </c>
      <c r="N43" s="19">
        <f>'LDV Shares'!O13/SUM('LDV Shares'!O$13:O$16)</f>
        <v>8.6056236577740794E-2</v>
      </c>
      <c r="O43" s="19">
        <f>'LDV Shares'!P13/SUM('LDV Shares'!P$13:P$16)</f>
        <v>8.5893732425759289E-2</v>
      </c>
      <c r="P43" s="19">
        <f>'LDV Shares'!Q13/SUM('LDV Shares'!Q$13:Q$16)</f>
        <v>8.5964530426839311E-2</v>
      </c>
      <c r="Q43" s="19">
        <f>'LDV Shares'!R13/SUM('LDV Shares'!R$13:R$16)</f>
        <v>8.5718387087737186E-2</v>
      </c>
      <c r="R43" s="19">
        <f>'LDV Shares'!S13/SUM('LDV Shares'!S$13:S$16)</f>
        <v>8.6040446547296576E-2</v>
      </c>
      <c r="S43" s="19">
        <f>'LDV Shares'!T13/SUM('LDV Shares'!T$13:T$16)</f>
        <v>8.6115604022403244E-2</v>
      </c>
      <c r="T43" s="19">
        <f>'LDV Shares'!U13/SUM('LDV Shares'!U$13:U$16)</f>
        <v>8.6428537509338085E-2</v>
      </c>
      <c r="U43" s="19">
        <f>'LDV Shares'!V13/SUM('LDV Shares'!V$13:V$16)</f>
        <v>8.5682709715828712E-2</v>
      </c>
      <c r="V43" s="19">
        <f>'LDV Shares'!W13/SUM('LDV Shares'!W$13:W$16)</f>
        <v>8.6303185151656484E-2</v>
      </c>
      <c r="W43" s="19">
        <f>'LDV Shares'!X13/SUM('LDV Shares'!X$13:X$16)</f>
        <v>8.6162979166944167E-2</v>
      </c>
      <c r="X43" s="19">
        <f>'LDV Shares'!Y13/SUM('LDV Shares'!Y$13:Y$16)</f>
        <v>8.5905951361376215E-2</v>
      </c>
      <c r="Y43" s="19">
        <f>'LDV Shares'!Z13/SUM('LDV Shares'!Z$13:Z$16)</f>
        <v>8.6513397286496943E-2</v>
      </c>
      <c r="Z43" s="19">
        <f>'LDV Shares'!AA13/SUM('LDV Shares'!AA$13:AA$16)</f>
        <v>8.6541764319203768E-2</v>
      </c>
      <c r="AA43" s="19">
        <f>'LDV Shares'!AB13/SUM('LDV Shares'!AB$13:AB$16)</f>
        <v>8.6141510995117548E-2</v>
      </c>
      <c r="AB43" s="19">
        <f>'LDV Shares'!AC13/SUM('LDV Shares'!AC$13:AC$16)</f>
        <v>8.6480569616955161E-2</v>
      </c>
      <c r="AC43" s="19">
        <f>'LDV Shares'!AD13/SUM('LDV Shares'!AD$13:AD$16)</f>
        <v>8.6038525275810365E-2</v>
      </c>
      <c r="AD43" s="19">
        <f>'LDV Shares'!AE13/SUM('LDV Shares'!AE$13:AE$16)</f>
        <v>8.5801040903911815E-2</v>
      </c>
      <c r="AE43" s="19">
        <f>'LDV Shares'!AF13/SUM('LDV Shares'!AF$13:AF$16)</f>
        <v>8.5937067803673314E-2</v>
      </c>
      <c r="AF43" s="19">
        <f>'LDV Shares'!AG13/SUM('LDV Shares'!AG$13:AG$16)</f>
        <v>8.5954663255747396E-2</v>
      </c>
      <c r="AG43" s="19"/>
      <c r="AH43" s="19"/>
      <c r="AI43" s="19"/>
    </row>
    <row r="44" spans="1:35" x14ac:dyDescent="0.35">
      <c r="A44" t="s">
        <v>170</v>
      </c>
      <c r="B44" s="19">
        <f>'LDV Shares'!C14/SUM('LDV Shares'!C$13:C$16)</f>
        <v>0.17158135714863945</v>
      </c>
      <c r="C44" s="19">
        <f>'LDV Shares'!D14/SUM('LDV Shares'!D$13:D$16)</f>
        <v>0.22270569269251905</v>
      </c>
      <c r="D44" s="19">
        <f>'LDV Shares'!E14/SUM('LDV Shares'!E$13:E$16)</f>
        <v>0.2094785852494033</v>
      </c>
      <c r="E44" s="19">
        <f>'LDV Shares'!F14/SUM('LDV Shares'!F$13:F$16)</f>
        <v>0.19877941745417313</v>
      </c>
      <c r="F44" s="19">
        <f>'LDV Shares'!G14/SUM('LDV Shares'!G$13:G$16)</f>
        <v>0.2030720339696539</v>
      </c>
      <c r="G44" s="19">
        <f>'LDV Shares'!H14/SUM('LDV Shares'!H$13:H$16)</f>
        <v>0.20333393431268701</v>
      </c>
      <c r="H44" s="19">
        <f>'LDV Shares'!I14/SUM('LDV Shares'!I$13:I$16)</f>
        <v>0.20630276281971258</v>
      </c>
      <c r="I44" s="19">
        <f>'LDV Shares'!J14/SUM('LDV Shares'!J$13:J$16)</f>
        <v>0.20699643754379635</v>
      </c>
      <c r="J44" s="19">
        <f>'LDV Shares'!K14/SUM('LDV Shares'!K$13:K$16)</f>
        <v>0.20696428139612624</v>
      </c>
      <c r="K44" s="19">
        <f>'LDV Shares'!L14/SUM('LDV Shares'!L$13:L$16)</f>
        <v>0.20740930912220279</v>
      </c>
      <c r="L44" s="19">
        <f>'LDV Shares'!M14/SUM('LDV Shares'!M$13:M$16)</f>
        <v>0.20935356037816852</v>
      </c>
      <c r="M44" s="19">
        <f>'LDV Shares'!N14/SUM('LDV Shares'!N$13:N$16)</f>
        <v>0.21147849700103391</v>
      </c>
      <c r="N44" s="19">
        <f>'LDV Shares'!O14/SUM('LDV Shares'!O$13:O$16)</f>
        <v>0.20860467060786023</v>
      </c>
      <c r="O44" s="19">
        <f>'LDV Shares'!P14/SUM('LDV Shares'!P$13:P$16)</f>
        <v>0.20859416668475753</v>
      </c>
      <c r="P44" s="19">
        <f>'LDV Shares'!Q14/SUM('LDV Shares'!Q$13:Q$16)</f>
        <v>0.20870560130353585</v>
      </c>
      <c r="Q44" s="19">
        <f>'LDV Shares'!R14/SUM('LDV Shares'!R$13:R$16)</f>
        <v>0.20837463931460021</v>
      </c>
      <c r="R44" s="19">
        <f>'LDV Shares'!S14/SUM('LDV Shares'!S$13:S$16)</f>
        <v>0.20904133952073059</v>
      </c>
      <c r="S44" s="19">
        <f>'LDV Shares'!T14/SUM('LDV Shares'!T$13:T$16)</f>
        <v>0.20922307521246294</v>
      </c>
      <c r="T44" s="19">
        <f>'LDV Shares'!U14/SUM('LDV Shares'!U$13:U$16)</f>
        <v>0.20991686963457062</v>
      </c>
      <c r="U44" s="19">
        <f>'LDV Shares'!V14/SUM('LDV Shares'!V$13:V$16)</f>
        <v>0.20868532082801056</v>
      </c>
      <c r="V44" s="19">
        <f>'LDV Shares'!W14/SUM('LDV Shares'!W$13:W$16)</f>
        <v>0.20988291240416715</v>
      </c>
      <c r="W44" s="19">
        <f>'LDV Shares'!X14/SUM('LDV Shares'!X$13:X$16)</f>
        <v>0.20965360336763403</v>
      </c>
      <c r="X44" s="19">
        <f>'LDV Shares'!Y14/SUM('LDV Shares'!Y$13:Y$16)</f>
        <v>0.20931170589809892</v>
      </c>
      <c r="Y44" s="19">
        <f>'LDV Shares'!Z14/SUM('LDV Shares'!Z$13:Z$16)</f>
        <v>0.21044299685825174</v>
      </c>
      <c r="Z44" s="19">
        <f>'LDV Shares'!AA14/SUM('LDV Shares'!AA$13:AA$16)</f>
        <v>0.21057917825121228</v>
      </c>
      <c r="AA44" s="19">
        <f>'LDV Shares'!AB14/SUM('LDV Shares'!AB$13:AB$16)</f>
        <v>0.21001319470900176</v>
      </c>
      <c r="AB44" s="19">
        <f>'LDV Shares'!AC14/SUM('LDV Shares'!AC$13:AC$16)</f>
        <v>0.21070516428457797</v>
      </c>
      <c r="AC44" s="19">
        <f>'LDV Shares'!AD14/SUM('LDV Shares'!AD$13:AD$16)</f>
        <v>0.20995951599202178</v>
      </c>
      <c r="AD44" s="19">
        <f>'LDV Shares'!AE14/SUM('LDV Shares'!AE$13:AE$16)</f>
        <v>0.20965185044375423</v>
      </c>
      <c r="AE44" s="19">
        <f>'LDV Shares'!AF14/SUM('LDV Shares'!AF$13:AF$16)</f>
        <v>0.21000604934305728</v>
      </c>
      <c r="AF44" s="19">
        <f>'LDV Shares'!AG14/SUM('LDV Shares'!AG$13:AG$16)</f>
        <v>0.21017255391541065</v>
      </c>
      <c r="AG44" s="19"/>
      <c r="AH44" s="19"/>
      <c r="AI44" s="19"/>
    </row>
    <row r="45" spans="1:35" x14ac:dyDescent="0.35">
      <c r="A45" t="s">
        <v>171</v>
      </c>
      <c r="B45" s="19">
        <f>'LDV Shares'!C15/SUM('LDV Shares'!C$13:C$16)</f>
        <v>0.54991175307547802</v>
      </c>
      <c r="C45" s="19">
        <f>'LDV Shares'!D15/SUM('LDV Shares'!D$13:D$16)</f>
        <v>0.52383495344147546</v>
      </c>
      <c r="D45" s="19">
        <f>'LDV Shares'!E15/SUM('LDV Shares'!E$13:E$16)</f>
        <v>0.53677622698354532</v>
      </c>
      <c r="E45" s="19">
        <f>'LDV Shares'!F15/SUM('LDV Shares'!F$13:F$16)</f>
        <v>0.54518540453910291</v>
      </c>
      <c r="F45" s="19">
        <f>'LDV Shares'!G15/SUM('LDV Shares'!G$13:G$16)</f>
        <v>0.54338600989830066</v>
      </c>
      <c r="G45" s="19">
        <f>'LDV Shares'!H15/SUM('LDV Shares'!H$13:H$16)</f>
        <v>0.54301666897601031</v>
      </c>
      <c r="H45" s="19">
        <f>'LDV Shares'!I15/SUM('LDV Shares'!I$13:I$16)</f>
        <v>0.54213356832423709</v>
      </c>
      <c r="I45" s="19">
        <f>'LDV Shares'!J15/SUM('LDV Shares'!J$13:J$16)</f>
        <v>0.5426179703028331</v>
      </c>
      <c r="J45" s="19">
        <f>'LDV Shares'!K15/SUM('LDV Shares'!K$13:K$16)</f>
        <v>0.54273959183479559</v>
      </c>
      <c r="K45" s="19">
        <f>'LDV Shares'!L15/SUM('LDV Shares'!L$13:L$16)</f>
        <v>0.54296123669194296</v>
      </c>
      <c r="L45" s="19">
        <f>'LDV Shares'!M15/SUM('LDV Shares'!M$13:M$16)</f>
        <v>0.54168943957315807</v>
      </c>
      <c r="M45" s="19">
        <f>'LDV Shares'!N15/SUM('LDV Shares'!N$13:N$16)</f>
        <v>0.54044003308031119</v>
      </c>
      <c r="N45" s="19">
        <f>'LDV Shares'!O15/SUM('LDV Shares'!O$13:O$16)</f>
        <v>0.5432966388458722</v>
      </c>
      <c r="O45" s="19">
        <f>'LDV Shares'!P15/SUM('LDV Shares'!P$13:P$16)</f>
        <v>0.54372016344580087</v>
      </c>
      <c r="P45" s="19">
        <f>'LDV Shares'!Q15/SUM('LDV Shares'!Q$13:Q$16)</f>
        <v>0.54389917795406162</v>
      </c>
      <c r="Q45" s="19">
        <f>'LDV Shares'!R15/SUM('LDV Shares'!R$13:R$16)</f>
        <v>0.54450697731159581</v>
      </c>
      <c r="R45" s="19">
        <f>'LDV Shares'!S15/SUM('LDV Shares'!S$13:S$16)</f>
        <v>0.54422220331883697</v>
      </c>
      <c r="S45" s="19">
        <f>'LDV Shares'!T15/SUM('LDV Shares'!T$13:T$16)</f>
        <v>0.54430527288815544</v>
      </c>
      <c r="T45" s="19">
        <f>'LDV Shares'!U15/SUM('LDV Shares'!U$13:U$16)</f>
        <v>0.54399871331016014</v>
      </c>
      <c r="U45" s="19">
        <f>'LDV Shares'!V15/SUM('LDV Shares'!V$13:V$16)</f>
        <v>0.54533242157524375</v>
      </c>
      <c r="V45" s="19">
        <f>'LDV Shares'!W15/SUM('LDV Shares'!W$13:W$16)</f>
        <v>0.54451764213365927</v>
      </c>
      <c r="W45" s="19">
        <f>'LDV Shares'!X15/SUM('LDV Shares'!X$13:X$16)</f>
        <v>0.54495795920482704</v>
      </c>
      <c r="X45" s="19">
        <f>'LDV Shares'!Y15/SUM('LDV Shares'!Y$13:Y$16)</f>
        <v>0.54547186913590895</v>
      </c>
      <c r="Y45" s="19">
        <f>'LDV Shares'!Z15/SUM('LDV Shares'!Z$13:Z$16)</f>
        <v>0.54467001905329027</v>
      </c>
      <c r="Z45" s="19">
        <f>'LDV Shares'!AA15/SUM('LDV Shares'!AA$13:AA$16)</f>
        <v>0.54474947188923017</v>
      </c>
      <c r="AA45" s="19">
        <f>'LDV Shares'!AB15/SUM('LDV Shares'!AB$13:AB$16)</f>
        <v>0.54544446927589685</v>
      </c>
      <c r="AB45" s="19">
        <f>'LDV Shares'!AC15/SUM('LDV Shares'!AC$13:AC$16)</f>
        <v>0.54501124471022389</v>
      </c>
      <c r="AC45" s="19">
        <f>'LDV Shares'!AD15/SUM('LDV Shares'!AD$13:AD$16)</f>
        <v>0.54582396548633572</v>
      </c>
      <c r="AD45" s="19">
        <f>'LDV Shares'!AE15/SUM('LDV Shares'!AE$13:AE$16)</f>
        <v>0.54629506250014792</v>
      </c>
      <c r="AE45" s="19">
        <f>'LDV Shares'!AF15/SUM('LDV Shares'!AF$13:AF$16)</f>
        <v>0.54612074848554526</v>
      </c>
      <c r="AF45" s="19">
        <f>'LDV Shares'!AG15/SUM('LDV Shares'!AG$13:AG$16)</f>
        <v>0.54605148152710359</v>
      </c>
      <c r="AG45" s="19"/>
      <c r="AH45" s="19"/>
      <c r="AI45" s="19"/>
    </row>
    <row r="46" spans="1:35" x14ac:dyDescent="0.35">
      <c r="A46" t="s">
        <v>172</v>
      </c>
      <c r="B46" s="19">
        <f>'LDV Shares'!C16/SUM('LDV Shares'!C$13:C$16)</f>
        <v>0.22748942844808179</v>
      </c>
      <c r="C46" s="19">
        <f>'LDV Shares'!D16/SUM('LDV Shares'!D$13:D$16)</f>
        <v>0.15880673952470167</v>
      </c>
      <c r="D46" s="19">
        <f>'LDV Shares'!E16/SUM('LDV Shares'!E$13:E$16)</f>
        <v>0.1652650893924644</v>
      </c>
      <c r="E46" s="19">
        <f>'LDV Shares'!F16/SUM('LDV Shares'!F$13:F$16)</f>
        <v>0.17455954709599522</v>
      </c>
      <c r="F46" s="19">
        <f>'LDV Shares'!G16/SUM('LDV Shares'!G$13:G$16)</f>
        <v>0.17025134668854602</v>
      </c>
      <c r="G46" s="19">
        <f>'LDV Shares'!H16/SUM('LDV Shares'!H$13:H$16)</f>
        <v>0.16971232607576084</v>
      </c>
      <c r="H46" s="19">
        <f>'LDV Shares'!I16/SUM('LDV Shares'!I$13:I$16)</f>
        <v>0.16628293558465146</v>
      </c>
      <c r="I46" s="19">
        <f>'LDV Shares'!J16/SUM('LDV Shares'!J$13:J$16)</f>
        <v>0.1652257777422646</v>
      </c>
      <c r="J46" s="19">
        <f>'LDV Shares'!K16/SUM('LDV Shares'!K$13:K$16)</f>
        <v>0.16481978024218444</v>
      </c>
      <c r="K46" s="19">
        <f>'LDV Shares'!L16/SUM('LDV Shares'!L$13:L$16)</f>
        <v>0.16402007890496351</v>
      </c>
      <c r="L46" s="19">
        <f>'LDV Shares'!M16/SUM('LDV Shares'!M$13:M$16)</f>
        <v>0.16229048217111197</v>
      </c>
      <c r="M46" s="19">
        <f>'LDV Shares'!N16/SUM('LDV Shares'!N$13:N$16)</f>
        <v>0.16074231013501231</v>
      </c>
      <c r="N46" s="19">
        <f>'LDV Shares'!O16/SUM('LDV Shares'!O$13:O$16)</f>
        <v>0.16204245396852662</v>
      </c>
      <c r="O46" s="19">
        <f>'LDV Shares'!P16/SUM('LDV Shares'!P$13:P$16)</f>
        <v>0.16179193744368231</v>
      </c>
      <c r="P46" s="19">
        <f>'LDV Shares'!Q16/SUM('LDV Shares'!Q$13:Q$16)</f>
        <v>0.16143069031556315</v>
      </c>
      <c r="Q46" s="19">
        <f>'LDV Shares'!R16/SUM('LDV Shares'!R$13:R$16)</f>
        <v>0.16139999628606683</v>
      </c>
      <c r="R46" s="19">
        <f>'LDV Shares'!S16/SUM('LDV Shares'!S$13:S$16)</f>
        <v>0.1606960106131359</v>
      </c>
      <c r="S46" s="19">
        <f>'LDV Shares'!T16/SUM('LDV Shares'!T$13:T$16)</f>
        <v>0.16035604787697835</v>
      </c>
      <c r="T46" s="19">
        <f>'LDV Shares'!U16/SUM('LDV Shares'!U$13:U$16)</f>
        <v>0.15965587954593102</v>
      </c>
      <c r="U46" s="19">
        <f>'LDV Shares'!V16/SUM('LDV Shares'!V$13:V$16)</f>
        <v>0.16029954788091688</v>
      </c>
      <c r="V46" s="19">
        <f>'LDV Shares'!W16/SUM('LDV Shares'!W$13:W$16)</f>
        <v>0.15929626031051722</v>
      </c>
      <c r="W46" s="19">
        <f>'LDV Shares'!X16/SUM('LDV Shares'!X$13:X$16)</f>
        <v>0.15922545826059484</v>
      </c>
      <c r="X46" s="19">
        <f>'LDV Shares'!Y16/SUM('LDV Shares'!Y$13:Y$16)</f>
        <v>0.15931047360461589</v>
      </c>
      <c r="Y46" s="19">
        <f>'LDV Shares'!Z16/SUM('LDV Shares'!Z$13:Z$16)</f>
        <v>0.15837358680196092</v>
      </c>
      <c r="Z46" s="19">
        <f>'LDV Shares'!AA16/SUM('LDV Shares'!AA$13:AA$16)</f>
        <v>0.15812958554035378</v>
      </c>
      <c r="AA46" s="19">
        <f>'LDV Shares'!AB16/SUM('LDV Shares'!AB$13:AB$16)</f>
        <v>0.15840082501998398</v>
      </c>
      <c r="AB46" s="19">
        <f>'LDV Shares'!AC16/SUM('LDV Shares'!AC$13:AC$16)</f>
        <v>0.1578030213882429</v>
      </c>
      <c r="AC46" s="19">
        <f>'LDV Shares'!AD16/SUM('LDV Shares'!AD$13:AD$16)</f>
        <v>0.15817799324583209</v>
      </c>
      <c r="AD46" s="19">
        <f>'LDV Shares'!AE16/SUM('LDV Shares'!AE$13:AE$16)</f>
        <v>0.1582520461521861</v>
      </c>
      <c r="AE46" s="19">
        <f>'LDV Shares'!AF16/SUM('LDV Shares'!AF$13:AF$16)</f>
        <v>0.1579361343677243</v>
      </c>
      <c r="AF46" s="19">
        <f>'LDV Shares'!AG16/SUM('LDV Shares'!AG$13:AG$16)</f>
        <v>0.15782130130173833</v>
      </c>
      <c r="AG46" s="19"/>
      <c r="AH46" s="19"/>
      <c r="AI46" s="19"/>
    </row>
    <row r="47" spans="1:35" x14ac:dyDescent="0.35">
      <c r="A47" s="2" t="s">
        <v>227</v>
      </c>
      <c r="B47" s="17"/>
    </row>
    <row r="48" spans="1:35" s="1" customFormat="1" x14ac:dyDescent="0.3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35">
      <c r="A49" t="s">
        <v>220</v>
      </c>
      <c r="B49" s="19">
        <f>'LDV Shares'!C28/SUM('LDV Shares'!C$28:C$29)</f>
        <v>0.38834606423907864</v>
      </c>
      <c r="C49" s="19">
        <f>'LDV Shares'!D28/SUM('LDV Shares'!D$28:D$29)</f>
        <v>0.29324480552928217</v>
      </c>
      <c r="D49" s="19">
        <f>'LDV Shares'!E28/SUM('LDV Shares'!E$28:E$29)</f>
        <v>0.29503706149225756</v>
      </c>
      <c r="E49" s="19">
        <f>'LDV Shares'!F28/SUM('LDV Shares'!F$28:F$29)</f>
        <v>0.29851753212565757</v>
      </c>
      <c r="F49" s="19">
        <f>'LDV Shares'!G28/SUM('LDV Shares'!G$28:G$29)</f>
        <v>0.29846192050180126</v>
      </c>
      <c r="G49" s="19">
        <f>'LDV Shares'!H28/SUM('LDV Shares'!H$28:H$29)</f>
        <v>0.29891515565042048</v>
      </c>
      <c r="H49" s="19">
        <f>'LDV Shares'!I28/SUM('LDV Shares'!I$28:I$29)</f>
        <v>0.29873764168084255</v>
      </c>
      <c r="I49" s="19">
        <f>'LDV Shares'!J28/SUM('LDV Shares'!J$28:J$29)</f>
        <v>0.2988412871738646</v>
      </c>
      <c r="J49" s="19">
        <f>'LDV Shares'!K28/SUM('LDV Shares'!K$28:K$29)</f>
        <v>0.29905158710244689</v>
      </c>
      <c r="K49" s="19">
        <f>'LDV Shares'!L28/SUM('LDV Shares'!L$28:L$29)</f>
        <v>0.29922319391055885</v>
      </c>
      <c r="L49" s="19">
        <f>'LDV Shares'!M28/SUM('LDV Shares'!M$28:M$29)</f>
        <v>0.29914354132737747</v>
      </c>
      <c r="M49" s="19">
        <f>'LDV Shares'!N28/SUM('LDV Shares'!N$28:N$29)</f>
        <v>0.29928275941623012</v>
      </c>
      <c r="N49" s="19">
        <f>'LDV Shares'!O28/SUM('LDV Shares'!O$28:O$29)</f>
        <v>0.29970689260515576</v>
      </c>
      <c r="O49" s="19">
        <f>'LDV Shares'!P28/SUM('LDV Shares'!P$28:P$29)</f>
        <v>0.29988349175640816</v>
      </c>
      <c r="P49" s="19">
        <f>'LDV Shares'!Q28/SUM('LDV Shares'!Q$28:Q$29)</f>
        <v>0.3000269574228131</v>
      </c>
      <c r="Q49" s="19">
        <f>'LDV Shares'!R28/SUM('LDV Shares'!R$28:R$29)</f>
        <v>0.30024437959124656</v>
      </c>
      <c r="R49" s="19">
        <f>'LDV Shares'!S28/SUM('LDV Shares'!S$28:S$29)</f>
        <v>0.3002807777898403</v>
      </c>
      <c r="S49" s="19">
        <f>'LDV Shares'!T28/SUM('LDV Shares'!T$28:T$29)</f>
        <v>0.30038017314557097</v>
      </c>
      <c r="T49" s="19">
        <f>'LDV Shares'!U28/SUM('LDV Shares'!U$28:U$29)</f>
        <v>0.30040319931943549</v>
      </c>
      <c r="U49" s="19">
        <f>'LDV Shares'!V28/SUM('LDV Shares'!V$28:V$29)</f>
        <v>0.30074100865106823</v>
      </c>
      <c r="V49" s="19">
        <f>'LDV Shares'!W28/SUM('LDV Shares'!W$28:W$29)</f>
        <v>0.30067748032554137</v>
      </c>
      <c r="W49" s="19">
        <f>'LDV Shares'!X28/SUM('LDV Shares'!X$28:X$29)</f>
        <v>0.30080938476530589</v>
      </c>
      <c r="X49" s="19">
        <f>'LDV Shares'!Y28/SUM('LDV Shares'!Y$28:Y$29)</f>
        <v>0.30099864630907319</v>
      </c>
      <c r="Y49" s="19">
        <f>'LDV Shares'!Z28/SUM('LDV Shares'!Z$28:Z$29)</f>
        <v>0.3009250415780067</v>
      </c>
      <c r="Z49" s="19">
        <f>'LDV Shares'!AA28/SUM('LDV Shares'!AA$28:AA$29)</f>
        <v>0.30101605939704956</v>
      </c>
      <c r="AA49" s="19">
        <f>'LDV Shares'!AB28/SUM('LDV Shares'!AB$28:AB$29)</f>
        <v>0.30123968479376234</v>
      </c>
      <c r="AB49" s="19">
        <f>'LDV Shares'!AC28/SUM('LDV Shares'!AC$28:AC$29)</f>
        <v>0.30124180244534227</v>
      </c>
      <c r="AC49" s="19">
        <f>'LDV Shares'!AD28/SUM('LDV Shares'!AD$28:AD$29)</f>
        <v>0.30145453215700041</v>
      </c>
      <c r="AD49" s="19">
        <f>'LDV Shares'!AE28/SUM('LDV Shares'!AE$28:AE$29)</f>
        <v>0.3016266148331313</v>
      </c>
      <c r="AE49" s="19">
        <f>'LDV Shares'!AF28/SUM('LDV Shares'!AF$28:AF$29)</f>
        <v>0.30168750920191861</v>
      </c>
      <c r="AF49" s="19">
        <f>'LDV Shares'!AG28/SUM('LDV Shares'!AG$28:AG$29)</f>
        <v>0.30177326227032453</v>
      </c>
      <c r="AG49" s="19"/>
      <c r="AH49" s="19"/>
      <c r="AI49" s="19"/>
    </row>
    <row r="50" spans="1:35" x14ac:dyDescent="0.35">
      <c r="A50" t="s">
        <v>221</v>
      </c>
      <c r="B50" s="19">
        <f>'LDV Shares'!C29/SUM('LDV Shares'!C$28:C$29)</f>
        <v>0.6116539357609212</v>
      </c>
      <c r="C50" s="19">
        <f>'LDV Shares'!D29/SUM('LDV Shares'!D$28:D$29)</f>
        <v>0.70675519447071777</v>
      </c>
      <c r="D50" s="19">
        <f>'LDV Shares'!E29/SUM('LDV Shares'!E$28:E$29)</f>
        <v>0.70496293850774239</v>
      </c>
      <c r="E50" s="19">
        <f>'LDV Shares'!F29/SUM('LDV Shares'!F$28:F$29)</f>
        <v>0.70148246787434243</v>
      </c>
      <c r="F50" s="19">
        <f>'LDV Shares'!G29/SUM('LDV Shares'!G$28:G$29)</f>
        <v>0.7015380794981988</v>
      </c>
      <c r="G50" s="19">
        <f>'LDV Shares'!H29/SUM('LDV Shares'!H$28:H$29)</f>
        <v>0.70108484434957952</v>
      </c>
      <c r="H50" s="19">
        <f>'LDV Shares'!I29/SUM('LDV Shares'!I$28:I$29)</f>
        <v>0.7012623583191574</v>
      </c>
      <c r="I50" s="19">
        <f>'LDV Shares'!J29/SUM('LDV Shares'!J$28:J$29)</f>
        <v>0.7011587128261354</v>
      </c>
      <c r="J50" s="19">
        <f>'LDV Shares'!K29/SUM('LDV Shares'!K$28:K$29)</f>
        <v>0.70094841289755305</v>
      </c>
      <c r="K50" s="19">
        <f>'LDV Shares'!L29/SUM('LDV Shares'!L$28:L$29)</f>
        <v>0.70077680608944115</v>
      </c>
      <c r="L50" s="19">
        <f>'LDV Shares'!M29/SUM('LDV Shares'!M$28:M$29)</f>
        <v>0.70085645867262247</v>
      </c>
      <c r="M50" s="19">
        <f>'LDV Shares'!N29/SUM('LDV Shares'!N$28:N$29)</f>
        <v>0.70071724058377005</v>
      </c>
      <c r="N50" s="19">
        <f>'LDV Shares'!O29/SUM('LDV Shares'!O$28:O$29)</f>
        <v>0.70029310739484418</v>
      </c>
      <c r="O50" s="19">
        <f>'LDV Shares'!P29/SUM('LDV Shares'!P$28:P$29)</f>
        <v>0.70011650824359184</v>
      </c>
      <c r="P50" s="19">
        <f>'LDV Shares'!Q29/SUM('LDV Shares'!Q$28:Q$29)</f>
        <v>0.69997304257718695</v>
      </c>
      <c r="Q50" s="19">
        <f>'LDV Shares'!R29/SUM('LDV Shares'!R$28:R$29)</f>
        <v>0.69975562040875339</v>
      </c>
      <c r="R50" s="19">
        <f>'LDV Shares'!S29/SUM('LDV Shares'!S$28:S$29)</f>
        <v>0.6997192222101597</v>
      </c>
      <c r="S50" s="19">
        <f>'LDV Shares'!T29/SUM('LDV Shares'!T$28:T$29)</f>
        <v>0.69961982685442903</v>
      </c>
      <c r="T50" s="19">
        <f>'LDV Shares'!U29/SUM('LDV Shares'!U$28:U$29)</f>
        <v>0.69959680068056451</v>
      </c>
      <c r="U50" s="19">
        <f>'LDV Shares'!V29/SUM('LDV Shares'!V$28:V$29)</f>
        <v>0.69925899134893177</v>
      </c>
      <c r="V50" s="19">
        <f>'LDV Shares'!W29/SUM('LDV Shares'!W$28:W$29)</f>
        <v>0.69932251967445869</v>
      </c>
      <c r="W50" s="19">
        <f>'LDV Shares'!X29/SUM('LDV Shares'!X$28:X$29)</f>
        <v>0.69919061523469406</v>
      </c>
      <c r="X50" s="19">
        <f>'LDV Shares'!Y29/SUM('LDV Shares'!Y$28:Y$29)</f>
        <v>0.69900135369092686</v>
      </c>
      <c r="Y50" s="19">
        <f>'LDV Shares'!Z29/SUM('LDV Shares'!Z$28:Z$29)</f>
        <v>0.6990749584219933</v>
      </c>
      <c r="Z50" s="19">
        <f>'LDV Shares'!AA29/SUM('LDV Shares'!AA$28:AA$29)</f>
        <v>0.69898394060295044</v>
      </c>
      <c r="AA50" s="19">
        <f>'LDV Shares'!AB29/SUM('LDV Shares'!AB$28:AB$29)</f>
        <v>0.69876031520623771</v>
      </c>
      <c r="AB50" s="19">
        <f>'LDV Shares'!AC29/SUM('LDV Shares'!AC$28:AC$29)</f>
        <v>0.69875819755465773</v>
      </c>
      <c r="AC50" s="19">
        <f>'LDV Shares'!AD29/SUM('LDV Shares'!AD$28:AD$29)</f>
        <v>0.69854546784299953</v>
      </c>
      <c r="AD50" s="19">
        <f>'LDV Shares'!AE29/SUM('LDV Shares'!AE$28:AE$29)</f>
        <v>0.69837338516686875</v>
      </c>
      <c r="AE50" s="19">
        <f>'LDV Shares'!AF29/SUM('LDV Shares'!AF$28:AF$29)</f>
        <v>0.69831249079808144</v>
      </c>
      <c r="AF50" s="19">
        <f>'LDV Shares'!AG29/SUM('LDV Shares'!AG$28:AG$29)</f>
        <v>0.69822673772967558</v>
      </c>
      <c r="AG50" s="19"/>
      <c r="AH50" s="19"/>
      <c r="AI50" s="19"/>
    </row>
    <row r="53" spans="1:35" x14ac:dyDescent="0.35">
      <c r="A53" s="25" t="s">
        <v>228</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row>
    <row r="54" spans="1:35" s="1" customFormat="1" x14ac:dyDescent="0.3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35">
      <c r="A55" t="s">
        <v>222</v>
      </c>
      <c r="B55" s="23">
        <f>SUMPRODUCT(B4:B7,B43:B46)</f>
        <v>76.791585846519695</v>
      </c>
      <c r="C55" s="23">
        <f t="shared" ref="C55:AF55" si="1">SUMPRODUCT(C4:C7,C43:C46)</f>
        <v>76.699656048982632</v>
      </c>
      <c r="D55" s="23">
        <f t="shared" si="1"/>
        <v>75.034949525521014</v>
      </c>
      <c r="E55" s="23">
        <f t="shared" si="1"/>
        <v>73.570370451595352</v>
      </c>
      <c r="F55" s="23">
        <f t="shared" si="1"/>
        <v>72.084494115872886</v>
      </c>
      <c r="G55" s="23">
        <f t="shared" si="1"/>
        <v>70.572887089723565</v>
      </c>
      <c r="H55" s="23">
        <f t="shared" si="1"/>
        <v>69.183286808348115</v>
      </c>
      <c r="I55" s="23">
        <f t="shared" si="1"/>
        <v>67.949051441764013</v>
      </c>
      <c r="J55" s="23">
        <f t="shared" si="1"/>
        <v>66.772209792481675</v>
      </c>
      <c r="K55" s="23">
        <f t="shared" si="1"/>
        <v>65.650107114103506</v>
      </c>
      <c r="L55" s="23">
        <f t="shared" si="1"/>
        <v>64.58056838304978</v>
      </c>
      <c r="M55" s="23">
        <f t="shared" si="1"/>
        <v>63.559215586447323</v>
      </c>
      <c r="N55" s="23">
        <f t="shared" si="1"/>
        <v>62.59081238085416</v>
      </c>
      <c r="O55" s="23">
        <f t="shared" si="1"/>
        <v>61.665428903262828</v>
      </c>
      <c r="P55" s="23">
        <f t="shared" si="1"/>
        <v>60.760513492145328</v>
      </c>
      <c r="Q55" s="23">
        <f t="shared" si="1"/>
        <v>59.893538904872727</v>
      </c>
      <c r="R55" s="23">
        <f t="shared" si="1"/>
        <v>59.066481286028477</v>
      </c>
      <c r="S55" s="23">
        <f t="shared" si="1"/>
        <v>58.27842144574393</v>
      </c>
      <c r="T55" s="23">
        <f t="shared" si="1"/>
        <v>57.52637062793093</v>
      </c>
      <c r="U55" s="23">
        <f t="shared" si="1"/>
        <v>56.810468700040794</v>
      </c>
      <c r="V55" s="23">
        <f t="shared" si="1"/>
        <v>56.126735522687461</v>
      </c>
      <c r="W55" s="23">
        <f t="shared" si="1"/>
        <v>55.475110769713758</v>
      </c>
      <c r="X55" s="23">
        <f t="shared" si="1"/>
        <v>54.854007390899184</v>
      </c>
      <c r="Y55" s="23">
        <f t="shared" si="1"/>
        <v>54.261326404253921</v>
      </c>
      <c r="Z55" s="23">
        <f t="shared" si="1"/>
        <v>53.696644795319528</v>
      </c>
      <c r="AA55" s="23">
        <f t="shared" si="1"/>
        <v>53.158616944801139</v>
      </c>
      <c r="AB55" s="23">
        <f t="shared" si="1"/>
        <v>52.645493556637135</v>
      </c>
      <c r="AC55" s="23">
        <f t="shared" si="1"/>
        <v>52.156789752735449</v>
      </c>
      <c r="AD55" s="23">
        <f t="shared" si="1"/>
        <v>51.690658255918315</v>
      </c>
      <c r="AE55" s="23">
        <f t="shared" si="1"/>
        <v>51.246602243186643</v>
      </c>
      <c r="AF55" s="23">
        <f t="shared" si="1"/>
        <v>50.803031816794736</v>
      </c>
      <c r="AG55" s="23"/>
      <c r="AH55" s="23"/>
      <c r="AI55" s="23"/>
    </row>
    <row r="56" spans="1:35" x14ac:dyDescent="0.35">
      <c r="A56" t="s">
        <v>224</v>
      </c>
      <c r="B56" s="23">
        <f>SUMPRODUCT(B17:B18,B49:B50)</f>
        <v>88.869940022273269</v>
      </c>
      <c r="C56" s="23">
        <f t="shared" ref="C56:AF56" si="2">SUMPRODUCT(C17:C18,C49:C50)</f>
        <v>89.870943952737818</v>
      </c>
      <c r="D56" s="23">
        <f t="shared" si="2"/>
        <v>88.47197400933922</v>
      </c>
      <c r="E56" s="23">
        <f t="shared" si="2"/>
        <v>87.092173797536034</v>
      </c>
      <c r="F56" s="23">
        <f t="shared" si="2"/>
        <v>85.779043517104128</v>
      </c>
      <c r="G56" s="23">
        <f t="shared" si="2"/>
        <v>85.429802006318397</v>
      </c>
      <c r="H56" s="23">
        <f t="shared" si="2"/>
        <v>83.879730156950615</v>
      </c>
      <c r="I56" s="23">
        <f t="shared" si="2"/>
        <v>82.400945349087465</v>
      </c>
      <c r="J56" s="23">
        <f t="shared" si="2"/>
        <v>80.994230511891814</v>
      </c>
      <c r="K56" s="23">
        <f t="shared" si="2"/>
        <v>79.657002876092065</v>
      </c>
      <c r="L56" s="23">
        <f t="shared" si="2"/>
        <v>78.389575768325983</v>
      </c>
      <c r="M56" s="23">
        <f t="shared" si="2"/>
        <v>77.180362959383785</v>
      </c>
      <c r="N56" s="23">
        <f t="shared" si="2"/>
        <v>76.024291873129286</v>
      </c>
      <c r="O56" s="23">
        <f t="shared" si="2"/>
        <v>74.927404593752769</v>
      </c>
      <c r="P56" s="23">
        <f t="shared" si="2"/>
        <v>73.812143256243701</v>
      </c>
      <c r="Q56" s="23">
        <f t="shared" si="2"/>
        <v>72.728671955048981</v>
      </c>
      <c r="R56" s="23">
        <f t="shared" si="2"/>
        <v>71.697744123360224</v>
      </c>
      <c r="S56" s="23">
        <f t="shared" si="2"/>
        <v>70.713030089812577</v>
      </c>
      <c r="T56" s="23">
        <f t="shared" si="2"/>
        <v>69.777195562570057</v>
      </c>
      <c r="U56" s="23">
        <f t="shared" si="2"/>
        <v>68.880233314883753</v>
      </c>
      <c r="V56" s="23">
        <f t="shared" si="2"/>
        <v>68.03047105947212</v>
      </c>
      <c r="W56" s="23">
        <f t="shared" si="2"/>
        <v>67.216372035297425</v>
      </c>
      <c r="X56" s="23">
        <f t="shared" si="2"/>
        <v>66.438886463835004</v>
      </c>
      <c r="Y56" s="23">
        <f t="shared" si="2"/>
        <v>65.700164318610959</v>
      </c>
      <c r="Z56" s="23">
        <f t="shared" si="2"/>
        <v>64.99259922855228</v>
      </c>
      <c r="AA56" s="23">
        <f t="shared" si="2"/>
        <v>64.315224397250077</v>
      </c>
      <c r="AB56" s="23">
        <f t="shared" si="2"/>
        <v>63.671779420247546</v>
      </c>
      <c r="AC56" s="23">
        <f t="shared" si="2"/>
        <v>63.053695000374589</v>
      </c>
      <c r="AD56" s="23">
        <f t="shared" si="2"/>
        <v>62.464587414474678</v>
      </c>
      <c r="AE56" s="23">
        <f t="shared" si="2"/>
        <v>61.903652288527468</v>
      </c>
      <c r="AF56" s="23">
        <f t="shared" si="2"/>
        <v>61.361334459683398</v>
      </c>
      <c r="AG56" s="23"/>
      <c r="AH56" s="23"/>
      <c r="AI56" s="23"/>
    </row>
    <row r="59" spans="1:35" x14ac:dyDescent="0.35">
      <c r="A59" t="s">
        <v>229</v>
      </c>
    </row>
    <row r="60" spans="1:35" x14ac:dyDescent="0.35">
      <c r="A60" t="s">
        <v>230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topLeftCell="F1" workbookViewId="0">
      <selection activeCell="AD37" sqref="AD37"/>
    </sheetView>
  </sheetViews>
  <sheetFormatPr defaultColWidth="8.81640625" defaultRowHeight="14.5" x14ac:dyDescent="0.35"/>
  <cols>
    <col min="13" max="13" width="33.453125" customWidth="1"/>
    <col min="16" max="16" width="14.81640625" customWidth="1"/>
  </cols>
  <sheetData>
    <row r="2" spans="13:16" x14ac:dyDescent="0.35">
      <c r="N2">
        <v>2018</v>
      </c>
      <c r="O2">
        <v>2025</v>
      </c>
      <c r="P2" t="s">
        <v>1149</v>
      </c>
    </row>
    <row r="3" spans="13:16" x14ac:dyDescent="0.35">
      <c r="M3" t="s">
        <v>1150</v>
      </c>
      <c r="N3">
        <v>239000</v>
      </c>
      <c r="O3">
        <v>212000</v>
      </c>
      <c r="P3">
        <f>TREND(N3:O3,$N$2:$O$2,2020)</f>
        <v>231285.71428571455</v>
      </c>
    </row>
    <row r="4" spans="13:16" x14ac:dyDescent="0.35">
      <c r="M4" t="s">
        <v>1151</v>
      </c>
      <c r="N4">
        <v>528000</v>
      </c>
      <c r="O4">
        <v>384000</v>
      </c>
      <c r="P4">
        <f t="shared" ref="P4:P5" si="0">TREND(N4:O4,$N$2:$O$2,2020)</f>
        <v>486857.14285714179</v>
      </c>
    </row>
    <row r="5" spans="13:16" x14ac:dyDescent="0.35">
      <c r="M5" t="s">
        <v>1152</v>
      </c>
      <c r="N5">
        <v>428000</v>
      </c>
      <c r="O5">
        <v>331000</v>
      </c>
      <c r="P5">
        <f t="shared" si="0"/>
        <v>400285.71428571269</v>
      </c>
    </row>
    <row r="7" spans="13:16" ht="87" x14ac:dyDescent="0.35">
      <c r="M7" s="13" t="s">
        <v>240</v>
      </c>
      <c r="N7">
        <f>AVERAGE(209069,246431)</f>
        <v>227750</v>
      </c>
      <c r="P7" s="13" t="s">
        <v>1147</v>
      </c>
    </row>
    <row r="8" spans="13:16" x14ac:dyDescent="0.35">
      <c r="M8" t="s">
        <v>1499</v>
      </c>
      <c r="N8">
        <v>125000</v>
      </c>
    </row>
    <row r="30" spans="13:16" x14ac:dyDescent="0.35">
      <c r="N30">
        <v>2018</v>
      </c>
      <c r="O30">
        <v>2025</v>
      </c>
      <c r="P30" t="s">
        <v>1149</v>
      </c>
    </row>
    <row r="31" spans="13:16" x14ac:dyDescent="0.35">
      <c r="M31" t="s">
        <v>1150</v>
      </c>
      <c r="N31">
        <v>549000</v>
      </c>
      <c r="O31">
        <v>530000</v>
      </c>
      <c r="P31">
        <f>TREND(N31:O31,$N$2:$O$2,2020)</f>
        <v>543571.42857142817</v>
      </c>
    </row>
    <row r="32" spans="13:16" x14ac:dyDescent="0.35">
      <c r="M32" t="s">
        <v>1151</v>
      </c>
      <c r="N32">
        <v>660000</v>
      </c>
      <c r="O32">
        <v>574000</v>
      </c>
      <c r="P32">
        <f t="shared" ref="P32:P33" si="1">TREND(N32:O32,$N$2:$O$2,2020)</f>
        <v>635428.5714285709</v>
      </c>
    </row>
    <row r="33" spans="13:16" x14ac:dyDescent="0.35">
      <c r="M33" t="s">
        <v>1152</v>
      </c>
      <c r="N33">
        <v>641000</v>
      </c>
      <c r="O33">
        <v>556000</v>
      </c>
      <c r="P33">
        <f t="shared" si="1"/>
        <v>616714.28571428731</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1640625" defaultRowHeight="14.5" x14ac:dyDescent="0.35"/>
  <cols>
    <col min="1" max="1" width="31.1796875" customWidth="1"/>
    <col min="2" max="2" width="20.453125" customWidth="1"/>
    <col min="3" max="3" width="21.453125" customWidth="1"/>
  </cols>
  <sheetData>
    <row r="1" spans="1:3" x14ac:dyDescent="0.35">
      <c r="A1" t="s">
        <v>37</v>
      </c>
    </row>
    <row r="2" spans="1:3" x14ac:dyDescent="0.35">
      <c r="A2" t="s">
        <v>38</v>
      </c>
    </row>
    <row r="4" spans="1:3" x14ac:dyDescent="0.35">
      <c r="A4" s="2" t="s">
        <v>39</v>
      </c>
      <c r="B4" s="9" t="s">
        <v>40</v>
      </c>
      <c r="C4" s="9" t="s">
        <v>41</v>
      </c>
    </row>
    <row r="5" spans="1:3" x14ac:dyDescent="0.35">
      <c r="A5" t="s">
        <v>42</v>
      </c>
      <c r="B5" s="8">
        <v>84000000</v>
      </c>
      <c r="C5" s="8">
        <v>41000000</v>
      </c>
    </row>
    <row r="6" spans="1:3" x14ac:dyDescent="0.35">
      <c r="A6" t="s">
        <v>43</v>
      </c>
      <c r="B6" s="8">
        <v>90000000</v>
      </c>
      <c r="C6" s="8">
        <v>45000000</v>
      </c>
    </row>
    <row r="7" spans="1:3" x14ac:dyDescent="0.35">
      <c r="A7" t="s">
        <v>44</v>
      </c>
      <c r="B7" s="8">
        <v>298000000</v>
      </c>
      <c r="C7" s="8">
        <v>149000000</v>
      </c>
    </row>
    <row r="8" spans="1:3" x14ac:dyDescent="0.35">
      <c r="A8" t="s">
        <v>45</v>
      </c>
      <c r="B8" s="8">
        <v>81000000</v>
      </c>
      <c r="C8" s="8">
        <v>30000000</v>
      </c>
    </row>
    <row r="9" spans="1:3" x14ac:dyDescent="0.35">
      <c r="A9" t="s">
        <v>46</v>
      </c>
      <c r="B9" s="8">
        <v>88000000</v>
      </c>
      <c r="C9" s="8">
        <v>40000000</v>
      </c>
    </row>
    <row r="10" spans="1:3" x14ac:dyDescent="0.35">
      <c r="A10" t="s">
        <v>47</v>
      </c>
      <c r="B10" s="8">
        <v>209000000</v>
      </c>
      <c r="C10" s="8">
        <v>84000000</v>
      </c>
    </row>
    <row r="12" spans="1:3" x14ac:dyDescent="0.35">
      <c r="A12" t="s">
        <v>48</v>
      </c>
    </row>
    <row r="13" spans="1:3" x14ac:dyDescent="0.35">
      <c r="A13" t="s">
        <v>49</v>
      </c>
    </row>
    <row r="14" spans="1:3" x14ac:dyDescent="0.35">
      <c r="A14" t="s">
        <v>50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1640625" defaultRowHeight="14.5" x14ac:dyDescent="0.35"/>
  <cols>
    <col min="2" max="2" width="52.1796875" customWidth="1"/>
    <col min="3" max="3" width="17.453125" customWidth="1"/>
    <col min="4" max="4" width="22.54296875" customWidth="1"/>
    <col min="5" max="5" width="47.54296875" customWidth="1"/>
  </cols>
  <sheetData>
    <row r="1" spans="1:5" x14ac:dyDescent="0.35">
      <c r="A1" t="s">
        <v>92</v>
      </c>
      <c r="E1" s="2" t="s">
        <v>94</v>
      </c>
    </row>
    <row r="2" spans="1:5" x14ac:dyDescent="0.35">
      <c r="A2" t="s">
        <v>99</v>
      </c>
      <c r="E2" t="s">
        <v>95</v>
      </c>
    </row>
    <row r="3" spans="1:5" x14ac:dyDescent="0.35">
      <c r="A3" t="s">
        <v>133</v>
      </c>
      <c r="E3" t="s">
        <v>96</v>
      </c>
    </row>
    <row r="4" spans="1:5" x14ac:dyDescent="0.35">
      <c r="A4" t="s">
        <v>134</v>
      </c>
      <c r="E4" t="s">
        <v>97</v>
      </c>
    </row>
    <row r="5" spans="1:5" x14ac:dyDescent="0.35">
      <c r="E5" t="s">
        <v>98</v>
      </c>
    </row>
    <row r="6" spans="1:5" x14ac:dyDescent="0.35">
      <c r="A6" t="s">
        <v>100</v>
      </c>
    </row>
    <row r="7" spans="1:5" x14ac:dyDescent="0.35">
      <c r="A7" t="s">
        <v>101</v>
      </c>
    </row>
    <row r="8" spans="1:5" x14ac:dyDescent="0.35">
      <c r="A8" t="s">
        <v>102</v>
      </c>
    </row>
    <row r="9" spans="1:5" x14ac:dyDescent="0.35">
      <c r="A9" t="s">
        <v>104</v>
      </c>
    </row>
    <row r="10" spans="1:5" x14ac:dyDescent="0.35">
      <c r="A10" t="s">
        <v>105</v>
      </c>
    </row>
    <row r="11" spans="1:5" x14ac:dyDescent="0.35">
      <c r="A11" t="s">
        <v>106</v>
      </c>
    </row>
    <row r="13" spans="1:5" x14ac:dyDescent="0.35">
      <c r="A13" t="s">
        <v>107</v>
      </c>
      <c r="E13" s="2" t="s">
        <v>126</v>
      </c>
    </row>
    <row r="14" spans="1:5" x14ac:dyDescent="0.35">
      <c r="A14" t="s">
        <v>108</v>
      </c>
      <c r="E14" t="s">
        <v>103</v>
      </c>
    </row>
    <row r="15" spans="1:5" x14ac:dyDescent="0.35">
      <c r="A15" t="s">
        <v>109</v>
      </c>
    </row>
    <row r="16" spans="1:5" x14ac:dyDescent="0.35">
      <c r="E16" s="2" t="s">
        <v>127</v>
      </c>
    </row>
    <row r="17" spans="1:5" x14ac:dyDescent="0.35">
      <c r="A17" t="s">
        <v>115</v>
      </c>
      <c r="E17" t="s">
        <v>128</v>
      </c>
    </row>
    <row r="18" spans="1:5" x14ac:dyDescent="0.35">
      <c r="A18" t="s">
        <v>110</v>
      </c>
    </row>
    <row r="19" spans="1:5" x14ac:dyDescent="0.35">
      <c r="A19" t="s">
        <v>116</v>
      </c>
      <c r="E19" s="2" t="s">
        <v>129</v>
      </c>
    </row>
    <row r="20" spans="1:5" x14ac:dyDescent="0.35">
      <c r="A20" t="s">
        <v>118</v>
      </c>
      <c r="E20" t="s">
        <v>130</v>
      </c>
    </row>
    <row r="21" spans="1:5" x14ac:dyDescent="0.35">
      <c r="A21" t="s">
        <v>137</v>
      </c>
    </row>
    <row r="22" spans="1:5" x14ac:dyDescent="0.35">
      <c r="A22" t="s">
        <v>119</v>
      </c>
    </row>
    <row r="23" spans="1:5" x14ac:dyDescent="0.35">
      <c r="A23" t="s">
        <v>120</v>
      </c>
    </row>
    <row r="25" spans="1:5" ht="29" x14ac:dyDescent="0.35">
      <c r="B25" s="14" t="s">
        <v>111</v>
      </c>
      <c r="C25" s="3" t="s">
        <v>113</v>
      </c>
      <c r="D25" s="3" t="s">
        <v>53</v>
      </c>
      <c r="E25" s="3" t="s">
        <v>123</v>
      </c>
    </row>
    <row r="26" spans="1:5" x14ac:dyDescent="0.35">
      <c r="B26" t="s">
        <v>112</v>
      </c>
      <c r="C26">
        <v>500</v>
      </c>
      <c r="D26">
        <v>5900000</v>
      </c>
      <c r="E26">
        <v>1984</v>
      </c>
    </row>
    <row r="27" spans="1:5" x14ac:dyDescent="0.35">
      <c r="B27" t="s">
        <v>114</v>
      </c>
      <c r="C27">
        <v>500</v>
      </c>
      <c r="D27">
        <v>7050000</v>
      </c>
      <c r="E27">
        <v>1984</v>
      </c>
    </row>
    <row r="28" spans="1:5" x14ac:dyDescent="0.35">
      <c r="B28" t="s">
        <v>117</v>
      </c>
      <c r="C28">
        <v>500</v>
      </c>
      <c r="D28">
        <v>7050000</v>
      </c>
      <c r="E28">
        <v>1983</v>
      </c>
    </row>
    <row r="29" spans="1:5" x14ac:dyDescent="0.35">
      <c r="B29" t="s">
        <v>124</v>
      </c>
      <c r="C29">
        <v>1030</v>
      </c>
      <c r="D29">
        <v>6000000</v>
      </c>
      <c r="E29">
        <v>1999</v>
      </c>
    </row>
    <row r="30" spans="1:5" x14ac:dyDescent="0.35">
      <c r="B30" t="s">
        <v>121</v>
      </c>
      <c r="C30">
        <v>1800</v>
      </c>
      <c r="D30">
        <v>6000000</v>
      </c>
      <c r="E30">
        <v>2009</v>
      </c>
    </row>
    <row r="31" spans="1:5" x14ac:dyDescent="0.35">
      <c r="B31" t="s">
        <v>122</v>
      </c>
      <c r="C31">
        <v>2800</v>
      </c>
      <c r="D31">
        <v>22000000</v>
      </c>
      <c r="E31">
        <v>2014</v>
      </c>
    </row>
    <row r="33" spans="1:5" x14ac:dyDescent="0.35">
      <c r="A33" t="s">
        <v>125</v>
      </c>
    </row>
    <row r="34" spans="1:5" x14ac:dyDescent="0.35">
      <c r="A34" t="s">
        <v>138</v>
      </c>
    </row>
    <row r="35" spans="1:5" x14ac:dyDescent="0.35">
      <c r="A35" s="11">
        <v>10000000</v>
      </c>
    </row>
    <row r="37" spans="1:5" x14ac:dyDescent="0.35">
      <c r="A37" t="s">
        <v>136</v>
      </c>
    </row>
    <row r="42" spans="1:5" x14ac:dyDescent="0.35">
      <c r="A42" s="2" t="s">
        <v>139</v>
      </c>
      <c r="B42" s="17"/>
      <c r="E42" s="2" t="s">
        <v>141</v>
      </c>
    </row>
    <row r="43" spans="1:5" x14ac:dyDescent="0.35">
      <c r="A43" t="s">
        <v>140</v>
      </c>
      <c r="E43" t="s">
        <v>142</v>
      </c>
    </row>
    <row r="44" spans="1:5" x14ac:dyDescent="0.35">
      <c r="A44" t="s">
        <v>143</v>
      </c>
    </row>
    <row r="45" spans="1:5" x14ac:dyDescent="0.35">
      <c r="E45" s="2" t="s">
        <v>146</v>
      </c>
    </row>
    <row r="46" spans="1:5" x14ac:dyDescent="0.35">
      <c r="A46" t="s">
        <v>144</v>
      </c>
      <c r="E46" t="s">
        <v>147</v>
      </c>
    </row>
    <row r="47" spans="1:5" x14ac:dyDescent="0.35">
      <c r="A47" t="s">
        <v>145</v>
      </c>
      <c r="E47" t="s">
        <v>148</v>
      </c>
    </row>
    <row r="48" spans="1:5" x14ac:dyDescent="0.35">
      <c r="A48" t="s">
        <v>150</v>
      </c>
      <c r="E48" t="s">
        <v>149</v>
      </c>
    </row>
    <row r="49" spans="1:1" x14ac:dyDescent="0.35">
      <c r="A49" s="11">
        <v>30000</v>
      </c>
    </row>
    <row r="51" spans="1:1" x14ac:dyDescent="0.35">
      <c r="A51" t="s">
        <v>136</v>
      </c>
    </row>
    <row r="53" spans="1:1" x14ac:dyDescent="0.35">
      <c r="A53" t="s">
        <v>232</v>
      </c>
    </row>
    <row r="54" spans="1:1" x14ac:dyDescent="0.35">
      <c r="A54" t="s">
        <v>233</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1640625" defaultRowHeight="14.5" x14ac:dyDescent="0.35"/>
  <cols>
    <col min="1" max="1" width="16.453125" customWidth="1"/>
    <col min="2" max="2" width="12.54296875" customWidth="1"/>
  </cols>
  <sheetData>
    <row r="1" spans="1:3" x14ac:dyDescent="0.35">
      <c r="A1" s="1" t="s">
        <v>51</v>
      </c>
    </row>
    <row r="2" spans="1:3" x14ac:dyDescent="0.35">
      <c r="A2" s="2" t="s">
        <v>52</v>
      </c>
      <c r="B2" s="2" t="s">
        <v>39</v>
      </c>
      <c r="C2" s="2" t="s">
        <v>53</v>
      </c>
    </row>
    <row r="3" spans="1:3" x14ac:dyDescent="0.35">
      <c r="A3" t="s">
        <v>54</v>
      </c>
      <c r="B3" t="s">
        <v>55</v>
      </c>
      <c r="C3">
        <v>8700</v>
      </c>
    </row>
    <row r="4" spans="1:3" x14ac:dyDescent="0.35">
      <c r="A4" t="s">
        <v>56</v>
      </c>
      <c r="B4" t="s">
        <v>57</v>
      </c>
      <c r="C4">
        <v>4600</v>
      </c>
    </row>
    <row r="5" spans="1:3" x14ac:dyDescent="0.35">
      <c r="A5" t="s">
        <v>58</v>
      </c>
      <c r="B5" t="s">
        <v>59</v>
      </c>
      <c r="C5">
        <v>10500</v>
      </c>
    </row>
    <row r="6" spans="1:3" x14ac:dyDescent="0.35">
      <c r="A6" t="s">
        <v>60</v>
      </c>
      <c r="B6" t="s">
        <v>61</v>
      </c>
      <c r="C6">
        <v>6500</v>
      </c>
    </row>
    <row r="7" spans="1:3" x14ac:dyDescent="0.35">
      <c r="A7" t="s">
        <v>62</v>
      </c>
      <c r="B7" t="s">
        <v>63</v>
      </c>
      <c r="C7">
        <v>3000</v>
      </c>
    </row>
    <row r="8" spans="1:3" x14ac:dyDescent="0.35">
      <c r="A8" t="s">
        <v>64</v>
      </c>
      <c r="B8" t="s">
        <v>65</v>
      </c>
      <c r="C8">
        <v>10000</v>
      </c>
    </row>
    <row r="9" spans="1:3" x14ac:dyDescent="0.35">
      <c r="A9" t="s">
        <v>66</v>
      </c>
      <c r="B9" t="s">
        <v>67</v>
      </c>
      <c r="C9">
        <v>13000</v>
      </c>
    </row>
    <row r="10" spans="1:3" x14ac:dyDescent="0.35">
      <c r="A10" t="s">
        <v>68</v>
      </c>
      <c r="B10" t="s">
        <v>69</v>
      </c>
      <c r="C10">
        <v>9000</v>
      </c>
    </row>
    <row r="11" spans="1:3" x14ac:dyDescent="0.35">
      <c r="A11" t="s">
        <v>70</v>
      </c>
      <c r="B11" t="s">
        <v>71</v>
      </c>
      <c r="C11">
        <v>19000</v>
      </c>
    </row>
    <row r="12" spans="1:3" x14ac:dyDescent="0.35">
      <c r="A12" t="s">
        <v>72</v>
      </c>
      <c r="B12" t="s">
        <v>73</v>
      </c>
      <c r="C12">
        <v>5500</v>
      </c>
    </row>
    <row r="14" spans="1:3" x14ac:dyDescent="0.35">
      <c r="A14" s="1" t="s">
        <v>1246</v>
      </c>
    </row>
    <row r="15" spans="1:3" x14ac:dyDescent="0.35">
      <c r="A15" t="s">
        <v>1247</v>
      </c>
    </row>
    <row r="16" spans="1:3" x14ac:dyDescent="0.35">
      <c r="A16" t="s">
        <v>1248</v>
      </c>
    </row>
    <row r="17" spans="1:3" x14ac:dyDescent="0.35">
      <c r="A17" t="s">
        <v>1249</v>
      </c>
    </row>
    <row r="19" spans="1:3" x14ac:dyDescent="0.35">
      <c r="A19" t="s">
        <v>1250</v>
      </c>
      <c r="B19" s="38">
        <v>29799</v>
      </c>
      <c r="C19" t="s">
        <v>1251</v>
      </c>
    </row>
    <row r="20" spans="1:3" x14ac:dyDescent="0.35">
      <c r="A20" t="s">
        <v>1252</v>
      </c>
      <c r="B20" s="38">
        <v>20338</v>
      </c>
      <c r="C20" t="s">
        <v>1253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77">
        <f>'LDV Cost Calcs'!C153</f>
        <v>49823.962547263109</v>
      </c>
      <c r="C2" s="77">
        <v>0</v>
      </c>
      <c r="D2" s="77">
        <v>0</v>
      </c>
      <c r="E2" s="77">
        <v>0</v>
      </c>
      <c r="F2" s="77">
        <v>0</v>
      </c>
      <c r="G2" s="77">
        <v>0</v>
      </c>
      <c r="H2" s="77">
        <v>0</v>
      </c>
      <c r="I2" s="77">
        <v>0</v>
      </c>
      <c r="J2" s="77">
        <v>0</v>
      </c>
      <c r="K2" s="77">
        <v>0</v>
      </c>
      <c r="L2" s="77">
        <v>0</v>
      </c>
      <c r="M2" s="77">
        <v>0</v>
      </c>
      <c r="N2" s="77">
        <v>0</v>
      </c>
      <c r="O2" s="77">
        <v>0</v>
      </c>
      <c r="P2" s="77">
        <v>0</v>
      </c>
      <c r="Q2" s="77">
        <v>0</v>
      </c>
      <c r="R2" s="77">
        <v>0</v>
      </c>
      <c r="S2" s="77">
        <v>0</v>
      </c>
      <c r="T2" s="77">
        <v>0</v>
      </c>
      <c r="U2" s="77">
        <v>0</v>
      </c>
      <c r="V2" s="77">
        <v>0</v>
      </c>
      <c r="W2" s="77">
        <v>0</v>
      </c>
      <c r="X2" s="77">
        <v>0</v>
      </c>
      <c r="Y2" s="77">
        <v>0</v>
      </c>
      <c r="Z2" s="77">
        <v>0</v>
      </c>
      <c r="AA2" s="77">
        <v>0</v>
      </c>
      <c r="AB2" s="77">
        <v>0</v>
      </c>
      <c r="AC2" s="77">
        <v>0</v>
      </c>
      <c r="AD2" s="77">
        <v>0</v>
      </c>
      <c r="AE2" s="77">
        <v>0</v>
      </c>
      <c r="AF2" s="77">
        <v>0</v>
      </c>
      <c r="AG2" s="4"/>
    </row>
    <row r="3" spans="1:36" x14ac:dyDescent="0.35">
      <c r="A3" t="s">
        <v>1</v>
      </c>
      <c r="B3" s="4">
        <f>SUMPRODUCT('LDV Shares'!C90:C105,'AEO 2021 52'!E118:E133)*10^3*cpi_2021to2012</f>
        <v>36759.749704715985</v>
      </c>
      <c r="C3" s="4">
        <f>SUMPRODUCT('LDV Shares'!D90:D105,'AEO 2022 52'!C123:C138)*10^3*cpi_2021to2012</f>
        <v>36434.590785546126</v>
      </c>
      <c r="D3" s="4">
        <f>SUMPRODUCT('LDV Shares'!E90:E105,'AEO 2022 52'!D123:D138)*10^3*cpi_2021to2012</f>
        <v>36608.166838909936</v>
      </c>
      <c r="E3" s="4">
        <f>SUMPRODUCT('LDV Shares'!F90:F105,'AEO 2022 52'!E123:E138)*10^3*cpi_2021to2012</f>
        <v>36857.177220163212</v>
      </c>
      <c r="F3" s="4">
        <f>SUMPRODUCT('LDV Shares'!G90:G105,'AEO 2022 52'!F123:F138)*10^3*cpi_2021to2012</f>
        <v>37019.038006123752</v>
      </c>
      <c r="G3" s="4">
        <f>SUMPRODUCT('LDV Shares'!H90:H105,'AEO 2022 52'!G123:G138)*10^3*cpi_2021to2012</f>
        <v>37230.660053260268</v>
      </c>
      <c r="H3" s="4">
        <f>SUMPRODUCT('LDV Shares'!I90:I105,'AEO 2022 52'!H123:H138)*10^3*cpi_2021to2012</f>
        <v>37432.788212706888</v>
      </c>
      <c r="I3" s="4">
        <f>SUMPRODUCT('LDV Shares'!J90:J105,'AEO 2022 52'!I123:I138)*10^3*cpi_2021to2012</f>
        <v>37595.73963750546</v>
      </c>
      <c r="J3" s="4">
        <f>SUMPRODUCT('LDV Shares'!K90:K105,'AEO 2022 52'!J123:J138)*10^3*cpi_2021to2012</f>
        <v>37759.555446621416</v>
      </c>
      <c r="K3" s="4">
        <f>SUMPRODUCT('LDV Shares'!L90:L105,'AEO 2022 52'!K123:K138)*10^3*cpi_2021to2012</f>
        <v>37913.429508587753</v>
      </c>
      <c r="L3" s="4">
        <f>SUMPRODUCT('LDV Shares'!M90:M105,'AEO 2022 52'!L123:L138)*10^3*cpi_2021to2012</f>
        <v>38056.112126668289</v>
      </c>
      <c r="M3" s="4">
        <f>SUMPRODUCT('LDV Shares'!N90:N105,'AEO 2022 52'!M123:M138)*10^3*cpi_2021to2012</f>
        <v>38194.771788852697</v>
      </c>
      <c r="N3" s="4">
        <f>SUMPRODUCT('LDV Shares'!O90:O105,'AEO 2022 52'!N123:N138)*10^3*cpi_2021to2012</f>
        <v>38350.730322004187</v>
      </c>
      <c r="O3" s="4">
        <f>SUMPRODUCT('LDV Shares'!P90:P105,'AEO 2022 52'!O123:O138)*10^3*cpi_2021to2012</f>
        <v>38492.328133436014</v>
      </c>
      <c r="P3" s="4">
        <f>SUMPRODUCT('LDV Shares'!Q90:Q105,'AEO 2022 52'!P123:P138)*10^3*cpi_2021to2012</f>
        <v>38583.360472691551</v>
      </c>
      <c r="Q3" s="4">
        <f>SUMPRODUCT('LDV Shares'!R90:R105,'AEO 2022 52'!Q123:Q138)*10^3*cpi_2021to2012</f>
        <v>38658.283808731627</v>
      </c>
      <c r="R3" s="4">
        <f>SUMPRODUCT('LDV Shares'!S90:S105,'AEO 2022 52'!R123:R138)*10^3*cpi_2021to2012</f>
        <v>38729.932773507251</v>
      </c>
      <c r="S3" s="4">
        <f>SUMPRODUCT('LDV Shares'!T90:T105,'AEO 2022 52'!S123:S138)*10^3*cpi_2021to2012</f>
        <v>38797.397328576022</v>
      </c>
      <c r="T3" s="4">
        <f>SUMPRODUCT('LDV Shares'!U90:U105,'AEO 2022 52'!T123:T138)*10^3*cpi_2021to2012</f>
        <v>38852.838597276204</v>
      </c>
      <c r="U3" s="4">
        <f>SUMPRODUCT('LDV Shares'!V90:V105,'AEO 2022 52'!U123:U138)*10^3*cpi_2021to2012</f>
        <v>38913.728751333103</v>
      </c>
      <c r="V3" s="4">
        <f>SUMPRODUCT('LDV Shares'!W90:W105,'AEO 2022 52'!V123:V138)*10^3*cpi_2021to2012</f>
        <v>38959.721005865475</v>
      </c>
      <c r="W3" s="4">
        <f>SUMPRODUCT('LDV Shares'!X90:X105,'AEO 2022 52'!W123:W138)*10^3*cpi_2021to2012</f>
        <v>39005.382138204652</v>
      </c>
      <c r="X3" s="4">
        <f>SUMPRODUCT('LDV Shares'!Y90:Y105,'AEO 2022 52'!X123:X138)*10^3*cpi_2021to2012</f>
        <v>39049.590241266633</v>
      </c>
      <c r="Y3" s="4">
        <f>SUMPRODUCT('LDV Shares'!Z90:Z105,'AEO 2022 52'!Y123:Y138)*10^3*cpi_2021to2012</f>
        <v>39081.458310027221</v>
      </c>
      <c r="Z3" s="4">
        <f>SUMPRODUCT('LDV Shares'!AA90:AA105,'AEO 2022 52'!Z123:Z138)*10^3*cpi_2021to2012</f>
        <v>39114.669825403842</v>
      </c>
      <c r="AA3" s="4">
        <f>SUMPRODUCT('LDV Shares'!AB90:AB105,'AEO 2022 52'!AA123:AA138)*10^3*cpi_2021to2012</f>
        <v>39150.696975826293</v>
      </c>
      <c r="AB3" s="4">
        <f>SUMPRODUCT('LDV Shares'!AC90:AC105,'AEO 2022 52'!AB123:AB138)*10^3*cpi_2021to2012</f>
        <v>39180.248998573879</v>
      </c>
      <c r="AC3" s="4">
        <f>SUMPRODUCT('LDV Shares'!AD90:AD105,'AEO 2022 52'!AC123:AC138)*10^3*cpi_2021to2012</f>
        <v>39212.013715327601</v>
      </c>
      <c r="AD3" s="4">
        <f>SUMPRODUCT('LDV Shares'!AE90:AE105,'AEO 2022 52'!AD123:AD138)*10^3*cpi_2021to2012</f>
        <v>39245.766493130155</v>
      </c>
      <c r="AE3" s="4">
        <f>SUMPRODUCT('LDV Shares'!AF90:AF105,'AEO 2022 52'!AE123:AE138)*10^3*cpi_2021to2012</f>
        <v>39277.074269017685</v>
      </c>
      <c r="AF3" s="4">
        <f>SUMPRODUCT('LDV Shares'!AG90:AG105,'AEO 2022 52'!AF123:AF138)*10^3*cpi_2021to2012</f>
        <v>39300.161734263798</v>
      </c>
      <c r="AG3" s="4"/>
      <c r="AH3" s="4"/>
      <c r="AI3" s="4"/>
      <c r="AJ3" s="4"/>
    </row>
    <row r="4" spans="1:36" x14ac:dyDescent="0.35">
      <c r="A4" t="s">
        <v>2</v>
      </c>
      <c r="B4" s="78">
        <f>'LDV Cost Calcs'!C152</f>
        <v>32342.6363589045</v>
      </c>
      <c r="C4" s="78">
        <f>'LDV Cost Calcs'!D152</f>
        <v>31129.956993637028</v>
      </c>
      <c r="D4" s="78">
        <f>'LDV Cost Calcs'!E152</f>
        <v>31233.992517959068</v>
      </c>
      <c r="E4" s="78">
        <f>'LDV Cost Calcs'!F152</f>
        <v>31410.127859898465</v>
      </c>
      <c r="F4" s="78">
        <f>'LDV Cost Calcs'!G152</f>
        <v>31600.045972719752</v>
      </c>
      <c r="G4" s="78">
        <f>'LDV Cost Calcs'!H152</f>
        <v>31782.157664622493</v>
      </c>
      <c r="H4" s="78">
        <f>'LDV Cost Calcs'!I152</f>
        <v>31882.82041617806</v>
      </c>
      <c r="I4" s="78">
        <f>'LDV Cost Calcs'!J152</f>
        <v>31930.789102641393</v>
      </c>
      <c r="J4" s="78">
        <f>'LDV Cost Calcs'!K152</f>
        <v>32005.224096102884</v>
      </c>
      <c r="K4" s="78">
        <f>'LDV Cost Calcs'!L152</f>
        <v>32055.71422638472</v>
      </c>
      <c r="L4" s="78">
        <f>'LDV Cost Calcs'!M152</f>
        <v>32068.029944745696</v>
      </c>
      <c r="M4" s="78">
        <f>'LDV Cost Calcs'!N152</f>
        <v>32093.283591215521</v>
      </c>
      <c r="N4" s="78">
        <f>'LDV Cost Calcs'!O152</f>
        <v>32130.744558204238</v>
      </c>
      <c r="O4" s="78">
        <f>'LDV Cost Calcs'!P152</f>
        <v>32164.212687949675</v>
      </c>
      <c r="P4" s="78">
        <f>'LDV Cost Calcs'!Q152</f>
        <v>32150.977174400679</v>
      </c>
      <c r="Q4" s="78">
        <f>'LDV Cost Calcs'!R152</f>
        <v>32146.291766028084</v>
      </c>
      <c r="R4" s="78">
        <f>'LDV Cost Calcs'!S152</f>
        <v>32127.883935765687</v>
      </c>
      <c r="S4" s="78">
        <f>'LDV Cost Calcs'!T152</f>
        <v>32100.213780331545</v>
      </c>
      <c r="T4" s="78">
        <f>'LDV Cost Calcs'!U152</f>
        <v>32077.502109238034</v>
      </c>
      <c r="U4" s="78">
        <f>'LDV Cost Calcs'!V152</f>
        <v>32062.891428441853</v>
      </c>
      <c r="V4" s="78">
        <f>'LDV Cost Calcs'!W152</f>
        <v>32032.658989836484</v>
      </c>
      <c r="W4" s="78">
        <f>'LDV Cost Calcs'!X152</f>
        <v>32011.134162611605</v>
      </c>
      <c r="X4" s="78">
        <f>'LDV Cost Calcs'!Y152</f>
        <v>31998.44014400302</v>
      </c>
      <c r="Y4" s="78">
        <f>'LDV Cost Calcs'!Z152</f>
        <v>31971.417583348968</v>
      </c>
      <c r="Z4" s="78">
        <f>'LDV Cost Calcs'!AA152</f>
        <v>31946.430821162394</v>
      </c>
      <c r="AA4" s="78">
        <f>'LDV Cost Calcs'!AB152</f>
        <v>31930.638116585138</v>
      </c>
      <c r="AB4" s="78">
        <f>'LDV Cost Calcs'!AC152</f>
        <v>31899.788025835587</v>
      </c>
      <c r="AC4" s="78">
        <f>'LDV Cost Calcs'!AD152</f>
        <v>31877.689821201966</v>
      </c>
      <c r="AD4" s="78">
        <f>'LDV Cost Calcs'!AE152</f>
        <v>31872.800112692352</v>
      </c>
      <c r="AE4" s="78">
        <f>'LDV Cost Calcs'!AF152</f>
        <v>31847.855104491427</v>
      </c>
      <c r="AF4" s="78">
        <f>'LDV Cost Calcs'!AG152</f>
        <v>31812.26833448077</v>
      </c>
      <c r="AG4" s="4"/>
      <c r="AH4" s="4"/>
      <c r="AI4" s="4"/>
      <c r="AJ4" s="4"/>
    </row>
    <row r="5" spans="1:36" x14ac:dyDescent="0.35">
      <c r="A5" t="s">
        <v>3</v>
      </c>
      <c r="B5" s="79">
        <f>'LDV Cost Calcs'!C154</f>
        <v>35443.546139439881</v>
      </c>
      <c r="C5" s="79">
        <f>'LDV Cost Calcs'!D154</f>
        <v>34477.178221388873</v>
      </c>
      <c r="D5" s="79">
        <f>'LDV Cost Calcs'!E154</f>
        <v>34595.146737755626</v>
      </c>
      <c r="E5" s="79">
        <f>'LDV Cost Calcs'!F154</f>
        <v>34771.048176426215</v>
      </c>
      <c r="F5" s="79">
        <f>'LDV Cost Calcs'!G154</f>
        <v>34959.817699607331</v>
      </c>
      <c r="G5" s="79">
        <f>'LDV Cost Calcs'!H154</f>
        <v>35129.729223347662</v>
      </c>
      <c r="H5" s="79">
        <f>'LDV Cost Calcs'!I154</f>
        <v>35187.179006151244</v>
      </c>
      <c r="I5" s="79">
        <f>'LDV Cost Calcs'!J154</f>
        <v>35193.129139021381</v>
      </c>
      <c r="J5" s="79">
        <f>'LDV Cost Calcs'!K154</f>
        <v>35237.611165180002</v>
      </c>
      <c r="K5" s="79">
        <f>'LDV Cost Calcs'!L154</f>
        <v>35253.496309659131</v>
      </c>
      <c r="L5" s="79">
        <f>'LDV Cost Calcs'!M154</f>
        <v>35217.85656615271</v>
      </c>
      <c r="M5" s="79">
        <f>'LDV Cost Calcs'!N154</f>
        <v>35199.952387663558</v>
      </c>
      <c r="N5" s="79">
        <f>'LDV Cost Calcs'!O154</f>
        <v>35199.220209550636</v>
      </c>
      <c r="O5" s="79">
        <f>'LDV Cost Calcs'!P154</f>
        <v>35193.837493385996</v>
      </c>
      <c r="P5" s="79">
        <f>'LDV Cost Calcs'!Q154</f>
        <v>35146.980913797786</v>
      </c>
      <c r="Q5" s="79">
        <f>'LDV Cost Calcs'!R154</f>
        <v>35116.654312482853</v>
      </c>
      <c r="R5" s="79">
        <f>'LDV Cost Calcs'!S154</f>
        <v>35064.167970117072</v>
      </c>
      <c r="S5" s="79">
        <f>'LDV Cost Calcs'!T154</f>
        <v>34999.004201472279</v>
      </c>
      <c r="T5" s="79">
        <f>'LDV Cost Calcs'!U154</f>
        <v>34941.401547581198</v>
      </c>
      <c r="U5" s="79">
        <f>'LDV Cost Calcs'!V154</f>
        <v>34893.494406294696</v>
      </c>
      <c r="V5" s="79">
        <f>'LDV Cost Calcs'!W154</f>
        <v>34825.657037435347</v>
      </c>
      <c r="W5" s="79">
        <f>'LDV Cost Calcs'!X154</f>
        <v>34770.67868956639</v>
      </c>
      <c r="X5" s="79">
        <f>'LDV Cost Calcs'!Y154</f>
        <v>34726.487144332365</v>
      </c>
      <c r="Y5" s="79">
        <f>'LDV Cost Calcs'!Z154</f>
        <v>34665.128341797354</v>
      </c>
      <c r="Z5" s="79">
        <f>'LDV Cost Calcs'!AA154</f>
        <v>34606.304198628044</v>
      </c>
      <c r="AA5" s="79">
        <f>'LDV Cost Calcs'!AB154</f>
        <v>34558.871844990514</v>
      </c>
      <c r="AB5" s="79">
        <f>'LDV Cost Calcs'!AC154</f>
        <v>34491.546868115569</v>
      </c>
      <c r="AC5" s="79">
        <f>'LDV Cost Calcs'!AD154</f>
        <v>34438.015942495229</v>
      </c>
      <c r="AD5" s="79">
        <f>'LDV Cost Calcs'!AE154</f>
        <v>34405.278599836711</v>
      </c>
      <c r="AE5" s="79">
        <f>'LDV Cost Calcs'!AF154</f>
        <v>34345.690803677157</v>
      </c>
      <c r="AF5" s="79">
        <f>'LDV Cost Calcs'!AG154</f>
        <v>34275.306344468656</v>
      </c>
      <c r="AG5" s="4"/>
      <c r="AH5" s="4"/>
      <c r="AI5" s="4"/>
      <c r="AJ5" s="4"/>
    </row>
    <row r="6" spans="1:36" x14ac:dyDescent="0.35">
      <c r="A6" t="s">
        <v>4</v>
      </c>
      <c r="B6" s="4">
        <f>'PHEV Price Calcs'!B254</f>
        <v>36885.812469092874</v>
      </c>
      <c r="C6" s="4">
        <f>'PHEV Price Calcs'!C254</f>
        <v>37336.980719431835</v>
      </c>
      <c r="D6" s="4">
        <f>'PHEV Price Calcs'!D254</f>
        <v>37329.007914344555</v>
      </c>
      <c r="E6" s="4">
        <f>'PHEV Price Calcs'!E254</f>
        <v>37503.159732412889</v>
      </c>
      <c r="F6" s="4">
        <f>'PHEV Price Calcs'!F254</f>
        <v>37520.31740775871</v>
      </c>
      <c r="G6" s="4">
        <f>'PHEV Price Calcs'!G254</f>
        <v>37633.628535664677</v>
      </c>
      <c r="H6" s="4">
        <f>'PHEV Price Calcs'!H254</f>
        <v>37671.781868811922</v>
      </c>
      <c r="I6" s="4">
        <f>'PHEV Price Calcs'!I254</f>
        <v>37696.720901670669</v>
      </c>
      <c r="J6" s="4">
        <f>'PHEV Price Calcs'!J254</f>
        <v>37738.453245847348</v>
      </c>
      <c r="K6" s="4">
        <f>'PHEV Price Calcs'!K254</f>
        <v>37794.485683217637</v>
      </c>
      <c r="L6" s="4">
        <f>'PHEV Price Calcs'!L254</f>
        <v>37859.599659101608</v>
      </c>
      <c r="M6" s="4">
        <f>'PHEV Price Calcs'!M254</f>
        <v>37933.043883037113</v>
      </c>
      <c r="N6" s="4">
        <f>'PHEV Price Calcs'!N254</f>
        <v>38027.152557588131</v>
      </c>
      <c r="O6" s="4">
        <f>'PHEV Price Calcs'!O254</f>
        <v>38120.389049775687</v>
      </c>
      <c r="P6" s="4">
        <f>'PHEV Price Calcs'!P254</f>
        <v>38167.926377029544</v>
      </c>
      <c r="Q6" s="4">
        <f>'PHEV Price Calcs'!Q254</f>
        <v>38204.76513742235</v>
      </c>
      <c r="R6" s="4">
        <f>'PHEV Price Calcs'!R254</f>
        <v>38234.602879884929</v>
      </c>
      <c r="S6" s="4">
        <f>'PHEV Price Calcs'!S254</f>
        <v>38257.161192220214</v>
      </c>
      <c r="T6" s="4">
        <f>'PHEV Price Calcs'!T254</f>
        <v>38267.161631422794</v>
      </c>
      <c r="U6" s="4">
        <f>'PHEV Price Calcs'!U254</f>
        <v>38273.780553412624</v>
      </c>
      <c r="V6" s="4">
        <f>'PHEV Price Calcs'!V254</f>
        <v>38268.706224803573</v>
      </c>
      <c r="W6" s="4">
        <f>'PHEV Price Calcs'!W254</f>
        <v>38268.726993346951</v>
      </c>
      <c r="X6" s="4">
        <f>'PHEV Price Calcs'!X254</f>
        <v>38264.079811331641</v>
      </c>
      <c r="Y6" s="4">
        <f>'PHEV Price Calcs'!Y254</f>
        <v>38252.491064335751</v>
      </c>
      <c r="Z6" s="4">
        <f>'PHEV Price Calcs'!Z254</f>
        <v>38239.612538116293</v>
      </c>
      <c r="AA6" s="4">
        <f>'PHEV Price Calcs'!AA254</f>
        <v>38227.884002953455</v>
      </c>
      <c r="AB6" s="4">
        <f>'PHEV Price Calcs'!AB254</f>
        <v>38213.824359765669</v>
      </c>
      <c r="AC6" s="4">
        <f>'PHEV Price Calcs'!AC254</f>
        <v>38203.504998973527</v>
      </c>
      <c r="AD6" s="4">
        <f>'PHEV Price Calcs'!AD254</f>
        <v>38194.978824352336</v>
      </c>
      <c r="AE6" s="4">
        <f>'PHEV Price Calcs'!AE254</f>
        <v>38188.072000949905</v>
      </c>
      <c r="AF6" s="4">
        <f>'PHEV Price Calcs'!AF254</f>
        <v>38174.690829870444</v>
      </c>
      <c r="AG6" s="4"/>
      <c r="AH6" s="4"/>
      <c r="AI6" s="4"/>
      <c r="AJ6" s="4"/>
    </row>
    <row r="7" spans="1:36" x14ac:dyDescent="0.35">
      <c r="A7" t="s">
        <v>214</v>
      </c>
      <c r="B7" s="4">
        <f>INDEX('AEO 2021 52'!139:139,MATCH(B$1,'AEO 2021 52'!$1:$1,0))*10^3*cpi_2021to2012</f>
        <v>35929.332572026418</v>
      </c>
      <c r="C7" s="4">
        <f>INDEX('AEO 2022 52'!145:145,MATCH(C$1,'AEO 2022 52'!$1:$1,0))*10^3*cpi_2021to2012</f>
        <v>36403.264511185735</v>
      </c>
      <c r="D7" s="4">
        <f>INDEX('AEO 2022 52'!145:145,MATCH(D$1,'AEO 2022 52'!$1:$1,0))*10^3*cpi_2021to2012</f>
        <v>36393.920441244409</v>
      </c>
      <c r="E7" s="4">
        <f>INDEX('AEO 2022 52'!145:145,MATCH(E$1,'AEO 2022 52'!$1:$1,0))*10^3*cpi_2021to2012</f>
        <v>36477.169766586703</v>
      </c>
      <c r="F7" s="4">
        <f>INDEX('AEO 2022 52'!145:145,MATCH(F$1,'AEO 2022 52'!$1:$1,0))*10^3*cpi_2021to2012</f>
        <v>36574.597879233857</v>
      </c>
      <c r="G7" s="4">
        <f>INDEX('AEO 2022 52'!145:145,MATCH(G$1,'AEO 2022 52'!$1:$1,0))*10^3*cpi_2021to2012</f>
        <v>36704.070186758676</v>
      </c>
      <c r="H7" s="4">
        <f>INDEX('AEO 2022 52'!145:145,MATCH(H$1,'AEO 2022 52'!$1:$1,0))*10^3*cpi_2021to2012</f>
        <v>36839.10250398198</v>
      </c>
      <c r="I7" s="4">
        <f>INDEX('AEO 2022 52'!145:145,MATCH(I$1,'AEO 2022 52'!$1:$1,0))*10^3*cpi_2021to2012</f>
        <v>36915.753872067013</v>
      </c>
      <c r="J7" s="4">
        <f>INDEX('AEO 2022 52'!145:145,MATCH(J$1,'AEO 2022 52'!$1:$1,0))*10^3*cpi_2021to2012</f>
        <v>36969.340774439974</v>
      </c>
      <c r="K7" s="4">
        <f>INDEX('AEO 2022 52'!145:145,MATCH(K$1,'AEO 2022 52'!$1:$1,0))*10^3*cpi_2021to2012</f>
        <v>37032.372575945672</v>
      </c>
      <c r="L7" s="4">
        <f>INDEX('AEO 2022 52'!145:145,MATCH(L$1,'AEO 2022 52'!$1:$1,0))*10^3*cpi_2021to2012</f>
        <v>37089.359709790748</v>
      </c>
      <c r="M7" s="4">
        <f>INDEX('AEO 2022 52'!145:145,MATCH(M$1,'AEO 2022 52'!$1:$1,0))*10^3*cpi_2021to2012</f>
        <v>37141.158800450234</v>
      </c>
      <c r="N7" s="4">
        <f>INDEX('AEO 2022 52'!145:145,MATCH(N$1,'AEO 2022 52'!$1:$1,0))*10^3*cpi_2021to2012</f>
        <v>37199.713446935071</v>
      </c>
      <c r="O7" s="4">
        <f>INDEX('AEO 2022 52'!145:145,MATCH(O$1,'AEO 2022 52'!$1:$1,0))*10^3*cpi_2021to2012</f>
        <v>37260.443123120633</v>
      </c>
      <c r="P7" s="4">
        <f>INDEX('AEO 2022 52'!145:145,MATCH(P$1,'AEO 2022 52'!$1:$1,0))*10^3*cpi_2021to2012</f>
        <v>37304.114025264782</v>
      </c>
      <c r="Q7" s="4">
        <f>INDEX('AEO 2022 52'!145:145,MATCH(Q$1,'AEO 2022 52'!$1:$1,0))*10^3*cpi_2021to2012</f>
        <v>37345.402308196477</v>
      </c>
      <c r="R7" s="4">
        <f>INDEX('AEO 2022 52'!145:145,MATCH(R$1,'AEO 2022 52'!$1:$1,0))*10^3*cpi_2021to2012</f>
        <v>37386.202543949512</v>
      </c>
      <c r="S7" s="4">
        <f>INDEX('AEO 2022 52'!145:145,MATCH(S$1,'AEO 2022 52'!$1:$1,0))*10^3*cpi_2021to2012</f>
        <v>37426.663010746575</v>
      </c>
      <c r="T7" s="4">
        <f>INDEX('AEO 2022 52'!145:145,MATCH(T$1,'AEO 2022 52'!$1:$1,0))*10^3*cpi_2021to2012</f>
        <v>37462.97338191681</v>
      </c>
      <c r="U7" s="4">
        <f>INDEX('AEO 2022 52'!145:145,MATCH(U$1,'AEO 2022 52'!$1:$1,0))*10^3*cpi_2021to2012</f>
        <v>37501.889213285598</v>
      </c>
      <c r="V7" s="4">
        <f>INDEX('AEO 2022 52'!145:145,MATCH(V$1,'AEO 2022 52'!$1:$1,0))*10^3*cpi_2021to2012</f>
        <v>37537.78610004059</v>
      </c>
      <c r="W7" s="4">
        <f>INDEX('AEO 2022 52'!145:145,MATCH(W$1,'AEO 2022 52'!$1:$1,0))*10^3*cpi_2021to2012</f>
        <v>37572.532347787572</v>
      </c>
      <c r="X7" s="4">
        <f>INDEX('AEO 2022 52'!145:145,MATCH(X$1,'AEO 2022 52'!$1:$1,0))*10^3*cpi_2021to2012</f>
        <v>37608.407204635194</v>
      </c>
      <c r="Y7" s="4">
        <f>INDEX('AEO 2022 52'!145:145,MATCH(Y$1,'AEO 2022 52'!$1:$1,0))*10^3*cpi_2021to2012</f>
        <v>37641.391907096724</v>
      </c>
      <c r="Z7" s="4">
        <f>INDEX('AEO 2022 52'!145:145,MATCH(Z$1,'AEO 2022 52'!$1:$1,0))*10^3*cpi_2021to2012</f>
        <v>37674.476591445535</v>
      </c>
      <c r="AA7" s="4">
        <f>INDEX('AEO 2022 52'!145:145,MATCH(AA$1,'AEO 2022 52'!$1:$1,0))*10^3*cpi_2021to2012</f>
        <v>37709.228770321432</v>
      </c>
      <c r="AB7" s="4">
        <f>INDEX('AEO 2022 52'!145:145,MATCH(AB$1,'AEO 2022 52'!$1:$1,0))*10^3*cpi_2021to2012</f>
        <v>37742.754052817647</v>
      </c>
      <c r="AC7" s="4">
        <f>INDEX('AEO 2022 52'!145:145,MATCH(AC$1,'AEO 2022 52'!$1:$1,0))*10^3*cpi_2021to2012</f>
        <v>37777.502842477021</v>
      </c>
      <c r="AD7" s="4">
        <f>INDEX('AEO 2022 52'!145:145,MATCH(AD$1,'AEO 2022 52'!$1:$1,0))*10^3*cpi_2021to2012</f>
        <v>37812.786281042172</v>
      </c>
      <c r="AE7" s="4">
        <f>INDEX('AEO 2022 52'!145:145,MATCH(AE$1,'AEO 2022 52'!$1:$1,0))*10^3*cpi_2021to2012</f>
        <v>37847.826543322131</v>
      </c>
      <c r="AF7" s="4">
        <f>INDEX('AEO 2022 52'!145:145,MATCH(AF$1,'AEO 2022 52'!$1:$1,0))*10^3*cpi_2021to2012</f>
        <v>37865.157301989144</v>
      </c>
      <c r="AG7" s="4"/>
      <c r="AH7" s="4"/>
      <c r="AI7" s="4"/>
      <c r="AJ7" s="4"/>
    </row>
    <row r="8" spans="1:36" x14ac:dyDescent="0.35">
      <c r="A8" t="s">
        <v>215</v>
      </c>
      <c r="B8" s="4">
        <f>'Hydrogen Vehicle Calcs'!B55*10^3*cpi_2021to2012</f>
        <v>65065.827806937443</v>
      </c>
      <c r="C8" s="4">
        <f>'Hydrogen Vehicle Calcs'!C55*10^3*cpi_2021to2012</f>
        <v>64987.935309850225</v>
      </c>
      <c r="D8" s="4">
        <f>'Hydrogen Vehicle Calcs'!D55*10^3*cpi_2021to2012</f>
        <v>63577.422597935089</v>
      </c>
      <c r="E8" s="4">
        <f>'Hydrogen Vehicle Calcs'!E55*10^3*cpi_2021to2012</f>
        <v>62336.47870045976</v>
      </c>
      <c r="F8" s="4">
        <f>'Hydrogen Vehicle Calcs'!F55*10^3*cpi_2021to2012</f>
        <v>61077.489545114651</v>
      </c>
      <c r="G8" s="4">
        <f>'Hydrogen Vehicle Calcs'!G55*10^3*cpi_2021to2012</f>
        <v>59796.698669513185</v>
      </c>
      <c r="H8" s="4">
        <f>'Hydrogen Vehicle Calcs'!H55*10^3*cpi_2021to2012</f>
        <v>58619.28461259872</v>
      </c>
      <c r="I8" s="4">
        <f>'Hydrogen Vehicle Calcs'!I55*10^3*cpi_2021to2012</f>
        <v>57573.511889583213</v>
      </c>
      <c r="J8" s="4">
        <f>'Hydrogen Vehicle Calcs'!J55*10^3*cpi_2021to2012</f>
        <v>56576.369100251082</v>
      </c>
      <c r="K8" s="4">
        <f>'Hydrogen Vehicle Calcs'!K55*10^3*cpi_2021to2012</f>
        <v>55625.606867016562</v>
      </c>
      <c r="L8" s="4">
        <f>'Hydrogen Vehicle Calcs'!L55*10^3*cpi_2021to2012</f>
        <v>54719.382283418563</v>
      </c>
      <c r="M8" s="4">
        <f>'Hydrogen Vehicle Calcs'!M55*10^3*cpi_2021to2012</f>
        <v>53853.985841070171</v>
      </c>
      <c r="N8" s="4">
        <f>'Hydrogen Vehicle Calcs'!N55*10^3*cpi_2021to2012</f>
        <v>53033.453805845027</v>
      </c>
      <c r="O8" s="4">
        <f>'Hydrogen Vehicle Calcs'!O55*10^3*cpi_2021to2012</f>
        <v>52249.372563810473</v>
      </c>
      <c r="P8" s="4">
        <f>'Hydrogen Vehicle Calcs'!P55*10^3*cpi_2021to2012</f>
        <v>51482.633999024292</v>
      </c>
      <c r="Q8" s="4">
        <f>'Hydrogen Vehicle Calcs'!Q55*10^3*cpi_2021to2012</f>
        <v>50748.042850962644</v>
      </c>
      <c r="R8" s="4">
        <f>'Hydrogen Vehicle Calcs'!R55*10^3*cpi_2021to2012</f>
        <v>50047.27351509178</v>
      </c>
      <c r="S8" s="4">
        <f>'Hydrogen Vehicle Calcs'!S55*10^3*cpi_2021to2012</f>
        <v>49379.547158040114</v>
      </c>
      <c r="T8" s="4">
        <f>'Hydrogen Vehicle Calcs'!T55*10^3*cpi_2021to2012</f>
        <v>48742.331394431756</v>
      </c>
      <c r="U8" s="4">
        <f>'Hydrogen Vehicle Calcs'!U55*10^3*cpi_2021to2012</f>
        <v>48135.744734535794</v>
      </c>
      <c r="V8" s="4">
        <f>'Hydrogen Vehicle Calcs'!V55*10^3*cpi_2021to2012</f>
        <v>47556.414789814015</v>
      </c>
      <c r="W8" s="4">
        <f>'Hydrogen Vehicle Calcs'!W55*10^3*cpi_2021to2012</f>
        <v>47004.290445664308</v>
      </c>
      <c r="X8" s="4">
        <f>'Hydrogen Vehicle Calcs'!X55*10^3*cpi_2021to2012</f>
        <v>46478.026987880963</v>
      </c>
      <c r="Y8" s="4">
        <f>'Hydrogen Vehicle Calcs'!Y55*10^3*cpi_2021to2012</f>
        <v>45975.845940356026</v>
      </c>
      <c r="Z8" s="4">
        <f>'Hydrogen Vehicle Calcs'!Z55*10^3*cpi_2021to2012</f>
        <v>45497.388881191975</v>
      </c>
      <c r="AA8" s="4">
        <f>'Hydrogen Vehicle Calcs'!AA55*10^3*cpi_2021to2012</f>
        <v>45041.515661603393</v>
      </c>
      <c r="AB8" s="4">
        <f>'Hydrogen Vehicle Calcs'!AB55*10^3*cpi_2021to2012</f>
        <v>44606.744095813352</v>
      </c>
      <c r="AC8" s="4">
        <f>'Hydrogen Vehicle Calcs'!AC55*10^3*cpi_2021to2012</f>
        <v>44192.663344612098</v>
      </c>
      <c r="AD8" s="4">
        <f>'Hydrogen Vehicle Calcs'!AD55*10^3*cpi_2021to2012</f>
        <v>43797.708202418376</v>
      </c>
      <c r="AE8" s="4">
        <f>'Hydrogen Vehicle Calcs'!AE55*10^3*cpi_2021to2012</f>
        <v>43421.457709053371</v>
      </c>
      <c r="AF8" s="4">
        <f>'Hydrogen Vehicle Calcs'!AF55*10^3*cpi_2021to2012</f>
        <v>43045.618654999329</v>
      </c>
      <c r="AG8" s="4"/>
      <c r="AH8" s="4"/>
      <c r="AI8" s="4"/>
      <c r="AJ8" s="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4.5" x14ac:dyDescent="0.35"/>
  <cols>
    <col min="1" max="1" width="24.453125" style="5" customWidth="1"/>
    <col min="2" max="16384" width="9" style="5"/>
  </cols>
  <sheetData>
    <row r="1" spans="1:36" x14ac:dyDescent="0.35">
      <c r="A1" s="35" t="s">
        <v>231</v>
      </c>
      <c r="B1" s="5">
        <f>'AEO 2021 52'!E1</f>
        <v>2020</v>
      </c>
      <c r="C1" s="5">
        <f>'AEO 2021 52'!F1</f>
        <v>2021</v>
      </c>
      <c r="D1" s="5">
        <f>'AEO 2021 52'!G1</f>
        <v>2022</v>
      </c>
      <c r="E1" s="5">
        <f>'AEO 2021 52'!H1</f>
        <v>2023</v>
      </c>
      <c r="F1" s="5">
        <f>'AEO 2021 52'!I1</f>
        <v>2024</v>
      </c>
      <c r="G1" s="5">
        <f>'AEO 2021 52'!J1</f>
        <v>2025</v>
      </c>
      <c r="H1" s="5">
        <f>'AEO 2021 52'!K1</f>
        <v>2026</v>
      </c>
      <c r="I1" s="5">
        <f>'AEO 2021 52'!L1</f>
        <v>2027</v>
      </c>
      <c r="J1" s="5">
        <f>'AEO 2021 52'!M1</f>
        <v>2028</v>
      </c>
      <c r="K1" s="5">
        <f>'AEO 2021 52'!N1</f>
        <v>2029</v>
      </c>
      <c r="L1" s="5">
        <f>'AEO 2021 52'!O1</f>
        <v>2030</v>
      </c>
      <c r="M1" s="5">
        <f>'AEO 2021 52'!P1</f>
        <v>2031</v>
      </c>
      <c r="N1" s="5">
        <f>'AEO 2021 52'!Q1</f>
        <v>2032</v>
      </c>
      <c r="O1" s="5">
        <f>'AEO 2021 52'!R1</f>
        <v>2033</v>
      </c>
      <c r="P1" s="5">
        <f>'AEO 2021 52'!S1</f>
        <v>2034</v>
      </c>
      <c r="Q1" s="5">
        <f>'AEO 2021 52'!T1</f>
        <v>2035</v>
      </c>
      <c r="R1" s="5">
        <f>'AEO 2021 52'!U1</f>
        <v>2036</v>
      </c>
      <c r="S1" s="5">
        <f>'AEO 2021 52'!V1</f>
        <v>2037</v>
      </c>
      <c r="T1" s="5">
        <f>'AEO 2021 52'!W1</f>
        <v>2038</v>
      </c>
      <c r="U1" s="5">
        <f>'AEO 2021 52'!X1</f>
        <v>2039</v>
      </c>
      <c r="V1" s="5">
        <f>'AEO 2021 52'!Y1</f>
        <v>2040</v>
      </c>
      <c r="W1" s="5">
        <f>'AEO 2021 52'!Z1</f>
        <v>2041</v>
      </c>
      <c r="X1" s="5">
        <f>'AEO 2021 52'!AA1</f>
        <v>2042</v>
      </c>
      <c r="Y1" s="5">
        <f>'AEO 2021 52'!AB1</f>
        <v>2043</v>
      </c>
      <c r="Z1" s="5">
        <f>'AEO 2021 52'!AC1</f>
        <v>2044</v>
      </c>
      <c r="AA1" s="5">
        <f>'AEO 2021 52'!AD1</f>
        <v>2045</v>
      </c>
      <c r="AB1" s="5">
        <f>'AEO 2021 52'!AE1</f>
        <v>2046</v>
      </c>
      <c r="AC1" s="5">
        <f>'AEO 2021 52'!AF1</f>
        <v>2047</v>
      </c>
      <c r="AD1" s="5">
        <f>'AEO 2021 52'!AG1</f>
        <v>2048</v>
      </c>
      <c r="AE1" s="5">
        <f>'AEO 2021 52'!AH1</f>
        <v>2049</v>
      </c>
      <c r="AF1" s="5">
        <f>'AEO 2021 52'!AI1</f>
        <v>2050</v>
      </c>
    </row>
    <row r="2" spans="1:36" x14ac:dyDescent="0.35">
      <c r="A2" s="5" t="s">
        <v>0</v>
      </c>
      <c r="B2" s="22">
        <f>'CARB ACT ISOR'!B80</f>
        <v>74481.20175540229</v>
      </c>
      <c r="C2" s="22">
        <v>0</v>
      </c>
      <c r="D2" s="22">
        <v>0</v>
      </c>
      <c r="E2" s="22">
        <v>0</v>
      </c>
      <c r="F2" s="22">
        <v>0</v>
      </c>
      <c r="G2" s="22">
        <v>0</v>
      </c>
      <c r="H2" s="22">
        <v>0</v>
      </c>
      <c r="I2" s="22">
        <v>0</v>
      </c>
      <c r="J2" s="22">
        <v>0</v>
      </c>
      <c r="K2" s="22">
        <v>0</v>
      </c>
      <c r="L2" s="22">
        <v>0</v>
      </c>
      <c r="M2" s="22">
        <v>0</v>
      </c>
      <c r="N2" s="22">
        <v>0</v>
      </c>
      <c r="O2" s="22">
        <v>0</v>
      </c>
      <c r="P2" s="22">
        <v>0</v>
      </c>
      <c r="Q2" s="22">
        <v>0</v>
      </c>
      <c r="R2" s="22">
        <v>0</v>
      </c>
      <c r="S2" s="22">
        <v>0</v>
      </c>
      <c r="T2" s="22">
        <v>0</v>
      </c>
      <c r="U2" s="22">
        <v>0</v>
      </c>
      <c r="V2" s="22">
        <v>0</v>
      </c>
      <c r="W2" s="22">
        <v>0</v>
      </c>
      <c r="X2" s="22">
        <v>0</v>
      </c>
      <c r="Y2" s="22">
        <v>0</v>
      </c>
      <c r="Z2" s="22">
        <v>0</v>
      </c>
      <c r="AA2" s="22">
        <v>0</v>
      </c>
      <c r="AB2" s="22">
        <v>0</v>
      </c>
      <c r="AC2" s="22">
        <v>0</v>
      </c>
      <c r="AD2" s="22">
        <v>0</v>
      </c>
      <c r="AE2" s="22">
        <v>0</v>
      </c>
      <c r="AF2" s="22">
        <v>0</v>
      </c>
      <c r="AG2" s="22"/>
      <c r="AH2" s="22"/>
      <c r="AI2" s="22"/>
      <c r="AJ2" s="22"/>
    </row>
    <row r="3" spans="1:36" x14ac:dyDescent="0.35">
      <c r="A3" s="5" t="s">
        <v>1</v>
      </c>
      <c r="B3" s="22">
        <f>B4*'BNVP-LDVs-psgr'!B3/'BNVP-LDVs-psgr'!B4</f>
        <v>51983.088057138302</v>
      </c>
      <c r="C3" s="22">
        <f>$B3*'BNVP-LDVs-psgr'!C3/'BNVP-LDVs-psgr'!$B3</f>
        <v>51523.270869492924</v>
      </c>
      <c r="D3" s="22">
        <f>$B3*'BNVP-LDVs-psgr'!D3/'BNVP-LDVs-psgr'!$B3</f>
        <v>51768.730083418523</v>
      </c>
      <c r="E3" s="22">
        <f>$B3*'BNVP-LDVs-psgr'!E3/'BNVP-LDVs-psgr'!$B3</f>
        <v>52120.86329106574</v>
      </c>
      <c r="F3" s="22">
        <f>$B3*'BNVP-LDVs-psgr'!F3/'BNVP-LDVs-psgr'!$B3</f>
        <v>52349.755586502266</v>
      </c>
      <c r="G3" s="22">
        <f>$B3*'BNVP-LDVs-psgr'!G3/'BNVP-LDVs-psgr'!$B3</f>
        <v>52649.016805620908</v>
      </c>
      <c r="H3" s="22">
        <f>$B3*'BNVP-LDVs-psgr'!H3/'BNVP-LDVs-psgr'!$B3</f>
        <v>52934.852427346937</v>
      </c>
      <c r="I3" s="22">
        <f>$B3*'BNVP-LDVs-psgr'!I3/'BNVP-LDVs-psgr'!$B3</f>
        <v>53165.287028572027</v>
      </c>
      <c r="J3" s="22">
        <f>$B3*'BNVP-LDVs-psgr'!J3/'BNVP-LDVs-psgr'!$B3</f>
        <v>53396.943982137564</v>
      </c>
      <c r="K3" s="22">
        <f>$B3*'BNVP-LDVs-psgr'!K3/'BNVP-LDVs-psgr'!$B3</f>
        <v>53614.542006529977</v>
      </c>
      <c r="L3" s="22">
        <f>$B3*'BNVP-LDVs-psgr'!L3/'BNVP-LDVs-psgr'!$B3</f>
        <v>53816.313867314762</v>
      </c>
      <c r="M3" s="22">
        <f>$B3*'BNVP-LDVs-psgr'!M3/'BNVP-LDVs-psgr'!$B3</f>
        <v>54012.396742938377</v>
      </c>
      <c r="N3" s="22">
        <f>$B3*'BNVP-LDVs-psgr'!N3/'BNVP-LDVs-psgr'!$B3</f>
        <v>54232.942481883816</v>
      </c>
      <c r="O3" s="22">
        <f>$B3*'BNVP-LDVs-psgr'!O3/'BNVP-LDVs-psgr'!$B3</f>
        <v>54433.180284357608</v>
      </c>
      <c r="P3" s="22">
        <f>$B3*'BNVP-LDVs-psgr'!P3/'BNVP-LDVs-psgr'!$B3</f>
        <v>54561.911903739681</v>
      </c>
      <c r="Q3" s="22">
        <f>$B3*'BNVP-LDVs-psgr'!Q3/'BNVP-LDVs-psgr'!$B3</f>
        <v>54667.863288234716</v>
      </c>
      <c r="R3" s="22">
        <f>$B3*'BNVP-LDVs-psgr'!R3/'BNVP-LDVs-psgr'!$B3</f>
        <v>54769.184284026385</v>
      </c>
      <c r="S3" s="22">
        <f>$B3*'BNVP-LDVs-psgr'!S3/'BNVP-LDVs-psgr'!$B3</f>
        <v>54864.587977877578</v>
      </c>
      <c r="T3" s="22">
        <f>$B3*'BNVP-LDVs-psgr'!T3/'BNVP-LDVs-psgr'!$B3</f>
        <v>54942.989174185823</v>
      </c>
      <c r="U3" s="22">
        <f>$B3*'BNVP-LDVs-psgr'!U3/'BNVP-LDVs-psgr'!$B3</f>
        <v>55029.095806183541</v>
      </c>
      <c r="V3" s="22">
        <f>$B3*'BNVP-LDVs-psgr'!V3/'BNVP-LDVs-psgr'!$B3</f>
        <v>55094.134862121289</v>
      </c>
      <c r="W3" s="22">
        <f>$B3*'BNVP-LDVs-psgr'!W3/'BNVP-LDVs-psgr'!$B3</f>
        <v>55158.705668022936</v>
      </c>
      <c r="X3" s="22">
        <f>$B3*'BNVP-LDVs-psgr'!X3/'BNVP-LDVs-psgr'!$B3</f>
        <v>55221.221700715483</v>
      </c>
      <c r="Y3" s="22">
        <f>$B3*'BNVP-LDVs-psgr'!Y3/'BNVP-LDVs-psgr'!$B3</f>
        <v>55266.287312910878</v>
      </c>
      <c r="Z3" s="22">
        <f>$B3*'BNVP-LDVs-psgr'!Z3/'BNVP-LDVs-psgr'!$B3</f>
        <v>55313.252734117552</v>
      </c>
      <c r="AA3" s="22">
        <f>$B3*'BNVP-LDVs-psgr'!AA3/'BNVP-LDVs-psgr'!$B3</f>
        <v>55364.199831089158</v>
      </c>
      <c r="AB3" s="22">
        <f>$B3*'BNVP-LDVs-psgr'!AB3/'BNVP-LDVs-psgr'!$B3</f>
        <v>55405.990251674019</v>
      </c>
      <c r="AC3" s="22">
        <f>$B3*'BNVP-LDVs-psgr'!AC3/'BNVP-LDVs-psgr'!$B3</f>
        <v>55450.909710630694</v>
      </c>
      <c r="AD3" s="22">
        <f>$B3*'BNVP-LDVs-psgr'!AD3/'BNVP-LDVs-psgr'!$B3</f>
        <v>55498.640547613461</v>
      </c>
      <c r="AE3" s="22">
        <f>$B3*'BNVP-LDVs-psgr'!AE3/'BNVP-LDVs-psgr'!$B3</f>
        <v>55542.91383249456</v>
      </c>
      <c r="AF3" s="22">
        <f>$B3*'BNVP-LDVs-psgr'!AF3/'BNVP-LDVs-psgr'!$B3</f>
        <v>55575.56252429865</v>
      </c>
      <c r="AG3" s="22"/>
      <c r="AH3" s="22"/>
      <c r="AI3" s="22"/>
      <c r="AJ3" s="22"/>
    </row>
    <row r="4" spans="1:36" x14ac:dyDescent="0.35">
      <c r="A4" s="5" t="s">
        <v>2</v>
      </c>
      <c r="B4" s="22">
        <f>'CARB ACT ISOR'!E31</f>
        <v>45736.712772808729</v>
      </c>
      <c r="C4" s="22">
        <f>B4</f>
        <v>45736.712772808729</v>
      </c>
      <c r="D4" s="22">
        <f t="shared" ref="D4:AF4" si="0">C4</f>
        <v>45736.712772808729</v>
      </c>
      <c r="E4" s="22">
        <f t="shared" si="0"/>
        <v>45736.712772808729</v>
      </c>
      <c r="F4" s="22">
        <f t="shared" si="0"/>
        <v>45736.712772808729</v>
      </c>
      <c r="G4" s="22">
        <f t="shared" si="0"/>
        <v>45736.712772808729</v>
      </c>
      <c r="H4" s="22">
        <f t="shared" si="0"/>
        <v>45736.712772808729</v>
      </c>
      <c r="I4" s="22">
        <f t="shared" si="0"/>
        <v>45736.712772808729</v>
      </c>
      <c r="J4" s="22">
        <f t="shared" si="0"/>
        <v>45736.712772808729</v>
      </c>
      <c r="K4" s="22">
        <f t="shared" si="0"/>
        <v>45736.712772808729</v>
      </c>
      <c r="L4" s="22">
        <f t="shared" si="0"/>
        <v>45736.712772808729</v>
      </c>
      <c r="M4" s="22">
        <f t="shared" si="0"/>
        <v>45736.712772808729</v>
      </c>
      <c r="N4" s="22">
        <f t="shared" si="0"/>
        <v>45736.712772808729</v>
      </c>
      <c r="O4" s="22">
        <f t="shared" si="0"/>
        <v>45736.712772808729</v>
      </c>
      <c r="P4" s="22">
        <f t="shared" si="0"/>
        <v>45736.712772808729</v>
      </c>
      <c r="Q4" s="22">
        <f t="shared" si="0"/>
        <v>45736.712772808729</v>
      </c>
      <c r="R4" s="22">
        <f t="shared" si="0"/>
        <v>45736.712772808729</v>
      </c>
      <c r="S4" s="22">
        <f t="shared" si="0"/>
        <v>45736.712772808729</v>
      </c>
      <c r="T4" s="22">
        <f t="shared" si="0"/>
        <v>45736.712772808729</v>
      </c>
      <c r="U4" s="22">
        <f t="shared" si="0"/>
        <v>45736.712772808729</v>
      </c>
      <c r="V4" s="22">
        <f t="shared" si="0"/>
        <v>45736.712772808729</v>
      </c>
      <c r="W4" s="22">
        <f t="shared" si="0"/>
        <v>45736.712772808729</v>
      </c>
      <c r="X4" s="22">
        <f t="shared" si="0"/>
        <v>45736.712772808729</v>
      </c>
      <c r="Y4" s="22">
        <f t="shared" si="0"/>
        <v>45736.712772808729</v>
      </c>
      <c r="Z4" s="22">
        <f t="shared" si="0"/>
        <v>45736.712772808729</v>
      </c>
      <c r="AA4" s="22">
        <f t="shared" si="0"/>
        <v>45736.712772808729</v>
      </c>
      <c r="AB4" s="22">
        <f t="shared" si="0"/>
        <v>45736.712772808729</v>
      </c>
      <c r="AC4" s="22">
        <f t="shared" si="0"/>
        <v>45736.712772808729</v>
      </c>
      <c r="AD4" s="22">
        <f t="shared" si="0"/>
        <v>45736.712772808729</v>
      </c>
      <c r="AE4" s="22">
        <f t="shared" si="0"/>
        <v>45736.712772808729</v>
      </c>
      <c r="AF4" s="22">
        <f t="shared" si="0"/>
        <v>45736.712772808729</v>
      </c>
      <c r="AG4" s="22"/>
      <c r="AH4" s="22"/>
      <c r="AI4" s="22"/>
      <c r="AJ4" s="22"/>
    </row>
    <row r="5" spans="1:36" x14ac:dyDescent="0.35">
      <c r="A5" s="5" t="s">
        <v>3</v>
      </c>
      <c r="B5" s="22">
        <f>'CARB ACT ISOR'!E30</f>
        <v>50818.569747565249</v>
      </c>
      <c r="C5" s="22">
        <f>B5</f>
        <v>50818.569747565249</v>
      </c>
      <c r="D5" s="22">
        <f t="shared" ref="D5:AF5" si="1">C5</f>
        <v>50818.569747565249</v>
      </c>
      <c r="E5" s="22">
        <f t="shared" si="1"/>
        <v>50818.569747565249</v>
      </c>
      <c r="F5" s="22">
        <f t="shared" si="1"/>
        <v>50818.569747565249</v>
      </c>
      <c r="G5" s="22">
        <f t="shared" si="1"/>
        <v>50818.569747565249</v>
      </c>
      <c r="H5" s="22">
        <f t="shared" si="1"/>
        <v>50818.569747565249</v>
      </c>
      <c r="I5" s="22">
        <f t="shared" si="1"/>
        <v>50818.569747565249</v>
      </c>
      <c r="J5" s="22">
        <f t="shared" si="1"/>
        <v>50818.569747565249</v>
      </c>
      <c r="K5" s="22">
        <f t="shared" si="1"/>
        <v>50818.569747565249</v>
      </c>
      <c r="L5" s="22">
        <f t="shared" si="1"/>
        <v>50818.569747565249</v>
      </c>
      <c r="M5" s="22">
        <f t="shared" si="1"/>
        <v>50818.569747565249</v>
      </c>
      <c r="N5" s="22">
        <f t="shared" si="1"/>
        <v>50818.569747565249</v>
      </c>
      <c r="O5" s="22">
        <f t="shared" si="1"/>
        <v>50818.569747565249</v>
      </c>
      <c r="P5" s="22">
        <f t="shared" si="1"/>
        <v>50818.569747565249</v>
      </c>
      <c r="Q5" s="22">
        <f t="shared" si="1"/>
        <v>50818.569747565249</v>
      </c>
      <c r="R5" s="22">
        <f t="shared" si="1"/>
        <v>50818.569747565249</v>
      </c>
      <c r="S5" s="22">
        <f t="shared" si="1"/>
        <v>50818.569747565249</v>
      </c>
      <c r="T5" s="22">
        <f t="shared" si="1"/>
        <v>50818.569747565249</v>
      </c>
      <c r="U5" s="22">
        <f t="shared" si="1"/>
        <v>50818.569747565249</v>
      </c>
      <c r="V5" s="22">
        <f t="shared" si="1"/>
        <v>50818.569747565249</v>
      </c>
      <c r="W5" s="22">
        <f t="shared" si="1"/>
        <v>50818.569747565249</v>
      </c>
      <c r="X5" s="22">
        <f t="shared" si="1"/>
        <v>50818.569747565249</v>
      </c>
      <c r="Y5" s="22">
        <f t="shared" si="1"/>
        <v>50818.569747565249</v>
      </c>
      <c r="Z5" s="22">
        <f t="shared" si="1"/>
        <v>50818.569747565249</v>
      </c>
      <c r="AA5" s="22">
        <f t="shared" si="1"/>
        <v>50818.569747565249</v>
      </c>
      <c r="AB5" s="22">
        <f t="shared" si="1"/>
        <v>50818.569747565249</v>
      </c>
      <c r="AC5" s="22">
        <f t="shared" si="1"/>
        <v>50818.569747565249</v>
      </c>
      <c r="AD5" s="22">
        <f t="shared" si="1"/>
        <v>50818.569747565249</v>
      </c>
      <c r="AE5" s="22">
        <f t="shared" si="1"/>
        <v>50818.569747565249</v>
      </c>
      <c r="AF5" s="22">
        <f t="shared" si="1"/>
        <v>50818.569747565249</v>
      </c>
      <c r="AG5" s="22"/>
      <c r="AH5" s="22"/>
      <c r="AI5" s="22"/>
      <c r="AJ5" s="22"/>
    </row>
    <row r="6" spans="1:36" x14ac:dyDescent="0.35">
      <c r="A6" s="5" t="s">
        <v>4</v>
      </c>
      <c r="B6" s="22">
        <f>B4*'BNVP-LDVs-psgr'!B6/'BNVP-LDVs-psgr'!B4</f>
        <v>52161.357273712689</v>
      </c>
      <c r="C6" s="22">
        <f>$B6*'BNVP-LDVs-psgr'!C6/'BNVP-LDVs-psgr'!$B6</f>
        <v>52799.368116396588</v>
      </c>
      <c r="D6" s="22">
        <f>$B6*'BNVP-LDVs-psgr'!D6/'BNVP-LDVs-psgr'!$B6</f>
        <v>52788.093528505116</v>
      </c>
      <c r="E6" s="22">
        <f>$B6*'BNVP-LDVs-psgr'!E6/'BNVP-LDVs-psgr'!$B6</f>
        <v>53034.366948935822</v>
      </c>
      <c r="F6" s="22">
        <f>$B6*'BNVP-LDVs-psgr'!F6/'BNVP-LDVs-psgr'!$B6</f>
        <v>53058.630143204609</v>
      </c>
      <c r="G6" s="22">
        <f>$B6*'BNVP-LDVs-psgr'!G6/'BNVP-LDVs-psgr'!$B6</f>
        <v>53218.866880045985</v>
      </c>
      <c r="H6" s="22">
        <f>$B6*'BNVP-LDVs-psgr'!H6/'BNVP-LDVs-psgr'!$B6</f>
        <v>53272.820677136508</v>
      </c>
      <c r="I6" s="22">
        <f>$B6*'BNVP-LDVs-psgr'!I6/'BNVP-LDVs-psgr'!$B6</f>
        <v>53308.087727417587</v>
      </c>
      <c r="J6" s="22">
        <f>$B6*'BNVP-LDVs-psgr'!J6/'BNVP-LDVs-psgr'!$B6</f>
        <v>53367.102713634667</v>
      </c>
      <c r="K6" s="22">
        <f>$B6*'BNVP-LDVs-psgr'!K6/'BNVP-LDVs-psgr'!$B6</f>
        <v>53446.339899667582</v>
      </c>
      <c r="L6" s="22">
        <f>$B6*'BNVP-LDVs-psgr'!L6/'BNVP-LDVs-psgr'!$B6</f>
        <v>53538.419567492208</v>
      </c>
      <c r="M6" s="22">
        <f>$B6*'BNVP-LDVs-psgr'!M6/'BNVP-LDVs-psgr'!$B6</f>
        <v>53642.279294253021</v>
      </c>
      <c r="N6" s="22">
        <f>$B6*'BNVP-LDVs-psgr'!N6/'BNVP-LDVs-psgr'!$B6</f>
        <v>53775.361253608651</v>
      </c>
      <c r="O6" s="22">
        <f>$B6*'BNVP-LDVs-psgr'!O6/'BNVP-LDVs-psgr'!$B6</f>
        <v>53907.20983316801</v>
      </c>
      <c r="P6" s="22">
        <f>$B6*'BNVP-LDVs-psgr'!P6/'BNVP-LDVs-psgr'!$B6</f>
        <v>53974.433823768828</v>
      </c>
      <c r="Q6" s="22">
        <f>$B6*'BNVP-LDVs-psgr'!Q6/'BNVP-LDVs-psgr'!$B6</f>
        <v>54026.528643260193</v>
      </c>
      <c r="R6" s="22">
        <f>$B6*'BNVP-LDVs-psgr'!R6/'BNVP-LDVs-psgr'!$B6</f>
        <v>54068.723108846003</v>
      </c>
      <c r="S6" s="22">
        <f>$B6*'BNVP-LDVs-psgr'!S6/'BNVP-LDVs-psgr'!$B6</f>
        <v>54100.623509310237</v>
      </c>
      <c r="T6" s="22">
        <f>$B6*'BNVP-LDVs-psgr'!T6/'BNVP-LDVs-psgr'!$B6</f>
        <v>54114.765436713271</v>
      </c>
      <c r="U6" s="22">
        <f>$B6*'BNVP-LDVs-psgr'!U6/'BNVP-LDVs-psgr'!$B6</f>
        <v>54124.125457045418</v>
      </c>
      <c r="V6" s="22">
        <f>$B6*'BNVP-LDVs-psgr'!V6/'BNVP-LDVs-psgr'!$B6</f>
        <v>54116.949693525967</v>
      </c>
      <c r="W6" s="22">
        <f>$B6*'BNVP-LDVs-psgr'!W6/'BNVP-LDVs-psgr'!$B6</f>
        <v>54116.979062959326</v>
      </c>
      <c r="X6" s="22">
        <f>$B6*'BNVP-LDVs-psgr'!X6/'BNVP-LDVs-psgr'!$B6</f>
        <v>54110.40734052215</v>
      </c>
      <c r="Y6" s="22">
        <f>$B6*'BNVP-LDVs-psgr'!Y6/'BNVP-LDVs-psgr'!$B6</f>
        <v>54094.019338416634</v>
      </c>
      <c r="Z6" s="22">
        <f>$B6*'BNVP-LDVs-psgr'!Z6/'BNVP-LDVs-psgr'!$B6</f>
        <v>54075.807420003417</v>
      </c>
      <c r="AA6" s="22">
        <f>$B6*'BNVP-LDVs-psgr'!AA6/'BNVP-LDVs-psgr'!$B6</f>
        <v>54059.221739169123</v>
      </c>
      <c r="AB6" s="22">
        <f>$B6*'BNVP-LDVs-psgr'!AB6/'BNVP-LDVs-psgr'!$B6</f>
        <v>54039.339567071831</v>
      </c>
      <c r="AC6" s="22">
        <f>$B6*'BNVP-LDVs-psgr'!AC6/'BNVP-LDVs-psgr'!$B6</f>
        <v>54024.746642880011</v>
      </c>
      <c r="AD6" s="22">
        <f>$B6*'BNVP-LDVs-psgr'!AD6/'BNVP-LDVs-psgr'!$B6</f>
        <v>54012.689518180188</v>
      </c>
      <c r="AE6" s="22">
        <f>$B6*'BNVP-LDVs-psgr'!AE6/'BNVP-LDVs-psgr'!$B6</f>
        <v>54002.922367641688</v>
      </c>
      <c r="AF6" s="22">
        <f>$B6*'BNVP-LDVs-psgr'!AF6/'BNVP-LDVs-psgr'!$B6</f>
        <v>53983.999643735275</v>
      </c>
      <c r="AG6" s="22"/>
      <c r="AH6" s="22"/>
      <c r="AI6" s="22"/>
      <c r="AJ6" s="22"/>
    </row>
    <row r="7" spans="1:36" x14ac:dyDescent="0.35">
      <c r="A7" s="5" t="s">
        <v>214</v>
      </c>
      <c r="B7" s="22">
        <f>B4*'BNVP-LDVs-psgr'!B7/'BNVP-LDVs-psgr'!B4</f>
        <v>50808.769753028086</v>
      </c>
      <c r="C7" s="22">
        <f>$B7*'BNVP-LDVs-psgr'!C7/'BNVP-LDVs-psgr'!$B7</f>
        <v>51478.971425354721</v>
      </c>
      <c r="D7" s="22">
        <f>$B7*'BNVP-LDVs-psgr'!D7/'BNVP-LDVs-psgr'!$B7</f>
        <v>51465.757689829479</v>
      </c>
      <c r="E7" s="22">
        <f>$B7*'BNVP-LDVs-psgr'!E7/'BNVP-LDVs-psgr'!$B7</f>
        <v>51583.483110832844</v>
      </c>
      <c r="F7" s="22">
        <f>$B7*'BNVP-LDVs-psgr'!F7/'BNVP-LDVs-psgr'!$B7</f>
        <v>51721.259189278993</v>
      </c>
      <c r="G7" s="22">
        <f>$B7*'BNVP-LDVs-psgr'!G7/'BNVP-LDVs-psgr'!$B7</f>
        <v>51904.349945257673</v>
      </c>
      <c r="H7" s="22">
        <f>$B7*'BNVP-LDVs-psgr'!H7/'BNVP-LDVs-psgr'!$B7</f>
        <v>52095.303281261418</v>
      </c>
      <c r="I7" s="22">
        <f>$B7*'BNVP-LDVs-psgr'!I7/'BNVP-LDVs-psgr'!$B7</f>
        <v>52203.698328803148</v>
      </c>
      <c r="J7" s="22">
        <f>$B7*'BNVP-LDVs-psgr'!J7/'BNVP-LDVs-psgr'!$B7</f>
        <v>52279.477208886361</v>
      </c>
      <c r="K7" s="22">
        <f>$B7*'BNVP-LDVs-psgr'!K7/'BNVP-LDVs-psgr'!$B7</f>
        <v>52368.61241014293</v>
      </c>
      <c r="L7" s="22">
        <f>$B7*'BNVP-LDVs-psgr'!L7/'BNVP-LDVs-psgr'!$B7</f>
        <v>52449.19966170445</v>
      </c>
      <c r="M7" s="22">
        <f>$B7*'BNVP-LDVs-psgr'!M7/'BNVP-LDVs-psgr'!$B7</f>
        <v>52522.450342480617</v>
      </c>
      <c r="N7" s="22">
        <f>$B7*'BNVP-LDVs-psgr'!N7/'BNVP-LDVs-psgr'!$B7</f>
        <v>52605.254261681002</v>
      </c>
      <c r="O7" s="22">
        <f>$B7*'BNVP-LDVs-psgr'!O7/'BNVP-LDVs-psgr'!$B7</f>
        <v>52691.133957005222</v>
      </c>
      <c r="P7" s="22">
        <f>$B7*'BNVP-LDVs-psgr'!P7/'BNVP-LDVs-psgr'!$B7</f>
        <v>52752.890317424688</v>
      </c>
      <c r="Q7" s="22">
        <f>$B7*'BNVP-LDVs-psgr'!Q7/'BNVP-LDVs-psgr'!$B7</f>
        <v>52811.277343033056</v>
      </c>
      <c r="R7" s="22">
        <f>$B7*'BNVP-LDVs-psgr'!R7/'BNVP-LDVs-psgr'!$B7</f>
        <v>52868.97420617655</v>
      </c>
      <c r="S7" s="22">
        <f>$B7*'BNVP-LDVs-psgr'!S7/'BNVP-LDVs-psgr'!$B7</f>
        <v>52926.190591631828</v>
      </c>
      <c r="T7" s="22">
        <f>$B7*'BNVP-LDVs-psgr'!T7/'BNVP-LDVs-psgr'!$B7</f>
        <v>52977.538199738301</v>
      </c>
      <c r="U7" s="22">
        <f>$B7*'BNVP-LDVs-psgr'!U7/'BNVP-LDVs-psgr'!$B7</f>
        <v>53032.570268920237</v>
      </c>
      <c r="V7" s="22">
        <f>$B7*'BNVP-LDVs-psgr'!V7/'BNVP-LDVs-psgr'!$B7</f>
        <v>53083.333156049535</v>
      </c>
      <c r="W7" s="22">
        <f>$B7*'BNVP-LDVs-psgr'!W7/'BNVP-LDVs-psgr'!$B7</f>
        <v>53132.468889312018</v>
      </c>
      <c r="X7" s="22">
        <f>$B7*'BNVP-LDVs-psgr'!X7/'BNVP-LDVs-psgr'!$B7</f>
        <v>53183.200623274497</v>
      </c>
      <c r="Y7" s="22">
        <f>$B7*'BNVP-LDVs-psgr'!Y7/'BNVP-LDVs-psgr'!$B7</f>
        <v>53229.845301390364</v>
      </c>
      <c r="Z7" s="22">
        <f>$B7*'BNVP-LDVs-psgr'!Z7/'BNVP-LDVs-psgr'!$B7</f>
        <v>53276.631366955611</v>
      </c>
      <c r="AA7" s="22">
        <f>$B7*'BNVP-LDVs-psgr'!AA7/'BNVP-LDVs-psgr'!$B7</f>
        <v>53325.775487609164</v>
      </c>
      <c r="AB7" s="22">
        <f>$B7*'BNVP-LDVs-psgr'!AB7/'BNVP-LDVs-psgr'!$B7</f>
        <v>53373.184616510764</v>
      </c>
      <c r="AC7" s="22">
        <f>$B7*'BNVP-LDVs-psgr'!AC7/'BNVP-LDVs-psgr'!$B7</f>
        <v>53422.323944369418</v>
      </c>
      <c r="AD7" s="22">
        <f>$B7*'BNVP-LDVs-psgr'!AD7/'BNVP-LDVs-psgr'!$B7</f>
        <v>53472.219335622736</v>
      </c>
      <c r="AE7" s="22">
        <f>$B7*'BNVP-LDVs-psgr'!AE7/'BNVP-LDVs-psgr'!$B7</f>
        <v>53521.770843842351</v>
      </c>
      <c r="AF7" s="22">
        <f>$B7*'BNVP-LDVs-psgr'!AF7/'BNVP-LDVs-psgr'!$B7</f>
        <v>53546.278800537417</v>
      </c>
      <c r="AG7" s="22"/>
      <c r="AH7" s="22"/>
      <c r="AI7" s="22"/>
      <c r="AJ7" s="22"/>
    </row>
    <row r="8" spans="1:36" x14ac:dyDescent="0.35">
      <c r="A8" s="5" t="s">
        <v>215</v>
      </c>
      <c r="B8" s="22">
        <f>B5*'BNVP-LDVs-psgr'!B8/'BNVP-LDVs-psgr'!B5</f>
        <v>93290.674008223679</v>
      </c>
      <c r="C8" s="22">
        <f>$B8*'BNVP-LDVs-psgr'!C8/'BNVP-LDVs-psgr'!$B8</f>
        <v>93178.992595746895</v>
      </c>
      <c r="D8" s="22">
        <f>$B8*'BNVP-LDVs-psgr'!D8/'BNVP-LDVs-psgr'!$B8</f>
        <v>91156.614858815985</v>
      </c>
      <c r="E8" s="22">
        <f>$B8*'BNVP-LDVs-psgr'!E8/'BNVP-LDVs-psgr'!$B8</f>
        <v>89377.363037946619</v>
      </c>
      <c r="F8" s="22">
        <f>$B8*'BNVP-LDVs-psgr'!F8/'BNVP-LDVs-psgr'!$B8</f>
        <v>87572.238123226547</v>
      </c>
      <c r="G8" s="22">
        <f>$B8*'BNVP-LDVs-psgr'!G8/'BNVP-LDVs-psgr'!$B8</f>
        <v>85735.854139870789</v>
      </c>
      <c r="H8" s="22">
        <f>$B8*'BNVP-LDVs-psgr'!H8/'BNVP-LDVs-psgr'!$B8</f>
        <v>84047.690711254632</v>
      </c>
      <c r="I8" s="22">
        <f>$B8*'BNVP-LDVs-psgr'!I8/'BNVP-LDVs-psgr'!$B8</f>
        <v>82548.273190908731</v>
      </c>
      <c r="J8" s="22">
        <f>$B8*'BNVP-LDVs-psgr'!J8/'BNVP-LDVs-psgr'!$B8</f>
        <v>81118.580738900666</v>
      </c>
      <c r="K8" s="22">
        <f>$B8*'BNVP-LDVs-psgr'!K8/'BNVP-LDVs-psgr'!$B8</f>
        <v>79755.388222189838</v>
      </c>
      <c r="L8" s="22">
        <f>$B8*'BNVP-LDVs-psgr'!L8/'BNVP-LDVs-psgr'!$B8</f>
        <v>78456.053301599386</v>
      </c>
      <c r="M8" s="22">
        <f>$B8*'BNVP-LDVs-psgr'!M8/'BNVP-LDVs-psgr'!$B8</f>
        <v>77215.25732447677</v>
      </c>
      <c r="N8" s="22">
        <f>$B8*'BNVP-LDVs-psgr'!N8/'BNVP-LDVs-psgr'!$B8</f>
        <v>76038.78744479391</v>
      </c>
      <c r="O8" s="22">
        <f>$B8*'BNVP-LDVs-psgr'!O8/'BNVP-LDVs-psgr'!$B8</f>
        <v>74914.580314690975</v>
      </c>
      <c r="P8" s="22">
        <f>$B8*'BNVP-LDVs-psgr'!P8/'BNVP-LDVs-psgr'!$B8</f>
        <v>73815.238926009319</v>
      </c>
      <c r="Q8" s="22">
        <f>$B8*'BNVP-LDVs-psgr'!Q8/'BNVP-LDVs-psgr'!$B8</f>
        <v>72761.990152682571</v>
      </c>
      <c r="R8" s="22">
        <f>$B8*'BNVP-LDVs-psgr'!R8/'BNVP-LDVs-psgr'!$B8</f>
        <v>71757.234724661757</v>
      </c>
      <c r="S8" s="22">
        <f>$B8*'BNVP-LDVs-psgr'!S8/'BNVP-LDVs-psgr'!$B8</f>
        <v>70799.85595915615</v>
      </c>
      <c r="T8" s="22">
        <f>$B8*'BNVP-LDVs-psgr'!T8/'BNVP-LDVs-psgr'!$B8</f>
        <v>69886.222949643445</v>
      </c>
      <c r="U8" s="22">
        <f>$B8*'BNVP-LDVs-psgr'!U8/'BNVP-LDVs-psgr'!$B8</f>
        <v>69016.50561485441</v>
      </c>
      <c r="V8" s="22">
        <f>$B8*'BNVP-LDVs-psgr'!V8/'BNVP-LDVs-psgr'!$B8</f>
        <v>68185.868660897468</v>
      </c>
      <c r="W8" s="22">
        <f>$B8*'BNVP-LDVs-psgr'!W8/'BNVP-LDVs-psgr'!$B8</f>
        <v>67394.238800213789</v>
      </c>
      <c r="X8" s="22">
        <f>$B8*'BNVP-LDVs-psgr'!X8/'BNVP-LDVs-psgr'!$B8</f>
        <v>66639.687996246721</v>
      </c>
      <c r="Y8" s="22">
        <f>$B8*'BNVP-LDVs-psgr'!Y8/'BNVP-LDVs-psgr'!$B8</f>
        <v>65919.666289356799</v>
      </c>
      <c r="Z8" s="22">
        <f>$B8*'BNVP-LDVs-psgr'!Z8/'BNVP-LDVs-psgr'!$B8</f>
        <v>65233.659778137895</v>
      </c>
      <c r="AA8" s="22">
        <f>$B8*'BNVP-LDVs-psgr'!AA8/'BNVP-LDVs-psgr'!$B8</f>
        <v>64580.033729701099</v>
      </c>
      <c r="AB8" s="22">
        <f>$B8*'BNVP-LDVs-psgr'!AB8/'BNVP-LDVs-psgr'!$B8</f>
        <v>63956.66300225084</v>
      </c>
      <c r="AC8" s="22">
        <f>$B8*'BNVP-LDVs-psgr'!AC8/'BNVP-LDVs-psgr'!$B8</f>
        <v>63362.958539010644</v>
      </c>
      <c r="AD8" s="22">
        <f>$B8*'BNVP-LDVs-psgr'!AD8/'BNVP-LDVs-psgr'!$B8</f>
        <v>62796.676165295306</v>
      </c>
      <c r="AE8" s="22">
        <f>$B8*'BNVP-LDVs-psgr'!AE8/'BNVP-LDVs-psgr'!$B8</f>
        <v>62257.212312993317</v>
      </c>
      <c r="AF8" s="22">
        <f>$B8*'BNVP-LDVs-psgr'!AF8/'BNVP-LDVs-psgr'!$B8</f>
        <v>61718.338377886386</v>
      </c>
      <c r="AG8" s="22"/>
      <c r="AH8" s="22"/>
      <c r="AI8" s="22"/>
      <c r="AJ8" s="2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10">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35">
      <c r="A3" t="s">
        <v>1</v>
      </c>
      <c r="B3" s="4">
        <f>'Freight HDVs'!P31</f>
        <v>543571.42857142817</v>
      </c>
      <c r="C3" s="4">
        <f>$B$3*'BNVP-LDVs-psgr'!C3/'BNVP-LDVs-psgr'!$B$3</f>
        <v>538763.25932039472</v>
      </c>
      <c r="D3" s="4">
        <f>$B$3*'BNVP-LDVs-psgr'!D3/'BNVP-LDVs-psgr'!$B$3</f>
        <v>541329.95207675616</v>
      </c>
      <c r="E3" s="4">
        <f>$B$3*'BNVP-LDVs-psgr'!E3/'BNVP-LDVs-psgr'!$B$3</f>
        <v>545012.10251995118</v>
      </c>
      <c r="F3" s="4">
        <f>$B$3*'BNVP-LDVs-psgr'!F3/'BNVP-LDVs-psgr'!$B$3</f>
        <v>547405.56002064201</v>
      </c>
      <c r="G3" s="4">
        <f>$B$3*'BNVP-LDVs-psgr'!G3/'BNVP-LDVs-psgr'!$B$3</f>
        <v>550534.84407190001</v>
      </c>
      <c r="H3" s="4">
        <f>$B$3*'BNVP-LDVs-psgr'!H3/'BNVP-LDVs-psgr'!$B$3</f>
        <v>553523.74071204278</v>
      </c>
      <c r="I3" s="4">
        <f>$B$3*'BNVP-LDVs-psgr'!I3/'BNVP-LDVs-psgr'!$B$3</f>
        <v>555933.3256378657</v>
      </c>
      <c r="J3" s="4">
        <f>$B$3*'BNVP-LDVs-psgr'!J3/'BNVP-LDVs-psgr'!$B$3</f>
        <v>558355.69233238988</v>
      </c>
      <c r="K3" s="4">
        <f>$B$3*'BNVP-LDVs-psgr'!K3/'BNVP-LDVs-psgr'!$B$3</f>
        <v>560631.04905693245</v>
      </c>
      <c r="L3" s="4">
        <f>$B$3*'BNVP-LDVs-psgr'!L3/'BNVP-LDVs-psgr'!$B$3</f>
        <v>562740.91637554474</v>
      </c>
      <c r="M3" s="4">
        <f>$B$3*'BNVP-LDVs-psgr'!M3/'BNVP-LDVs-psgr'!$B$3</f>
        <v>564791.29569706507</v>
      </c>
      <c r="N3" s="4">
        <f>$B$3*'BNVP-LDVs-psgr'!N3/'BNVP-LDVs-psgr'!$B$3</f>
        <v>567097.47578109812</v>
      </c>
      <c r="O3" s="4">
        <f>$B$3*'BNVP-LDVs-psgr'!O3/'BNVP-LDVs-psgr'!$B$3</f>
        <v>569191.30191595654</v>
      </c>
      <c r="P3" s="4">
        <f>$B$3*'BNVP-LDVs-psgr'!P3/'BNVP-LDVs-psgr'!$B$3</f>
        <v>570537.4095225865</v>
      </c>
      <c r="Q3" s="4">
        <f>$B$3*'BNVP-LDVs-psgr'!Q3/'BNVP-LDVs-psgr'!$B$3</f>
        <v>571645.31110330415</v>
      </c>
      <c r="R3" s="4">
        <f>$B$3*'BNVP-LDVs-psgr'!R3/'BNVP-LDVs-psgr'!$B$3</f>
        <v>572704.79410989687</v>
      </c>
      <c r="S3" s="4">
        <f>$B$3*'BNVP-LDVs-psgr'!S3/'BNVP-LDVs-psgr'!$B$3</f>
        <v>573702.40167989524</v>
      </c>
      <c r="T3" s="4">
        <f>$B$3*'BNVP-LDVs-psgr'!T3/'BNVP-LDVs-psgr'!$B$3</f>
        <v>574522.21927580505</v>
      </c>
      <c r="U3" s="4">
        <f>$B$3*'BNVP-LDVs-psgr'!U3/'BNVP-LDVs-psgr'!$B$3</f>
        <v>575422.61028206919</v>
      </c>
      <c r="V3" s="4">
        <f>$B$3*'BNVP-LDVs-psgr'!V3/'BNVP-LDVs-psgr'!$B$3</f>
        <v>576102.70401775034</v>
      </c>
      <c r="W3" s="4">
        <f>$B$3*'BNVP-LDVs-psgr'!W3/'BNVP-LDVs-psgr'!$B$3</f>
        <v>576777.90140443458</v>
      </c>
      <c r="X3" s="4">
        <f>$B$3*'BNVP-LDVs-psgr'!X3/'BNVP-LDVs-psgr'!$B$3</f>
        <v>577431.61264917545</v>
      </c>
      <c r="Y3" s="4">
        <f>$B$3*'BNVP-LDVs-psgr'!Y3/'BNVP-LDVs-psgr'!$B$3</f>
        <v>577902.85012497869</v>
      </c>
      <c r="Z3" s="4">
        <f>$B$3*'BNVP-LDVs-psgr'!Z3/'BNVP-LDVs-psgr'!$B$3</f>
        <v>578393.95332898048</v>
      </c>
      <c r="AA3" s="4">
        <f>$B$3*'BNVP-LDVs-psgr'!AA3/'BNVP-LDVs-psgr'!$B$3</f>
        <v>578926.69171212509</v>
      </c>
      <c r="AB3" s="4">
        <f>$B$3*'BNVP-LDVs-psgr'!AB3/'BNVP-LDVs-psgr'!$B$3</f>
        <v>579363.68149989878</v>
      </c>
      <c r="AC3" s="4">
        <f>$B$3*'BNVP-LDVs-psgr'!AC3/'BNVP-LDVs-psgr'!$B$3</f>
        <v>579833.39069549134</v>
      </c>
      <c r="AD3" s="4">
        <f>$B$3*'BNVP-LDVs-psgr'!AD3/'BNVP-LDVs-psgr'!$B$3</f>
        <v>580332.49762074987</v>
      </c>
      <c r="AE3" s="4">
        <f>$B$3*'BNVP-LDVs-psgr'!AE3/'BNVP-LDVs-psgr'!$B$3</f>
        <v>580795.44996948121</v>
      </c>
      <c r="AF3" s="4">
        <f>$B$3*'BNVP-LDVs-psgr'!AF3/'BNVP-LDVs-psgr'!$B$3</f>
        <v>581136.84746447869</v>
      </c>
      <c r="AG3" s="4"/>
      <c r="AH3" s="4"/>
      <c r="AI3" s="4"/>
      <c r="AJ3" s="4"/>
    </row>
    <row r="4" spans="1:36" x14ac:dyDescent="0.3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35">
      <c r="A5" t="s">
        <v>3</v>
      </c>
      <c r="B5" s="10">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35">
      <c r="A6" t="s">
        <v>4</v>
      </c>
      <c r="B6" s="4">
        <f>'Freight HDVs'!P33</f>
        <v>616714.28571428731</v>
      </c>
      <c r="C6" s="4">
        <f>$B6*'BNVP-LDVs-psgr'!C6/'BNVP-LDVs-psgr'!$B6</f>
        <v>624257.61705551506</v>
      </c>
      <c r="D6" s="4">
        <f>$B6*'BNVP-LDVs-psgr'!D6/'BNVP-LDVs-psgr'!$B6</f>
        <v>624124.31532063638</v>
      </c>
      <c r="E6" s="4">
        <f>$B6*'BNVP-LDVs-psgr'!E6/'BNVP-LDVs-psgr'!$B6</f>
        <v>627036.05582183436</v>
      </c>
      <c r="F6" s="4">
        <f>$B6*'BNVP-LDVs-psgr'!F6/'BNVP-LDVs-psgr'!$B6</f>
        <v>627322.92447910702</v>
      </c>
      <c r="G6" s="4">
        <f>$B6*'BNVP-LDVs-psgr'!G6/'BNVP-LDVs-psgr'!$B6</f>
        <v>629217.43585441052</v>
      </c>
      <c r="H6" s="4">
        <f>$B6*'BNVP-LDVs-psgr'!H6/'BNVP-LDVs-psgr'!$B6</f>
        <v>629855.3425189103</v>
      </c>
      <c r="I6" s="4">
        <f>$B6*'BNVP-LDVs-psgr'!I6/'BNVP-LDVs-psgr'!$B6</f>
        <v>630272.31199325155</v>
      </c>
      <c r="J6" s="4">
        <f>$B6*'BNVP-LDVs-psgr'!J6/'BNVP-LDVs-psgr'!$B6</f>
        <v>630970.05812129646</v>
      </c>
      <c r="K6" s="4">
        <f>$B6*'BNVP-LDVs-psgr'!K6/'BNVP-LDVs-psgr'!$B6</f>
        <v>631906.89541120583</v>
      </c>
      <c r="L6" s="4">
        <f>$B6*'BNVP-LDVs-psgr'!L6/'BNVP-LDVs-psgr'!$B6</f>
        <v>632995.57196295448</v>
      </c>
      <c r="M6" s="4">
        <f>$B6*'BNVP-LDVs-psgr'!M6/'BNVP-LDVs-psgr'!$B6</f>
        <v>634223.52653606248</v>
      </c>
      <c r="N6" s="4">
        <f>$B6*'BNVP-LDVs-psgr'!N6/'BNVP-LDVs-psgr'!$B6</f>
        <v>635796.98148039589</v>
      </c>
      <c r="O6" s="4">
        <f>$B6*'BNVP-LDVs-psgr'!O6/'BNVP-LDVs-psgr'!$B6</f>
        <v>637355.85392573336</v>
      </c>
      <c r="P6" s="4">
        <f>$B6*'BNVP-LDVs-psgr'!P6/'BNVP-LDVs-psgr'!$B6</f>
        <v>638150.65677430003</v>
      </c>
      <c r="Q6" s="4">
        <f>$B6*'BNVP-LDVs-psgr'!Q6/'BNVP-LDVs-psgr'!$B6</f>
        <v>638766.58437034476</v>
      </c>
      <c r="R6" s="4">
        <f>$B6*'BNVP-LDVs-psgr'!R6/'BNVP-LDVs-psgr'!$B6</f>
        <v>639265.45807810326</v>
      </c>
      <c r="S6" s="4">
        <f>$B6*'BNVP-LDVs-psgr'!S6/'BNVP-LDVs-psgr'!$B6</f>
        <v>639642.62297017197</v>
      </c>
      <c r="T6" s="4">
        <f>$B6*'BNVP-LDVs-psgr'!T6/'BNVP-LDVs-psgr'!$B6</f>
        <v>639809.82584051182</v>
      </c>
      <c r="U6" s="4">
        <f>$B6*'BNVP-LDVs-psgr'!U6/'BNVP-LDVs-psgr'!$B6</f>
        <v>639920.49125558371</v>
      </c>
      <c r="V6" s="4">
        <f>$B6*'BNVP-LDVs-psgr'!V6/'BNVP-LDVs-psgr'!$B6</f>
        <v>639835.65075095254</v>
      </c>
      <c r="W6" s="4">
        <f>$B6*'BNVP-LDVs-psgr'!W6/'BNVP-LDVs-psgr'!$B6</f>
        <v>639835.99799170811</v>
      </c>
      <c r="X6" s="4">
        <f>$B6*'BNVP-LDVs-psgr'!X6/'BNVP-LDVs-psgr'!$B6</f>
        <v>639758.29918706452</v>
      </c>
      <c r="Y6" s="4">
        <f>$B6*'BNVP-LDVs-psgr'!Y6/'BNVP-LDVs-psgr'!$B6</f>
        <v>639564.54052085965</v>
      </c>
      <c r="Z6" s="4">
        <f>$B6*'BNVP-LDVs-psgr'!Z6/'BNVP-LDVs-psgr'!$B6</f>
        <v>639349.21732294606</v>
      </c>
      <c r="AA6" s="4">
        <f>$B6*'BNVP-LDVs-psgr'!AA6/'BNVP-LDVs-psgr'!$B6</f>
        <v>639153.12146111613</v>
      </c>
      <c r="AB6" s="4">
        <f>$B6*'BNVP-LDVs-psgr'!AB6/'BNVP-LDVs-psgr'!$B6</f>
        <v>638918.05051579757</v>
      </c>
      <c r="AC6" s="4">
        <f>$B6*'BNVP-LDVs-psgr'!AC6/'BNVP-LDVs-psgr'!$B6</f>
        <v>638745.51541913173</v>
      </c>
      <c r="AD6" s="4">
        <f>$B6*'BNVP-LDVs-psgr'!AD6/'BNVP-LDVs-psgr'!$B6</f>
        <v>638602.96159316436</v>
      </c>
      <c r="AE6" s="4">
        <f>$B6*'BNVP-LDVs-psgr'!AE6/'BNVP-LDVs-psgr'!$B6</f>
        <v>638487.48259525013</v>
      </c>
      <c r="AF6" s="4">
        <f>$B6*'BNVP-LDVs-psgr'!AF6/'BNVP-LDVs-psgr'!$B6</f>
        <v>638263.75540010689</v>
      </c>
      <c r="AG6" s="4"/>
      <c r="AH6" s="4"/>
      <c r="AI6" s="4"/>
      <c r="AJ6" s="4"/>
    </row>
    <row r="7" spans="1:36" s="5" customFormat="1" x14ac:dyDescent="0.35">
      <c r="A7" s="5" t="s">
        <v>214</v>
      </c>
      <c r="B7" s="22">
        <f>$B$3*'BNVP-LDVs-psgr'!B3/'BNVP-LDVs-psgr'!B7</f>
        <v>556134.72977445973</v>
      </c>
      <c r="C7" s="4">
        <f>$B7*'BNVP-LDVs-psgr'!C7/'BNVP-LDVs-psgr'!$B7</f>
        <v>563470.51900426194</v>
      </c>
      <c r="D7" s="4">
        <f>$B7*'BNVP-LDVs-psgr'!D7/'BNVP-LDVs-psgr'!$B7</f>
        <v>563325.88615305617</v>
      </c>
      <c r="E7" s="4">
        <f>$B7*'BNVP-LDVs-psgr'!E7/'BNVP-LDVs-psgr'!$B7</f>
        <v>564614.46675667109</v>
      </c>
      <c r="F7" s="4">
        <f>$B7*'BNVP-LDVs-psgr'!F7/'BNVP-LDVs-psgr'!$B7</f>
        <v>566122.51472808386</v>
      </c>
      <c r="G7" s="4">
        <f>$B7*'BNVP-LDVs-psgr'!G7/'BNVP-LDVs-psgr'!$B7</f>
        <v>568126.56104912935</v>
      </c>
      <c r="H7" s="4">
        <f>$B7*'BNVP-LDVs-psgr'!H7/'BNVP-LDVs-psgr'!$B7</f>
        <v>570216.66837576171</v>
      </c>
      <c r="I7" s="4">
        <f>$B7*'BNVP-LDVs-psgr'!I7/'BNVP-LDVs-psgr'!$B7</f>
        <v>571403.12202867481</v>
      </c>
      <c r="J7" s="4">
        <f>$B7*'BNVP-LDVs-psgr'!J7/'BNVP-LDVs-psgr'!$B7</f>
        <v>572232.57070854935</v>
      </c>
      <c r="K7" s="4">
        <f>$B7*'BNVP-LDVs-psgr'!K7/'BNVP-LDVs-psgr'!$B7</f>
        <v>573208.21293144056</v>
      </c>
      <c r="L7" s="4">
        <f>$B7*'BNVP-LDVs-psgr'!L7/'BNVP-LDVs-psgr'!$B7</f>
        <v>574090.29233600548</v>
      </c>
      <c r="M7" s="4">
        <f>$B7*'BNVP-LDVs-psgr'!M7/'BNVP-LDVs-psgr'!$B7</f>
        <v>574892.06824511057</v>
      </c>
      <c r="N7" s="4">
        <f>$B7*'BNVP-LDVs-psgr'!N7/'BNVP-LDVs-psgr'!$B7</f>
        <v>575798.41050556325</v>
      </c>
      <c r="O7" s="4">
        <f>$B7*'BNVP-LDVs-psgr'!O7/'BNVP-LDVs-psgr'!$B7</f>
        <v>576738.41911794257</v>
      </c>
      <c r="P7" s="4">
        <f>$B7*'BNVP-LDVs-psgr'!P7/'BNVP-LDVs-psgr'!$B7</f>
        <v>577414.38228297653</v>
      </c>
      <c r="Q7" s="4">
        <f>$B7*'BNVP-LDVs-psgr'!Q7/'BNVP-LDVs-psgr'!$B7</f>
        <v>578053.46590706101</v>
      </c>
      <c r="R7" s="4">
        <f>$B7*'BNVP-LDVs-psgr'!R7/'BNVP-LDVs-psgr'!$B7</f>
        <v>578684.99525817728</v>
      </c>
      <c r="S7" s="4">
        <f>$B7*'BNVP-LDVs-psgr'!S7/'BNVP-LDVs-psgr'!$B7</f>
        <v>579311.26547134144</v>
      </c>
      <c r="T7" s="4">
        <f>$B7*'BNVP-LDVs-psgr'!T7/'BNVP-LDVs-psgr'!$B7</f>
        <v>579873.29813416058</v>
      </c>
      <c r="U7" s="4">
        <f>$B7*'BNVP-LDVs-psgr'!U7/'BNVP-LDVs-psgr'!$B7</f>
        <v>580475.65959798254</v>
      </c>
      <c r="V7" s="4">
        <f>$B7*'BNVP-LDVs-psgr'!V7/'BNVP-LDVs-psgr'!$B7</f>
        <v>581031.29211287026</v>
      </c>
      <c r="W7" s="4">
        <f>$B7*'BNVP-LDVs-psgr'!W7/'BNVP-LDVs-psgr'!$B7</f>
        <v>581569.11438003054</v>
      </c>
      <c r="X7" s="4">
        <f>$B7*'BNVP-LDVs-psgr'!X7/'BNVP-LDVs-psgr'!$B7</f>
        <v>582124.40590343007</v>
      </c>
      <c r="Y7" s="4">
        <f>$B7*'BNVP-LDVs-psgr'!Y7/'BNVP-LDVs-psgr'!$B7</f>
        <v>582634.9619665955</v>
      </c>
      <c r="Z7" s="4">
        <f>$B7*'BNVP-LDVs-psgr'!Z7/'BNVP-LDVs-psgr'!$B7</f>
        <v>583147.06560651457</v>
      </c>
      <c r="AA7" s="4">
        <f>$B7*'BNVP-LDVs-psgr'!AA7/'BNVP-LDVs-psgr'!$B7</f>
        <v>583684.97967907577</v>
      </c>
      <c r="AB7" s="4">
        <f>$B7*'BNVP-LDVs-psgr'!AB7/'BNVP-LDVs-psgr'!$B7</f>
        <v>584203.90314875788</v>
      </c>
      <c r="AC7" s="4">
        <f>$B7*'BNVP-LDVs-psgr'!AC7/'BNVP-LDVs-psgr'!$B7</f>
        <v>584741.76476109005</v>
      </c>
      <c r="AD7" s="4">
        <f>$B7*'BNVP-LDVs-psgr'!AD7/'BNVP-LDVs-psgr'!$B7</f>
        <v>585287.90197453846</v>
      </c>
      <c r="AE7" s="4">
        <f>$B7*'BNVP-LDVs-psgr'!AE7/'BNVP-LDVs-psgr'!$B7</f>
        <v>585830.27516655985</v>
      </c>
      <c r="AF7" s="4">
        <f>$B7*'BNVP-LDVs-psgr'!AF7/'BNVP-LDVs-psgr'!$B7</f>
        <v>586098.53054727823</v>
      </c>
      <c r="AG7" s="22"/>
      <c r="AH7" s="22"/>
      <c r="AI7" s="22"/>
      <c r="AJ7" s="22"/>
    </row>
    <row r="8" spans="1:36" s="5" customFormat="1" x14ac:dyDescent="0.35">
      <c r="A8" s="5" t="s">
        <v>215</v>
      </c>
      <c r="B8" s="22">
        <f>B$5*('BNVP-LDVs-psgr'!B8/'BNVP-LDVs-psgr'!B$4)</f>
        <v>856636.51494471147</v>
      </c>
      <c r="C8" s="4">
        <f>$B8*'BNVP-LDVs-psgr'!C8/'BNVP-LDVs-psgr'!$B8</f>
        <v>855611.00647899089</v>
      </c>
      <c r="D8" s="4">
        <f>$B8*'BNVP-LDVs-psgr'!D8/'BNVP-LDVs-psgr'!$B8</f>
        <v>837040.63344991882</v>
      </c>
      <c r="E8" s="4">
        <f>$B8*'BNVP-LDVs-psgr'!E8/'BNVP-LDVs-psgr'!$B8</f>
        <v>820702.75085616461</v>
      </c>
      <c r="F8" s="4">
        <f>$B8*'BNVP-LDVs-psgr'!F8/'BNVP-LDVs-psgr'!$B8</f>
        <v>804127.28999231255</v>
      </c>
      <c r="G8" s="4">
        <f>$B8*'BNVP-LDVs-psgr'!G8/'BNVP-LDVs-psgr'!$B8</f>
        <v>787264.79443928995</v>
      </c>
      <c r="H8" s="4">
        <f>$B8*'BNVP-LDVs-psgr'!H8/'BNVP-LDVs-psgr'!$B8</f>
        <v>771763.32602863852</v>
      </c>
      <c r="I8" s="4">
        <f>$B8*'BNVP-LDVs-psgr'!I8/'BNVP-LDVs-psgr'!$B8</f>
        <v>757995.00660409534</v>
      </c>
      <c r="J8" s="4">
        <f>$B8*'BNVP-LDVs-psgr'!J8/'BNVP-LDVs-psgr'!$B8</f>
        <v>744866.93380849098</v>
      </c>
      <c r="K8" s="4">
        <f>$B8*'BNVP-LDVs-psgr'!K8/'BNVP-LDVs-psgr'!$B8</f>
        <v>732349.49303396163</v>
      </c>
      <c r="L8" s="4">
        <f>$B8*'BNVP-LDVs-psgr'!L8/'BNVP-LDVs-psgr'!$B8</f>
        <v>720418.42114544194</v>
      </c>
      <c r="M8" s="4">
        <f>$B8*'BNVP-LDVs-psgr'!M8/'BNVP-LDVs-psgr'!$B8</f>
        <v>709024.87990566017</v>
      </c>
      <c r="N8" s="4">
        <f>$B8*'BNVP-LDVs-psgr'!N8/'BNVP-LDVs-psgr'!$B8</f>
        <v>698222.00953964586</v>
      </c>
      <c r="O8" s="4">
        <f>$B8*'BNVP-LDVs-psgr'!O8/'BNVP-LDVs-psgr'!$B8</f>
        <v>687899.03901504143</v>
      </c>
      <c r="P8" s="4">
        <f>$B8*'BNVP-LDVs-psgr'!P8/'BNVP-LDVs-psgr'!$B8</f>
        <v>677804.39680191164</v>
      </c>
      <c r="Q8" s="4">
        <f>$B8*'BNVP-LDVs-psgr'!Q8/'BNVP-LDVs-psgr'!$B8</f>
        <v>668132.99750992155</v>
      </c>
      <c r="R8" s="4">
        <f>$B8*'BNVP-LDVs-psgr'!R8/'BNVP-LDVs-psgr'!$B8</f>
        <v>658906.88571062568</v>
      </c>
      <c r="S8" s="4">
        <f>$B8*'BNVP-LDVs-psgr'!S8/'BNVP-LDVs-psgr'!$B8</f>
        <v>650115.80752533465</v>
      </c>
      <c r="T8" s="4">
        <f>$B8*'BNVP-LDVs-psgr'!T8/'BNVP-LDVs-psgr'!$B8</f>
        <v>641726.42235336744</v>
      </c>
      <c r="U8" s="4">
        <f>$B8*'BNVP-LDVs-psgr'!U8/'BNVP-LDVs-psgr'!$B8</f>
        <v>633740.29046418204</v>
      </c>
      <c r="V8" s="4">
        <f>$B8*'BNVP-LDVs-psgr'!V8/'BNVP-LDVs-psgr'!$B8</f>
        <v>626113.01203590911</v>
      </c>
      <c r="W8" s="4">
        <f>$B8*'BNVP-LDVs-psgr'!W8/'BNVP-LDVs-psgr'!$B8</f>
        <v>618843.91410954541</v>
      </c>
      <c r="X8" s="4">
        <f>$B8*'BNVP-LDVs-psgr'!X8/'BNVP-LDVs-psgr'!$B8</f>
        <v>611915.29259479383</v>
      </c>
      <c r="Y8" s="4">
        <f>$B8*'BNVP-LDVs-psgr'!Y8/'BNVP-LDVs-psgr'!$B8</f>
        <v>605303.73262664129</v>
      </c>
      <c r="Z8" s="4">
        <f>$B8*'BNVP-LDVs-psgr'!Z8/'BNVP-LDVs-psgr'!$B8</f>
        <v>599004.51533351582</v>
      </c>
      <c r="AA8" s="4">
        <f>$B8*'BNVP-LDVs-psgr'!AA8/'BNVP-LDVs-psgr'!$B8</f>
        <v>593002.62987001683</v>
      </c>
      <c r="AB8" s="4">
        <f>$B8*'BNVP-LDVs-psgr'!AB8/'BNVP-LDVs-psgr'!$B8</f>
        <v>587278.56223776378</v>
      </c>
      <c r="AC8" s="4">
        <f>$B8*'BNVP-LDVs-psgr'!AC8/'BNVP-LDVs-psgr'!$B8</f>
        <v>581826.90345510386</v>
      </c>
      <c r="AD8" s="4">
        <f>$B8*'BNVP-LDVs-psgr'!AD8/'BNVP-LDVs-psgr'!$B8</f>
        <v>576627.04651065345</v>
      </c>
      <c r="AE8" s="4">
        <f>$B8*'BNVP-LDVs-psgr'!AE8/'BNVP-LDVs-psgr'!$B8</f>
        <v>571673.44917321869</v>
      </c>
      <c r="AF8" s="4">
        <f>$B8*'BNVP-LDVs-psgr'!AF8/'BNVP-LDVs-psgr'!$B8</f>
        <v>566725.26871818362</v>
      </c>
      <c r="AG8" s="22"/>
      <c r="AH8" s="22"/>
      <c r="AI8" s="22"/>
      <c r="AJ8" s="2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topLeftCell="R1" workbookViewId="0">
      <selection activeCell="Q1" sqref="Q1"/>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4">
        <f>'Freight HDVs'!N7*cpi_2020to2012</f>
        <v>202039.45543272892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35">
      <c r="A3" t="s">
        <v>1</v>
      </c>
      <c r="B3" s="4">
        <f>'Freight HDVs'!P3*cpi_2020to2012</f>
        <v>205176.02530693961</v>
      </c>
      <c r="C3" s="4">
        <f>$B$3*'BNVP-LDVs-psgr'!C3/'BNVP-LDVs-psgr'!$B$3</f>
        <v>203361.13768762012</v>
      </c>
      <c r="D3" s="4">
        <f>$B$3*'BNVP-LDVs-psgr'!D3/'BNVP-LDVs-psgr'!$B$3</f>
        <v>204329.9594288923</v>
      </c>
      <c r="E3" s="4">
        <f>$B$3*'BNVP-LDVs-psgr'!E3/'BNVP-LDVs-psgr'!$B$3</f>
        <v>205719.82091315475</v>
      </c>
      <c r="F3" s="4">
        <f>$B$3*'BNVP-LDVs-psgr'!F3/'BNVP-LDVs-psgr'!$B$3</f>
        <v>206623.25341699959</v>
      </c>
      <c r="G3" s="4">
        <f>$B$3*'BNVP-LDVs-psgr'!G3/'BNVP-LDVs-psgr'!$B$3</f>
        <v>207804.4304067117</v>
      </c>
      <c r="H3" s="4">
        <f>$B$3*'BNVP-LDVs-psgr'!H3/'BNVP-LDVs-psgr'!$B$3</f>
        <v>208932.61687944343</v>
      </c>
      <c r="I3" s="4">
        <f>$B$3*'BNVP-LDVs-psgr'!I3/'BNVP-LDVs-psgr'!$B$3</f>
        <v>209842.13682794257</v>
      </c>
      <c r="J3" s="4">
        <f>$B$3*'BNVP-LDVs-psgr'!J3/'BNVP-LDVs-psgr'!$B$3</f>
        <v>210756.48137236529</v>
      </c>
      <c r="K3" s="4">
        <f>$B$3*'BNVP-LDVs-psgr'!K3/'BNVP-LDVs-psgr'!$B$3</f>
        <v>211615.33565417334</v>
      </c>
      <c r="L3" s="4">
        <f>$B$3*'BNVP-LDVs-psgr'!L3/'BNVP-LDVs-psgr'!$B$3</f>
        <v>212411.72444063987</v>
      </c>
      <c r="M3" s="4">
        <f>$B$3*'BNVP-LDVs-psgr'!M3/'BNVP-LDVs-psgr'!$B$3</f>
        <v>213185.65893654723</v>
      </c>
      <c r="N3" s="4">
        <f>$B$3*'BNVP-LDVs-psgr'!N3/'BNVP-LDVs-psgr'!$B$3</f>
        <v>214056.1477783311</v>
      </c>
      <c r="O3" s="4">
        <f>$B$3*'BNVP-LDVs-psgr'!O3/'BNVP-LDVs-psgr'!$B$3</f>
        <v>214846.48167274325</v>
      </c>
      <c r="P3" s="4">
        <f>$B$3*'BNVP-LDVs-psgr'!P3/'BNVP-LDVs-psgr'!$B$3</f>
        <v>215354.58234516016</v>
      </c>
      <c r="Q3" s="4">
        <f>$B$3*'BNVP-LDVs-psgr'!Q3/'BNVP-LDVs-psgr'!$B$3</f>
        <v>215772.76996653742</v>
      </c>
      <c r="R3" s="4">
        <f>$B$3*'BNVP-LDVs-psgr'!R3/'BNVP-LDVs-psgr'!$B$3</f>
        <v>216172.68155266374</v>
      </c>
      <c r="S3" s="4">
        <f>$B$3*'BNVP-LDVs-psgr'!S3/'BNVP-LDVs-psgr'!$B$3</f>
        <v>216549.23768727574</v>
      </c>
      <c r="T3" s="4">
        <f>$B$3*'BNVP-LDVs-psgr'!T3/'BNVP-LDVs-psgr'!$B$3</f>
        <v>216858.68536418461</v>
      </c>
      <c r="U3" s="4">
        <f>$B$3*'BNVP-LDVs-psgr'!U3/'BNVP-LDVs-psgr'!$B$3</f>
        <v>217198.54621443735</v>
      </c>
      <c r="V3" s="4">
        <f>$B$3*'BNVP-LDVs-psgr'!V3/'BNVP-LDVs-psgr'!$B$3</f>
        <v>217455.25383773888</v>
      </c>
      <c r="W3" s="4">
        <f>$B$3*'BNVP-LDVs-psgr'!W3/'BNVP-LDVs-psgr'!$B$3</f>
        <v>217710.11328916668</v>
      </c>
      <c r="X3" s="4">
        <f>$B$3*'BNVP-LDVs-psgr'!X3/'BNVP-LDVs-psgr'!$B$3</f>
        <v>217956.86259909064</v>
      </c>
      <c r="Y3" s="4">
        <f>$B$3*'BNVP-LDVs-psgr'!Y3/'BNVP-LDVs-psgr'!$B$3</f>
        <v>218134.73550995183</v>
      </c>
      <c r="Z3" s="4">
        <f>$B$3*'BNVP-LDVs-psgr'!Z3/'BNVP-LDVs-psgr'!$B$3</f>
        <v>218320.1069222746</v>
      </c>
      <c r="AA3" s="4">
        <f>$B$3*'BNVP-LDVs-psgr'!AA3/'BNVP-LDVs-psgr'!$B$3</f>
        <v>218521.19391514565</v>
      </c>
      <c r="AB3" s="4">
        <f>$B$3*'BNVP-LDVs-psgr'!AB3/'BNVP-LDVs-psgr'!$B$3</f>
        <v>218686.13972179111</v>
      </c>
      <c r="AC3" s="4">
        <f>$B$3*'BNVP-LDVs-psgr'!AC3/'BNVP-LDVs-psgr'!$B$3</f>
        <v>218863.43576925833</v>
      </c>
      <c r="AD3" s="4">
        <f>$B$3*'BNVP-LDVs-psgr'!AD3/'BNVP-LDVs-psgr'!$B$3</f>
        <v>219051.82825963775</v>
      </c>
      <c r="AE3" s="4">
        <f>$B$3*'BNVP-LDVs-psgr'!AE3/'BNVP-LDVs-psgr'!$B$3</f>
        <v>219226.57387323424</v>
      </c>
      <c r="AF3" s="4">
        <f>$B$3*'BNVP-LDVs-psgr'!AF3/'BNVP-LDVs-psgr'!$B$3</f>
        <v>219355.43749150314</v>
      </c>
      <c r="AG3" s="4"/>
      <c r="AH3" s="4"/>
      <c r="AI3" s="4"/>
      <c r="AJ3" s="4"/>
    </row>
    <row r="4" spans="1:36" x14ac:dyDescent="0.35">
      <c r="A4" t="s">
        <v>2</v>
      </c>
      <c r="B4" s="4">
        <f>B5</f>
        <v>110888.83393673376</v>
      </c>
      <c r="C4" s="4">
        <f t="shared" ref="C4:AF4" si="0">C5</f>
        <v>110888.83393673376</v>
      </c>
      <c r="D4" s="4">
        <f t="shared" si="0"/>
        <v>110888.83393673376</v>
      </c>
      <c r="E4" s="4">
        <f t="shared" si="0"/>
        <v>110888.83393673376</v>
      </c>
      <c r="F4" s="4">
        <f t="shared" si="0"/>
        <v>110888.83393673376</v>
      </c>
      <c r="G4" s="4">
        <f t="shared" si="0"/>
        <v>110888.83393673376</v>
      </c>
      <c r="H4" s="4">
        <f t="shared" si="0"/>
        <v>110888.83393673376</v>
      </c>
      <c r="I4" s="4">
        <f t="shared" si="0"/>
        <v>110888.83393673376</v>
      </c>
      <c r="J4" s="4">
        <f t="shared" si="0"/>
        <v>110888.83393673376</v>
      </c>
      <c r="K4" s="4">
        <f t="shared" si="0"/>
        <v>110888.83393673376</v>
      </c>
      <c r="L4" s="4">
        <f t="shared" si="0"/>
        <v>110888.83393673376</v>
      </c>
      <c r="M4" s="4">
        <f t="shared" si="0"/>
        <v>110888.83393673376</v>
      </c>
      <c r="N4" s="4">
        <f t="shared" si="0"/>
        <v>110888.83393673376</v>
      </c>
      <c r="O4" s="4">
        <f t="shared" si="0"/>
        <v>110888.83393673376</v>
      </c>
      <c r="P4" s="4">
        <f t="shared" si="0"/>
        <v>110888.83393673376</v>
      </c>
      <c r="Q4" s="4">
        <f t="shared" si="0"/>
        <v>110888.83393673376</v>
      </c>
      <c r="R4" s="4">
        <f t="shared" si="0"/>
        <v>110888.83393673376</v>
      </c>
      <c r="S4" s="4">
        <f t="shared" si="0"/>
        <v>110888.83393673376</v>
      </c>
      <c r="T4" s="4">
        <f t="shared" si="0"/>
        <v>110888.83393673376</v>
      </c>
      <c r="U4" s="4">
        <f t="shared" si="0"/>
        <v>110888.83393673376</v>
      </c>
      <c r="V4" s="4">
        <f t="shared" si="0"/>
        <v>110888.83393673376</v>
      </c>
      <c r="W4" s="4">
        <f t="shared" si="0"/>
        <v>110888.83393673376</v>
      </c>
      <c r="X4" s="4">
        <f t="shared" si="0"/>
        <v>110888.83393673376</v>
      </c>
      <c r="Y4" s="4">
        <f t="shared" si="0"/>
        <v>110888.83393673376</v>
      </c>
      <c r="Z4" s="4">
        <f t="shared" si="0"/>
        <v>110888.83393673376</v>
      </c>
      <c r="AA4" s="4">
        <f t="shared" si="0"/>
        <v>110888.83393673376</v>
      </c>
      <c r="AB4" s="4">
        <f t="shared" si="0"/>
        <v>110888.83393673376</v>
      </c>
      <c r="AC4" s="4">
        <f t="shared" si="0"/>
        <v>110888.83393673376</v>
      </c>
      <c r="AD4" s="4">
        <f t="shared" si="0"/>
        <v>110888.83393673376</v>
      </c>
      <c r="AE4" s="4">
        <f t="shared" si="0"/>
        <v>110888.83393673376</v>
      </c>
      <c r="AF4" s="4">
        <f t="shared" si="0"/>
        <v>110888.83393673376</v>
      </c>
      <c r="AG4" s="4"/>
      <c r="AH4" s="4"/>
      <c r="AI4" s="4"/>
      <c r="AJ4" s="4"/>
    </row>
    <row r="5" spans="1:36" x14ac:dyDescent="0.35">
      <c r="A5" t="s">
        <v>3</v>
      </c>
      <c r="B5" s="22">
        <f>'Freight HDVs'!N8*cpi_2020to2012</f>
        <v>110888.83393673376</v>
      </c>
      <c r="C5" s="4">
        <f>$B5*('BNVP-LDVs-frgt'!C$5/'BNVP-LDVs-frgt'!$B$5)</f>
        <v>110888.83393673376</v>
      </c>
      <c r="D5" s="4">
        <f>$B5*('BNVP-LDVs-frgt'!C$5/'BNVP-LDVs-frgt'!$B$5)</f>
        <v>110888.83393673376</v>
      </c>
      <c r="E5" s="4">
        <f>$B5*('BNVP-LDVs-frgt'!E$5/'BNVP-LDVs-frgt'!$B$5)</f>
        <v>110888.83393673376</v>
      </c>
      <c r="F5" s="4">
        <f>$B5*('BNVP-LDVs-frgt'!F$5/'BNVP-LDVs-frgt'!$B$5)</f>
        <v>110888.83393673376</v>
      </c>
      <c r="G5" s="4">
        <f>$B5*('BNVP-LDVs-frgt'!G$5/'BNVP-LDVs-frgt'!$B$5)</f>
        <v>110888.83393673376</v>
      </c>
      <c r="H5" s="4">
        <f>$B5*('BNVP-LDVs-frgt'!H$5/'BNVP-LDVs-frgt'!$B$5)</f>
        <v>110888.83393673376</v>
      </c>
      <c r="I5" s="4">
        <f>$B5*('BNVP-LDVs-frgt'!I$5/'BNVP-LDVs-frgt'!$B$5)</f>
        <v>110888.83393673376</v>
      </c>
      <c r="J5" s="4">
        <f>$B5*('BNVP-LDVs-frgt'!J$5/'BNVP-LDVs-frgt'!$B$5)</f>
        <v>110888.83393673376</v>
      </c>
      <c r="K5" s="4">
        <f>$B5*('BNVP-LDVs-frgt'!K$5/'BNVP-LDVs-frgt'!$B$5)</f>
        <v>110888.83393673376</v>
      </c>
      <c r="L5" s="4">
        <f>$B5*('BNVP-LDVs-frgt'!L$5/'BNVP-LDVs-frgt'!$B$5)</f>
        <v>110888.83393673376</v>
      </c>
      <c r="M5" s="4">
        <f>$B5*('BNVP-LDVs-frgt'!M$5/'BNVP-LDVs-frgt'!$B$5)</f>
        <v>110888.83393673376</v>
      </c>
      <c r="N5" s="4">
        <f>$B5*('BNVP-LDVs-frgt'!N$5/'BNVP-LDVs-frgt'!$B$5)</f>
        <v>110888.83393673376</v>
      </c>
      <c r="O5" s="4">
        <f>$B5*('BNVP-LDVs-frgt'!O$5/'BNVP-LDVs-frgt'!$B$5)</f>
        <v>110888.83393673376</v>
      </c>
      <c r="P5" s="4">
        <f>$B5*('BNVP-LDVs-frgt'!P$5/'BNVP-LDVs-frgt'!$B$5)</f>
        <v>110888.83393673376</v>
      </c>
      <c r="Q5" s="4">
        <f>$B5*('BNVP-LDVs-frgt'!Q$5/'BNVP-LDVs-frgt'!$B$5)</f>
        <v>110888.83393673376</v>
      </c>
      <c r="R5" s="4">
        <f>$B5*('BNVP-LDVs-frgt'!R$5/'BNVP-LDVs-frgt'!$B$5)</f>
        <v>110888.83393673376</v>
      </c>
      <c r="S5" s="4">
        <f>$B5*('BNVP-LDVs-frgt'!S$5/'BNVP-LDVs-frgt'!$B$5)</f>
        <v>110888.83393673376</v>
      </c>
      <c r="T5" s="4">
        <f>$B5*('BNVP-LDVs-frgt'!T$5/'BNVP-LDVs-frgt'!$B$5)</f>
        <v>110888.83393673376</v>
      </c>
      <c r="U5" s="4">
        <f>$B5*('BNVP-LDVs-frgt'!U$5/'BNVP-LDVs-frgt'!$B$5)</f>
        <v>110888.83393673376</v>
      </c>
      <c r="V5" s="4">
        <f>$B5*('BNVP-LDVs-frgt'!V$5/'BNVP-LDVs-frgt'!$B$5)</f>
        <v>110888.83393673376</v>
      </c>
      <c r="W5" s="4">
        <f>$B5*('BNVP-LDVs-frgt'!W$5/'BNVP-LDVs-frgt'!$B$5)</f>
        <v>110888.83393673376</v>
      </c>
      <c r="X5" s="4">
        <f>$B5*('BNVP-LDVs-frgt'!X$5/'BNVP-LDVs-frgt'!$B$5)</f>
        <v>110888.83393673376</v>
      </c>
      <c r="Y5" s="4">
        <f>$B5*('BNVP-LDVs-frgt'!Y$5/'BNVP-LDVs-frgt'!$B$5)</f>
        <v>110888.83393673376</v>
      </c>
      <c r="Z5" s="4">
        <f>$B5*('BNVP-LDVs-frgt'!Z$5/'BNVP-LDVs-frgt'!$B$5)</f>
        <v>110888.83393673376</v>
      </c>
      <c r="AA5" s="4">
        <f>$B5*('BNVP-LDVs-frgt'!AA$5/'BNVP-LDVs-frgt'!$B$5)</f>
        <v>110888.83393673376</v>
      </c>
      <c r="AB5" s="4">
        <f>$B5*('BNVP-LDVs-frgt'!AB$5/'BNVP-LDVs-frgt'!$B$5)</f>
        <v>110888.83393673376</v>
      </c>
      <c r="AC5" s="4">
        <f>$B5*('BNVP-LDVs-frgt'!AC$5/'BNVP-LDVs-frgt'!$B$5)</f>
        <v>110888.83393673376</v>
      </c>
      <c r="AD5" s="4">
        <f>$B5*('BNVP-LDVs-frgt'!AD$5/'BNVP-LDVs-frgt'!$B$5)</f>
        <v>110888.83393673376</v>
      </c>
      <c r="AE5" s="4">
        <f>$B5*('BNVP-LDVs-frgt'!AE$5/'BNVP-LDVs-frgt'!$B$5)</f>
        <v>110888.83393673376</v>
      </c>
      <c r="AF5" s="4">
        <f>$B5*('BNVP-LDVs-frgt'!AF$5/'BNVP-LDVs-frgt'!$B$5)</f>
        <v>110888.83393673376</v>
      </c>
    </row>
    <row r="6" spans="1:36" x14ac:dyDescent="0.35">
      <c r="A6" t="s">
        <v>4</v>
      </c>
      <c r="B6" s="4">
        <f>'Freight HDVs'!P5*cpi_2020to2012</f>
        <v>355097.72878940206</v>
      </c>
      <c r="C6" s="4">
        <f>$B$6*'BNVP-LDVs-psgr'!C6/'BNVP-LDVs-psgr'!$B$6</f>
        <v>359441.10122105159</v>
      </c>
      <c r="D6" s="4">
        <f>C6*'BNVP-LDVs-psgr'!D6/'BNVP-LDVs-psgr'!$B$6</f>
        <v>363759.90696867881</v>
      </c>
      <c r="E6" s="4">
        <f>D6*'BNVP-LDVs-psgr'!E6/'BNVP-LDVs-psgr'!$B$6</f>
        <v>369848.0521941859</v>
      </c>
      <c r="F6" s="4">
        <f>E6*'BNVP-LDVs-psgr'!F6/'BNVP-LDVs-psgr'!$B$6</f>
        <v>376210.13018473535</v>
      </c>
      <c r="G6" s="4">
        <f>F6*'BNVP-LDVs-psgr'!G6/'BNVP-LDVs-psgr'!$B$6</f>
        <v>383837.34403545235</v>
      </c>
      <c r="H6" s="4">
        <f>G6*'BNVP-LDVs-psgr'!H6/'BNVP-LDVs-psgr'!$B$6</f>
        <v>392016.21788116428</v>
      </c>
      <c r="I6" s="4">
        <f>H6*'BNVP-LDVs-psgr'!I6/'BNVP-LDVs-psgr'!$B$6</f>
        <v>400634.416465063</v>
      </c>
      <c r="J6" s="4">
        <f>I6*'BNVP-LDVs-psgr'!J6/'BNVP-LDVs-psgr'!$B$6</f>
        <v>409895.35494474473</v>
      </c>
      <c r="K6" s="4">
        <f>J6*'BNVP-LDVs-psgr'!K6/'BNVP-LDVs-psgr'!$B$6</f>
        <v>419993.02948951832</v>
      </c>
      <c r="L6" s="4">
        <f>K6*'BNVP-LDVs-psgr'!L6/'BNVP-LDVs-psgr'!$B$6</f>
        <v>431080.86528959853</v>
      </c>
      <c r="M6" s="4">
        <f>L6*'BNVP-LDVs-psgr'!M6/'BNVP-LDVs-psgr'!$B$6</f>
        <v>443319.75590532785</v>
      </c>
      <c r="N6" s="4">
        <f>M6*'BNVP-LDVs-psgr'!N6/'BNVP-LDVs-psgr'!$B$6</f>
        <v>457037.18750211451</v>
      </c>
      <c r="O6" s="4">
        <f>N6*'BNVP-LDVs-psgr'!O6/'BNVP-LDVs-psgr'!$B$6</f>
        <v>472334.32671150676</v>
      </c>
      <c r="P6" s="4">
        <f>O6*'BNVP-LDVs-psgr'!P6/'BNVP-LDVs-psgr'!$B$6</f>
        <v>488752.19496315916</v>
      </c>
      <c r="Q6" s="4">
        <f>P6*'BNVP-LDVs-psgr'!Q6/'BNVP-LDVs-psgr'!$B$6</f>
        <v>506228.86061173887</v>
      </c>
      <c r="R6" s="4">
        <f>Q6*'BNVP-LDVs-psgr'!R6/'BNVP-LDVs-psgr'!$B$6</f>
        <v>524739.9516560646</v>
      </c>
      <c r="S6" s="4">
        <f>R6*'BNVP-LDVs-psgr'!S6/'BNVP-LDVs-psgr'!$B$6</f>
        <v>544248.84720446577</v>
      </c>
      <c r="T6" s="4">
        <f>S6*'BNVP-LDVs-psgr'!T6/'BNVP-LDVs-psgr'!$B$6</f>
        <v>564630.60481966962</v>
      </c>
      <c r="U6" s="4">
        <f>T6*'BNVP-LDVs-psgr'!U6/'BNVP-LDVs-psgr'!$B$6</f>
        <v>585876.96504493302</v>
      </c>
      <c r="V6" s="4">
        <f>U6*'BNVP-LDVs-psgr'!V6/'BNVP-LDVs-psgr'!$B$6</f>
        <v>607842.20160449797</v>
      </c>
      <c r="W6" s="4">
        <f>V6*'BNVP-LDVs-psgr'!W6/'BNVP-LDVs-psgr'!$B$6</f>
        <v>630631.28371453099</v>
      </c>
      <c r="X6" s="4">
        <f>W6*'BNVP-LDVs-psgr'!X6/'BNVP-LDVs-psgr'!$B$6</f>
        <v>654195.31674392801</v>
      </c>
      <c r="Y6" s="4">
        <f>X6*'BNVP-LDVs-psgr'!Y6/'BNVP-LDVs-psgr'!$B$6</f>
        <v>678434.30394940765</v>
      </c>
      <c r="Z6" s="4">
        <f>Y6*'BNVP-LDVs-psgr'!Z6/'BNVP-LDVs-psgr'!$B$6</f>
        <v>703334.51207913656</v>
      </c>
      <c r="AA6" s="4">
        <f>Z6*'BNVP-LDVs-psgr'!AA6/'BNVP-LDVs-psgr'!$B$6</f>
        <v>728924.98072433879</v>
      </c>
      <c r="AB6" s="4">
        <f>AA6*'BNVP-LDVs-psgr'!AB6/'BNVP-LDVs-psgr'!$B$6</f>
        <v>755168.7036359997</v>
      </c>
      <c r="AC6" s="4">
        <f>AB6*'BNVP-LDVs-psgr'!AC6/'BNVP-LDVs-psgr'!$B$6</f>
        <v>782146.01802793844</v>
      </c>
      <c r="AD6" s="4">
        <f>AC6*'BNVP-LDVs-psgr'!AD6/'BNVP-LDVs-psgr'!$B$6</f>
        <v>809906.26466911857</v>
      </c>
      <c r="AE6" s="4">
        <f>AD6*'BNVP-LDVs-psgr'!AE6/'BNVP-LDVs-psgr'!$B$6</f>
        <v>838500.13538729341</v>
      </c>
      <c r="AF6" s="4">
        <f>AE6*'BNVP-LDVs-psgr'!AF6/'BNVP-LDVs-psgr'!$B$6</f>
        <v>867799.33222389012</v>
      </c>
      <c r="AG6" s="4"/>
      <c r="AH6" s="4"/>
      <c r="AI6" s="4"/>
      <c r="AJ6" s="4"/>
    </row>
    <row r="7" spans="1:36" s="5" customFormat="1" x14ac:dyDescent="0.35">
      <c r="A7" s="5" t="s">
        <v>214</v>
      </c>
      <c r="B7" s="22">
        <f>B3*'BNVP-LDVs-psgr'!B7/'BNVP-LDVs-psgr'!$B$3</f>
        <v>200541.01859441641</v>
      </c>
      <c r="C7" s="22">
        <f>$B$7*'BNVP-LDVs-psgr'!C7/'BNVP-LDVs-psgr'!$B$7</f>
        <v>203186.28882405139</v>
      </c>
      <c r="D7" s="22">
        <f>$B$7*'BNVP-LDVs-psgr'!D7/'BNVP-LDVs-psgr'!$B$7</f>
        <v>203134.13452087602</v>
      </c>
      <c r="E7" s="22">
        <f>$B$7*'BNVP-LDVs-psgr'!E7/'BNVP-LDVs-psgr'!$B$7</f>
        <v>203598.79398728756</v>
      </c>
      <c r="F7" s="22">
        <f>$B$7*'BNVP-LDVs-psgr'!F7/'BNVP-LDVs-psgr'!$B$7</f>
        <v>204142.59292679818</v>
      </c>
      <c r="G7" s="22">
        <f>$B$7*'BNVP-LDVs-psgr'!G7/'BNVP-LDVs-psgr'!$B$7</f>
        <v>204865.24783219467</v>
      </c>
      <c r="H7" s="22">
        <f>$B$7*'BNVP-LDVs-psgr'!H7/'BNVP-LDVs-psgr'!$B$7</f>
        <v>205618.93615592961</v>
      </c>
      <c r="I7" s="22">
        <f>$B$7*'BNVP-LDVs-psgr'!I7/'BNVP-LDVs-psgr'!$B$7</f>
        <v>206046.76885784836</v>
      </c>
      <c r="J7" s="22">
        <f>$B$7*'BNVP-LDVs-psgr'!J7/'BNVP-LDVs-psgr'!$B$7</f>
        <v>206345.86631432493</v>
      </c>
      <c r="K7" s="22">
        <f>$B$7*'BNVP-LDVs-psgr'!K7/'BNVP-LDVs-psgr'!$B$7</f>
        <v>206697.68085617467</v>
      </c>
      <c r="L7" s="22">
        <f>$B$7*'BNVP-LDVs-psgr'!L7/'BNVP-LDVs-psgr'!$B$7</f>
        <v>207015.75684172651</v>
      </c>
      <c r="M7" s="22">
        <f>$B$7*'BNVP-LDVs-psgr'!M7/'BNVP-LDVs-psgr'!$B$7</f>
        <v>207304.87555503112</v>
      </c>
      <c r="N7" s="22">
        <f>$B$7*'BNVP-LDVs-psgr'!N7/'BNVP-LDVs-psgr'!$B$7</f>
        <v>207631.70067559148</v>
      </c>
      <c r="O7" s="22">
        <f>$B$7*'BNVP-LDVs-psgr'!O7/'BNVP-LDVs-psgr'!$B$7</f>
        <v>207970.66581213407</v>
      </c>
      <c r="P7" s="22">
        <f>$B$7*'BNVP-LDVs-psgr'!P7/'BNVP-LDVs-psgr'!$B$7</f>
        <v>208214.41671347266</v>
      </c>
      <c r="Q7" s="22">
        <f>$B$7*'BNVP-LDVs-psgr'!Q7/'BNVP-LDVs-psgr'!$B$7</f>
        <v>208444.86892959822</v>
      </c>
      <c r="R7" s="22">
        <f>$B$7*'BNVP-LDVs-psgr'!R7/'BNVP-LDVs-psgr'!$B$7</f>
        <v>208672.59709071572</v>
      </c>
      <c r="S7" s="22">
        <f>$B$7*'BNVP-LDVs-psgr'!S7/'BNVP-LDVs-psgr'!$B$7</f>
        <v>208898.42881770432</v>
      </c>
      <c r="T7" s="22">
        <f>$B$7*'BNVP-LDVs-psgr'!T7/'BNVP-LDVs-psgr'!$B$7</f>
        <v>209101.09661859993</v>
      </c>
      <c r="U7" s="22">
        <f>$B$7*'BNVP-LDVs-psgr'!U7/'BNVP-LDVs-psgr'!$B$7</f>
        <v>209318.3069006585</v>
      </c>
      <c r="V7" s="22">
        <f>$B$7*'BNVP-LDVs-psgr'!V7/'BNVP-LDVs-psgr'!$B$7</f>
        <v>209518.66682161676</v>
      </c>
      <c r="W7" s="22">
        <f>$B$7*'BNVP-LDVs-psgr'!W7/'BNVP-LDVs-psgr'!$B$7</f>
        <v>209712.60440455252</v>
      </c>
      <c r="X7" s="22">
        <f>$B$7*'BNVP-LDVs-psgr'!X7/'BNVP-LDVs-psgr'!$B$7</f>
        <v>209912.84136469444</v>
      </c>
      <c r="Y7" s="22">
        <f>$B$7*'BNVP-LDVs-psgr'!Y7/'BNVP-LDVs-psgr'!$B$7</f>
        <v>210096.94681158548</v>
      </c>
      <c r="Z7" s="22">
        <f>$B$7*'BNVP-LDVs-psgr'!Z7/'BNVP-LDVs-psgr'!$B$7</f>
        <v>210281.61031141208</v>
      </c>
      <c r="AA7" s="22">
        <f>$B$7*'BNVP-LDVs-psgr'!AA7/'BNVP-LDVs-psgr'!$B$7</f>
        <v>210475.58099918306</v>
      </c>
      <c r="AB7" s="22">
        <f>$B$7*'BNVP-LDVs-psgr'!AB7/'BNVP-LDVs-psgr'!$B$7</f>
        <v>210662.70371533645</v>
      </c>
      <c r="AC7" s="22">
        <f>$B$7*'BNVP-LDVs-psgr'!AC7/'BNVP-LDVs-psgr'!$B$7</f>
        <v>210856.65548605873</v>
      </c>
      <c r="AD7" s="22">
        <f>$B$7*'BNVP-LDVs-psgr'!AD7/'BNVP-LDVs-psgr'!$B$7</f>
        <v>211053.59142120823</v>
      </c>
      <c r="AE7" s="22">
        <f>$B$7*'BNVP-LDVs-psgr'!AE7/'BNVP-LDVs-psgr'!$B$7</f>
        <v>211249.17005811585</v>
      </c>
      <c r="AF7" s="22">
        <f>$B$7*'BNVP-LDVs-psgr'!AF7/'BNVP-LDVs-psgr'!$B$7</f>
        <v>211345.90238647544</v>
      </c>
      <c r="AG7" s="4"/>
      <c r="AH7" s="4"/>
      <c r="AI7" s="4"/>
      <c r="AJ7" s="22"/>
    </row>
    <row r="8" spans="1:36" s="5" customFormat="1" x14ac:dyDescent="0.35">
      <c r="A8" s="5" t="s">
        <v>215</v>
      </c>
      <c r="B8" s="4">
        <f>'Freight HDVs'!P4*cpi_2020to2012</f>
        <v>431896.16692158609</v>
      </c>
      <c r="C8" s="4">
        <f>$B$8*'BNVP-LDVs-psgr'!C8/'BNVP-LDVs-psgr'!$B$8</f>
        <v>431379.12945264403</v>
      </c>
      <c r="D8" s="4">
        <f>$B$8*'BNVP-LDVs-psgr'!D8/'BNVP-LDVs-psgr'!$B$8</f>
        <v>422016.38015391974</v>
      </c>
      <c r="E8" s="4">
        <f>$B$8*'BNVP-LDVs-psgr'!E8/'BNVP-LDVs-psgr'!$B$8</f>
        <v>413779.20050449425</v>
      </c>
      <c r="F8" s="4">
        <f>$B$8*'BNVP-LDVs-psgr'!F8/'BNVP-LDVs-psgr'!$B$8</f>
        <v>405422.23942804697</v>
      </c>
      <c r="G8" s="4">
        <f>$B$8*'BNVP-LDVs-psgr'!G8/'BNVP-LDVs-psgr'!$B$8</f>
        <v>396920.56215066306</v>
      </c>
      <c r="H8" s="4">
        <f>$B$8*'BNVP-LDVs-psgr'!H8/'BNVP-LDVs-psgr'!$B$8</f>
        <v>389105.0830397259</v>
      </c>
      <c r="I8" s="4">
        <f>$B$8*'BNVP-LDVs-psgr'!I8/'BNVP-LDVs-psgr'!$B$8</f>
        <v>382163.41725654824</v>
      </c>
      <c r="J8" s="4">
        <f>$B$8*'BNVP-LDVs-psgr'!J8/'BNVP-LDVs-psgr'!$B$8</f>
        <v>375544.5489027343</v>
      </c>
      <c r="K8" s="4">
        <f>$B$8*'BNVP-LDVs-psgr'!K8/'BNVP-LDVs-psgr'!$B$8</f>
        <v>369233.5469831673</v>
      </c>
      <c r="L8" s="4">
        <f>$B$8*'BNVP-LDVs-psgr'!L8/'BNVP-LDVs-psgr'!$B$8</f>
        <v>363218.17859059991</v>
      </c>
      <c r="M8" s="4">
        <f>$B$8*'BNVP-LDVs-psgr'!M8/'BNVP-LDVs-psgr'!$B$8</f>
        <v>357473.82062397467</v>
      </c>
      <c r="N8" s="4">
        <f>$B$8*'BNVP-LDVs-psgr'!N8/'BNVP-LDVs-psgr'!$B$8</f>
        <v>352027.26514631847</v>
      </c>
      <c r="O8" s="4">
        <f>$B$8*'BNVP-LDVs-psgr'!O8/'BNVP-LDVs-psgr'!$B$8</f>
        <v>346822.66398463567</v>
      </c>
      <c r="P8" s="4">
        <f>$B$8*'BNVP-LDVs-psgr'!P8/'BNVP-LDVs-psgr'!$B$8</f>
        <v>341733.18063640723</v>
      </c>
      <c r="Q8" s="4">
        <f>$B$8*'BNVP-LDVs-psgr'!Q8/'BNVP-LDVs-psgr'!$B$8</f>
        <v>336857.08650534123</v>
      </c>
      <c r="R8" s="4">
        <f>$B$8*'BNVP-LDVs-psgr'!R8/'BNVP-LDVs-psgr'!$B$8</f>
        <v>332205.49595066701</v>
      </c>
      <c r="S8" s="4">
        <f>$B$8*'BNVP-LDVs-psgr'!S8/'BNVP-LDVs-psgr'!$B$8</f>
        <v>327773.23920571589</v>
      </c>
      <c r="T8" s="4">
        <f>$B$8*'BNVP-LDVs-psgr'!T8/'BNVP-LDVs-psgr'!$B$8</f>
        <v>323543.50671662705</v>
      </c>
      <c r="U8" s="4">
        <f>$B$8*'BNVP-LDVs-psgr'!U8/'BNVP-LDVs-psgr'!$B$8</f>
        <v>319517.0851348993</v>
      </c>
      <c r="V8" s="4">
        <f>$B$8*'BNVP-LDVs-psgr'!V8/'BNVP-LDVs-psgr'!$B$8</f>
        <v>315671.5891050839</v>
      </c>
      <c r="W8" s="4">
        <f>$B$8*'BNVP-LDVs-psgr'!W8/'BNVP-LDVs-psgr'!$B$8</f>
        <v>312006.67933693476</v>
      </c>
      <c r="X8" s="4">
        <f>$B$8*'BNVP-LDVs-psgr'!X8/'BNVP-LDVs-psgr'!$B$8</f>
        <v>308513.42984071776</v>
      </c>
      <c r="Y8" s="4">
        <f>$B$8*'BNVP-LDVs-psgr'!Y8/'BNVP-LDVs-psgr'!$B$8</f>
        <v>305180.03538717702</v>
      </c>
      <c r="Z8" s="4">
        <f>$B$8*'BNVP-LDVs-psgr'!Z8/'BNVP-LDVs-psgr'!$B$8</f>
        <v>302004.11683123885</v>
      </c>
      <c r="AA8" s="4">
        <f>$B$8*'BNVP-LDVs-psgr'!AA8/'BNVP-LDVs-psgr'!$B$8</f>
        <v>298978.10605448025</v>
      </c>
      <c r="AB8" s="4">
        <f>$B$8*'BNVP-LDVs-psgr'!AB8/'BNVP-LDVs-psgr'!$B$8</f>
        <v>296092.16455369152</v>
      </c>
      <c r="AC8" s="4">
        <f>$B$8*'BNVP-LDVs-psgr'!AC8/'BNVP-LDVs-psgr'!$B$8</f>
        <v>293343.56524637947</v>
      </c>
      <c r="AD8" s="4">
        <f>$B$8*'BNVP-LDVs-psgr'!AD8/'BNVP-LDVs-psgr'!$B$8</f>
        <v>290721.91855765093</v>
      </c>
      <c r="AE8" s="4">
        <f>$B$8*'BNVP-LDVs-psgr'!AE8/'BNVP-LDVs-psgr'!$B$8</f>
        <v>288224.43022369978</v>
      </c>
      <c r="AF8" s="4">
        <f>$B$8*'BNVP-LDVs-psgr'!AF8/'BNVP-LDVs-psgr'!$B$8</f>
        <v>285729.67295561399</v>
      </c>
      <c r="AG8" s="4"/>
      <c r="AH8" s="4"/>
      <c r="AI8" s="4"/>
      <c r="AJ8" s="2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 min="2" max="35" width="10"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215</v>
      </c>
      <c r="B8" s="4">
        <f>B$5*('BNVP-HDVs-psgr'!B$8/'BNVP-HDVs-psgr'!B$5)</f>
        <v>130429518.97936527</v>
      </c>
      <c r="C8" s="4">
        <f>C$5*('BNVP-HDVs-psgr'!C$8/'BNVP-HDVs-psgr'!C$5)</f>
        <v>130273377.40290934</v>
      </c>
      <c r="D8" s="4">
        <f>D$5*('BNVP-HDVs-psgr'!D$8/'BNVP-HDVs-psgr'!D$5)</f>
        <v>127445894.8251843</v>
      </c>
      <c r="E8" s="4">
        <f>E$5*('BNVP-HDVs-psgr'!E$8/'BNVP-HDVs-psgr'!E$5)</f>
        <v>124958326.14153761</v>
      </c>
      <c r="F8" s="4">
        <f>F$5*('BNVP-HDVs-psgr'!F$8/'BNVP-HDVs-psgr'!F$5)</f>
        <v>122434584.33317791</v>
      </c>
      <c r="G8" s="4">
        <f>G$5*('BNVP-HDVs-psgr'!G$8/'BNVP-HDVs-psgr'!G$5)</f>
        <v>119867139.27870883</v>
      </c>
      <c r="H8" s="4">
        <f>H$5*('BNVP-HDVs-psgr'!H$8/'BNVP-HDVs-psgr'!H$5)</f>
        <v>117506921.10798845</v>
      </c>
      <c r="I8" s="4">
        <f>I$5*('BNVP-HDVs-psgr'!I$8/'BNVP-HDVs-psgr'!I$5)</f>
        <v>115410588.24291869</v>
      </c>
      <c r="J8" s="4">
        <f>J$5*('BNVP-HDVs-psgr'!J$8/'BNVP-HDVs-psgr'!J$5)</f>
        <v>113411737.86707723</v>
      </c>
      <c r="K8" s="4">
        <f>K$5*('BNVP-HDVs-psgr'!K$8/'BNVP-HDVs-psgr'!K$5)</f>
        <v>111505860.92791833</v>
      </c>
      <c r="L8" s="4">
        <f>L$5*('BNVP-HDVs-psgr'!L$8/'BNVP-HDVs-psgr'!L$5)</f>
        <v>109689263.17592047</v>
      </c>
      <c r="M8" s="4">
        <f>M$5*('BNVP-HDVs-psgr'!M$8/'BNVP-HDVs-psgr'!M$5)</f>
        <v>107954508.61263616</v>
      </c>
      <c r="N8" s="4">
        <f>N$5*('BNVP-HDVs-psgr'!N$8/'BNVP-HDVs-psgr'!N$5)</f>
        <v>106309688.24734199</v>
      </c>
      <c r="O8" s="4">
        <f>O$5*('BNVP-HDVs-psgr'!O$8/'BNVP-HDVs-psgr'!O$5)</f>
        <v>104737936.33568175</v>
      </c>
      <c r="P8" s="4">
        <f>P$5*('BNVP-HDVs-psgr'!P$8/'BNVP-HDVs-psgr'!P$5)</f>
        <v>103200949.17116392</v>
      </c>
      <c r="Q8" s="4">
        <f>Q$5*('BNVP-HDVs-psgr'!Q$8/'BNVP-HDVs-psgr'!Q$5)</f>
        <v>101728404.00701918</v>
      </c>
      <c r="R8" s="4">
        <f>R$5*('BNVP-HDVs-psgr'!R$8/'BNVP-HDVs-psgr'!R$5)</f>
        <v>100323657.29935674</v>
      </c>
      <c r="S8" s="4">
        <f>S$5*('BNVP-HDVs-psgr'!S$8/'BNVP-HDVs-psgr'!S$5)</f>
        <v>98985147.816029966</v>
      </c>
      <c r="T8" s="4">
        <f>T$5*('BNVP-HDVs-psgr'!T$8/'BNVP-HDVs-psgr'!T$5)</f>
        <v>97707799.193337962</v>
      </c>
      <c r="U8" s="4">
        <f>U$5*('BNVP-HDVs-psgr'!U$8/'BNVP-HDVs-psgr'!U$5)</f>
        <v>96491848.994344339</v>
      </c>
      <c r="V8" s="4">
        <f>V$5*('BNVP-HDVs-psgr'!V$8/'BNVP-HDVs-psgr'!V$5)</f>
        <v>95330537.003592297</v>
      </c>
      <c r="W8" s="4">
        <f>W$5*('BNVP-HDVs-psgr'!W$8/'BNVP-HDVs-psgr'!W$5)</f>
        <v>94223760.757881239</v>
      </c>
      <c r="X8" s="4">
        <f>X$5*('BNVP-HDVs-psgr'!X$8/'BNVP-HDVs-psgr'!X$5)</f>
        <v>93168824.672863364</v>
      </c>
      <c r="Y8" s="4">
        <f>Y$5*('BNVP-HDVs-psgr'!Y$8/'BNVP-HDVs-psgr'!Y$5)</f>
        <v>92162163.654677585</v>
      </c>
      <c r="Z8" s="4">
        <f>Z$5*('BNVP-HDVs-psgr'!Z$8/'BNVP-HDVs-psgr'!Z$5)</f>
        <v>91203059.218717501</v>
      </c>
      <c r="AA8" s="4">
        <f>AA$5*('BNVP-HDVs-psgr'!AA$8/'BNVP-HDVs-psgr'!AA$5)</f>
        <v>90289225.847951204</v>
      </c>
      <c r="AB8" s="4">
        <f>AB$5*('BNVP-HDVs-psgr'!AB$8/'BNVP-HDVs-psgr'!AB$5)</f>
        <v>89417692.385560453</v>
      </c>
      <c r="AC8" s="4">
        <f>AC$5*('BNVP-HDVs-psgr'!AC$8/'BNVP-HDVs-psgr'!AC$5)</f>
        <v>88587635.27235432</v>
      </c>
      <c r="AD8" s="4">
        <f>AD$5*('BNVP-HDVs-psgr'!AD$8/'BNVP-HDVs-psgr'!AD$5)</f>
        <v>87795916.931851462</v>
      </c>
      <c r="AE8" s="4">
        <f>AE$5*('BNVP-HDVs-psgr'!AE$8/'BNVP-HDVs-psgr'!AE$5)</f>
        <v>87041693.516590223</v>
      </c>
      <c r="AF8" s="4">
        <f>AF$5*('BNVP-HDVs-psgr'!AF$8/'BNVP-HDVs-psgr'!AF$5)</f>
        <v>86288294.863469571</v>
      </c>
      <c r="AG8" s="4"/>
      <c r="AH8" s="4"/>
      <c r="AI8" s="4"/>
      <c r="AJ8"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13" workbookViewId="0">
      <selection sqref="A1:XFD1048576"/>
    </sheetView>
  </sheetViews>
  <sheetFormatPr defaultRowHeight="14.5" x14ac:dyDescent="0.35"/>
  <cols>
    <col min="1" max="1" width="21.36328125" hidden="1" customWidth="1"/>
    <col min="2" max="2" width="46.7265625" customWidth="1"/>
  </cols>
  <sheetData>
    <row r="1" spans="1:33" ht="15" customHeight="1" thickBot="1" x14ac:dyDescent="0.4">
      <c r="B1" s="88" t="s">
        <v>1516</v>
      </c>
      <c r="C1" s="39">
        <v>2021</v>
      </c>
      <c r="D1" s="39">
        <v>2022</v>
      </c>
      <c r="E1" s="39">
        <v>2023</v>
      </c>
      <c r="F1" s="39">
        <v>2024</v>
      </c>
      <c r="G1" s="39">
        <v>2025</v>
      </c>
      <c r="H1" s="39">
        <v>2026</v>
      </c>
      <c r="I1" s="39">
        <v>2027</v>
      </c>
      <c r="J1" s="39">
        <v>2028</v>
      </c>
      <c r="K1" s="39">
        <v>2029</v>
      </c>
      <c r="L1" s="39">
        <v>2030</v>
      </c>
      <c r="M1" s="39">
        <v>2031</v>
      </c>
      <c r="N1" s="39">
        <v>2032</v>
      </c>
      <c r="O1" s="39">
        <v>2033</v>
      </c>
      <c r="P1" s="39">
        <v>2034</v>
      </c>
      <c r="Q1" s="39">
        <v>2035</v>
      </c>
      <c r="R1" s="39">
        <v>2036</v>
      </c>
      <c r="S1" s="39">
        <v>2037</v>
      </c>
      <c r="T1" s="39">
        <v>2038</v>
      </c>
      <c r="U1" s="39">
        <v>2039</v>
      </c>
      <c r="V1" s="39">
        <v>2040</v>
      </c>
      <c r="W1" s="39">
        <v>2041</v>
      </c>
      <c r="X1" s="39">
        <v>2042</v>
      </c>
      <c r="Y1" s="39">
        <v>2043</v>
      </c>
      <c r="Z1" s="39">
        <v>2044</v>
      </c>
      <c r="AA1" s="39">
        <v>2045</v>
      </c>
      <c r="AB1" s="39">
        <v>2046</v>
      </c>
      <c r="AC1" s="39">
        <v>2047</v>
      </c>
      <c r="AD1" s="39">
        <v>2048</v>
      </c>
      <c r="AE1" s="39">
        <v>2049</v>
      </c>
      <c r="AF1" s="39">
        <v>2050</v>
      </c>
    </row>
    <row r="2" spans="1:33" ht="15" customHeight="1" thickTop="1" x14ac:dyDescent="0.35"/>
    <row r="3" spans="1:33" ht="15" customHeight="1" x14ac:dyDescent="0.35">
      <c r="C3" s="89" t="s">
        <v>1517</v>
      </c>
      <c r="D3" s="89" t="s">
        <v>1518</v>
      </c>
      <c r="E3" s="90"/>
      <c r="F3" s="90"/>
      <c r="G3" s="90"/>
    </row>
    <row r="4" spans="1:33" ht="15" customHeight="1" x14ac:dyDescent="0.35">
      <c r="C4" s="89" t="s">
        <v>1519</v>
      </c>
      <c r="D4" s="89" t="s">
        <v>1520</v>
      </c>
      <c r="E4" s="90"/>
      <c r="F4" s="90"/>
      <c r="G4" s="89" t="s">
        <v>1521</v>
      </c>
    </row>
    <row r="5" spans="1:33" ht="15" customHeight="1" x14ac:dyDescent="0.35">
      <c r="C5" s="89" t="s">
        <v>1522</v>
      </c>
      <c r="D5" s="89" t="s">
        <v>1523</v>
      </c>
      <c r="E5" s="90"/>
      <c r="F5" s="90"/>
      <c r="G5" s="90"/>
    </row>
    <row r="6" spans="1:33" ht="15" customHeight="1" x14ac:dyDescent="0.35">
      <c r="C6" s="89" t="s">
        <v>1524</v>
      </c>
      <c r="D6" s="90"/>
      <c r="E6" s="89" t="s">
        <v>1525</v>
      </c>
      <c r="F6" s="90"/>
      <c r="G6" s="90"/>
    </row>
    <row r="7" spans="1:33" ht="12" customHeight="1" x14ac:dyDescent="0.35"/>
    <row r="8" spans="1:33" ht="12" customHeight="1" x14ac:dyDescent="0.35"/>
    <row r="9" spans="1:33" ht="12" customHeight="1" x14ac:dyDescent="0.35"/>
    <row r="10" spans="1:33" ht="15" customHeight="1" x14ac:dyDescent="0.35">
      <c r="A10" s="91" t="s">
        <v>1635</v>
      </c>
      <c r="B10" s="92" t="s">
        <v>1636</v>
      </c>
      <c r="AG10" s="93" t="s">
        <v>1528</v>
      </c>
    </row>
    <row r="11" spans="1:33" ht="15" customHeight="1" x14ac:dyDescent="0.35">
      <c r="B11" s="88" t="s">
        <v>1637</v>
      </c>
      <c r="AG11" s="93" t="s">
        <v>1530</v>
      </c>
    </row>
    <row r="12" spans="1:33" ht="15" customHeight="1" x14ac:dyDescent="0.35">
      <c r="B12" s="88"/>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93" t="s">
        <v>1531</v>
      </c>
    </row>
    <row r="13" spans="1:33" ht="15" customHeight="1" thickBot="1" x14ac:dyDescent="0.4">
      <c r="B13" s="39" t="s">
        <v>1532</v>
      </c>
      <c r="C13" s="39">
        <v>2021</v>
      </c>
      <c r="D13" s="39">
        <v>2022</v>
      </c>
      <c r="E13" s="39">
        <v>2023</v>
      </c>
      <c r="F13" s="39">
        <v>2024</v>
      </c>
      <c r="G13" s="39">
        <v>2025</v>
      </c>
      <c r="H13" s="39">
        <v>2026</v>
      </c>
      <c r="I13" s="39">
        <v>2027</v>
      </c>
      <c r="J13" s="39">
        <v>2028</v>
      </c>
      <c r="K13" s="39">
        <v>2029</v>
      </c>
      <c r="L13" s="39">
        <v>2030</v>
      </c>
      <c r="M13" s="39">
        <v>2031</v>
      </c>
      <c r="N13" s="39">
        <v>2032</v>
      </c>
      <c r="O13" s="39">
        <v>2033</v>
      </c>
      <c r="P13" s="39">
        <v>2034</v>
      </c>
      <c r="Q13" s="39">
        <v>2035</v>
      </c>
      <c r="R13" s="39">
        <v>2036</v>
      </c>
      <c r="S13" s="39">
        <v>2037</v>
      </c>
      <c r="T13" s="39">
        <v>2038</v>
      </c>
      <c r="U13" s="39">
        <v>2039</v>
      </c>
      <c r="V13" s="39">
        <v>2040</v>
      </c>
      <c r="W13" s="39">
        <v>2041</v>
      </c>
      <c r="X13" s="39">
        <v>2042</v>
      </c>
      <c r="Y13" s="39">
        <v>2043</v>
      </c>
      <c r="Z13" s="39">
        <v>2044</v>
      </c>
      <c r="AA13" s="39">
        <v>2045</v>
      </c>
      <c r="AB13" s="39">
        <v>2046</v>
      </c>
      <c r="AC13" s="39">
        <v>2047</v>
      </c>
      <c r="AD13" s="39">
        <v>2048</v>
      </c>
      <c r="AE13" s="39">
        <v>2049</v>
      </c>
      <c r="AF13" s="39">
        <v>2050</v>
      </c>
      <c r="AG13" s="94" t="s">
        <v>1533</v>
      </c>
    </row>
    <row r="14" spans="1:33" ht="15" customHeight="1" thickTop="1" x14ac:dyDescent="0.35">
      <c r="AG14" s="95"/>
    </row>
    <row r="15" spans="1:33" ht="15" customHeight="1" x14ac:dyDescent="0.35">
      <c r="B15" s="41" t="s">
        <v>1638</v>
      </c>
    </row>
    <row r="16" spans="1:33" ht="15" customHeight="1" x14ac:dyDescent="0.35">
      <c r="B16" s="41" t="s">
        <v>1535</v>
      </c>
    </row>
    <row r="17" spans="1:33" ht="15" customHeight="1" x14ac:dyDescent="0.35">
      <c r="A17" s="91" t="s">
        <v>1639</v>
      </c>
      <c r="B17" s="96" t="s">
        <v>1537</v>
      </c>
      <c r="C17" s="106">
        <v>115.37436700000001</v>
      </c>
      <c r="D17" s="106">
        <v>112.572182</v>
      </c>
      <c r="E17" s="106">
        <v>109.58744799999999</v>
      </c>
      <c r="F17" s="106">
        <v>106.49374400000001</v>
      </c>
      <c r="G17" s="106">
        <v>103.333977</v>
      </c>
      <c r="H17" s="106">
        <v>100.192627</v>
      </c>
      <c r="I17" s="106">
        <v>97.046645999999996</v>
      </c>
      <c r="J17" s="106">
        <v>93.890281999999999</v>
      </c>
      <c r="K17" s="106">
        <v>90.741355999999996</v>
      </c>
      <c r="L17" s="106">
        <v>87.630218999999997</v>
      </c>
      <c r="M17" s="106">
        <v>84.583977000000004</v>
      </c>
      <c r="N17" s="106">
        <v>81.612433999999993</v>
      </c>
      <c r="O17" s="106">
        <v>78.739922000000007</v>
      </c>
      <c r="P17" s="106">
        <v>75.984168999999994</v>
      </c>
      <c r="Q17" s="106">
        <v>73.372314000000003</v>
      </c>
      <c r="R17" s="106">
        <v>70.965423999999999</v>
      </c>
      <c r="S17" s="106">
        <v>68.809134999999998</v>
      </c>
      <c r="T17" s="106">
        <v>66.916008000000005</v>
      </c>
      <c r="U17" s="106">
        <v>65.254784000000001</v>
      </c>
      <c r="V17" s="106">
        <v>63.836910000000003</v>
      </c>
      <c r="W17" s="106">
        <v>62.607716000000003</v>
      </c>
      <c r="X17" s="106">
        <v>61.529677999999997</v>
      </c>
      <c r="Y17" s="106">
        <v>60.584193999999997</v>
      </c>
      <c r="Z17" s="106">
        <v>59.737273999999999</v>
      </c>
      <c r="AA17" s="106">
        <v>58.957667999999998</v>
      </c>
      <c r="AB17" s="106">
        <v>58.242046000000002</v>
      </c>
      <c r="AC17" s="106">
        <v>57.552638999999999</v>
      </c>
      <c r="AD17" s="106">
        <v>56.880378999999998</v>
      </c>
      <c r="AE17" s="106">
        <v>56.231440999999997</v>
      </c>
      <c r="AF17" s="106">
        <v>55.599792000000001</v>
      </c>
      <c r="AG17" s="98">
        <v>-2.4858000000000002E-2</v>
      </c>
    </row>
    <row r="18" spans="1:33" ht="15" customHeight="1" x14ac:dyDescent="0.35">
      <c r="A18" s="91" t="s">
        <v>1640</v>
      </c>
      <c r="B18" s="96" t="s">
        <v>1539</v>
      </c>
      <c r="C18" s="106">
        <v>0.54956199999999999</v>
      </c>
      <c r="D18" s="106">
        <v>0.51478400000000002</v>
      </c>
      <c r="E18" s="106">
        <v>0.48101500000000003</v>
      </c>
      <c r="F18" s="106">
        <v>0.44810800000000001</v>
      </c>
      <c r="G18" s="106">
        <v>0.41583999999999999</v>
      </c>
      <c r="H18" s="106">
        <v>0.38402799999999998</v>
      </c>
      <c r="I18" s="106">
        <v>0.35266700000000001</v>
      </c>
      <c r="J18" s="106">
        <v>0.321432</v>
      </c>
      <c r="K18" s="106">
        <v>0.29014699999999999</v>
      </c>
      <c r="L18" s="106">
        <v>0.25947900000000002</v>
      </c>
      <c r="M18" s="106">
        <v>0.23015099999999999</v>
      </c>
      <c r="N18" s="106">
        <v>0.20202200000000001</v>
      </c>
      <c r="O18" s="106">
        <v>0.17585400000000001</v>
      </c>
      <c r="P18" s="106">
        <v>0.15219299999999999</v>
      </c>
      <c r="Q18" s="106">
        <v>0.13145200000000001</v>
      </c>
      <c r="R18" s="106">
        <v>0.114123</v>
      </c>
      <c r="S18" s="106">
        <v>0.100039</v>
      </c>
      <c r="T18" s="106">
        <v>8.9008000000000004E-2</v>
      </c>
      <c r="U18" s="106">
        <v>8.0946000000000004E-2</v>
      </c>
      <c r="V18" s="106">
        <v>7.4876999999999999E-2</v>
      </c>
      <c r="W18" s="106">
        <v>6.9400000000000003E-2</v>
      </c>
      <c r="X18" s="106">
        <v>6.4491999999999994E-2</v>
      </c>
      <c r="Y18" s="106">
        <v>6.0061999999999997E-2</v>
      </c>
      <c r="Z18" s="106">
        <v>5.5959000000000002E-2</v>
      </c>
      <c r="AA18" s="106">
        <v>5.2142000000000001E-2</v>
      </c>
      <c r="AB18" s="106">
        <v>4.8589E-2</v>
      </c>
      <c r="AC18" s="106">
        <v>4.5282000000000003E-2</v>
      </c>
      <c r="AD18" s="106">
        <v>4.2203999999999998E-2</v>
      </c>
      <c r="AE18" s="106">
        <v>3.9338999999999999E-2</v>
      </c>
      <c r="AF18" s="106">
        <v>3.6672000000000003E-2</v>
      </c>
      <c r="AG18" s="98">
        <v>-8.9123999999999995E-2</v>
      </c>
    </row>
    <row r="19" spans="1:33" ht="15" customHeight="1" x14ac:dyDescent="0.35">
      <c r="A19" s="91" t="s">
        <v>1641</v>
      </c>
      <c r="B19" s="96" t="s">
        <v>1541</v>
      </c>
      <c r="C19" s="106">
        <v>115.92392700000001</v>
      </c>
      <c r="D19" s="106">
        <v>113.086967</v>
      </c>
      <c r="E19" s="106">
        <v>110.068466</v>
      </c>
      <c r="F19" s="106">
        <v>106.941849</v>
      </c>
      <c r="G19" s="106">
        <v>103.74981699999999</v>
      </c>
      <c r="H19" s="106">
        <v>100.57665299999999</v>
      </c>
      <c r="I19" s="106">
        <v>97.399315000000001</v>
      </c>
      <c r="J19" s="106">
        <v>94.211715999999996</v>
      </c>
      <c r="K19" s="106">
        <v>91.031502000000003</v>
      </c>
      <c r="L19" s="106">
        <v>87.889694000000006</v>
      </c>
      <c r="M19" s="106">
        <v>84.814125000000004</v>
      </c>
      <c r="N19" s="106">
        <v>81.814453</v>
      </c>
      <c r="O19" s="106">
        <v>78.915779000000001</v>
      </c>
      <c r="P19" s="106">
        <v>76.136359999999996</v>
      </c>
      <c r="Q19" s="106">
        <v>73.503769000000005</v>
      </c>
      <c r="R19" s="106">
        <v>71.079543999999999</v>
      </c>
      <c r="S19" s="106">
        <v>68.909171999999998</v>
      </c>
      <c r="T19" s="106">
        <v>67.005013000000005</v>
      </c>
      <c r="U19" s="106">
        <v>65.335731999999993</v>
      </c>
      <c r="V19" s="106">
        <v>63.911788999999999</v>
      </c>
      <c r="W19" s="106">
        <v>62.677115999999998</v>
      </c>
      <c r="X19" s="106">
        <v>61.594169999999998</v>
      </c>
      <c r="Y19" s="106">
        <v>60.644257000000003</v>
      </c>
      <c r="Z19" s="106">
        <v>59.793232000000003</v>
      </c>
      <c r="AA19" s="106">
        <v>59.009810999999999</v>
      </c>
      <c r="AB19" s="106">
        <v>58.290633999999997</v>
      </c>
      <c r="AC19" s="106">
        <v>57.597918999999997</v>
      </c>
      <c r="AD19" s="106">
        <v>56.922584999999998</v>
      </c>
      <c r="AE19" s="106">
        <v>56.270778999999997</v>
      </c>
      <c r="AF19" s="106">
        <v>55.636462999999999</v>
      </c>
      <c r="AG19" s="98">
        <v>-2.4996000000000001E-2</v>
      </c>
    </row>
    <row r="20" spans="1:33" ht="15" customHeight="1" x14ac:dyDescent="0.35"/>
    <row r="21" spans="1:33" ht="15" customHeight="1" x14ac:dyDescent="0.35">
      <c r="B21" s="41" t="s">
        <v>1542</v>
      </c>
    </row>
    <row r="22" spans="1:33" ht="15" customHeight="1" x14ac:dyDescent="0.35">
      <c r="A22" s="91" t="s">
        <v>1642</v>
      </c>
      <c r="B22" s="96" t="s">
        <v>1544</v>
      </c>
      <c r="C22" s="106">
        <v>4.4986389999999998</v>
      </c>
      <c r="D22" s="106">
        <v>4.3357970000000003</v>
      </c>
      <c r="E22" s="106">
        <v>4.1571069999999999</v>
      </c>
      <c r="F22" s="106">
        <v>3.961878</v>
      </c>
      <c r="G22" s="106">
        <v>3.7503760000000002</v>
      </c>
      <c r="H22" s="106">
        <v>3.524416</v>
      </c>
      <c r="I22" s="106">
        <v>3.2853720000000002</v>
      </c>
      <c r="J22" s="106">
        <v>3.036918</v>
      </c>
      <c r="K22" s="106">
        <v>2.783455</v>
      </c>
      <c r="L22" s="106">
        <v>2.5317180000000001</v>
      </c>
      <c r="M22" s="106">
        <v>2.2894890000000001</v>
      </c>
      <c r="N22" s="106">
        <v>2.061788</v>
      </c>
      <c r="O22" s="106">
        <v>1.855067</v>
      </c>
      <c r="P22" s="106">
        <v>1.6700250000000001</v>
      </c>
      <c r="Q22" s="106">
        <v>1.508821</v>
      </c>
      <c r="R22" s="106">
        <v>1.375845</v>
      </c>
      <c r="S22" s="106">
        <v>1.2709079999999999</v>
      </c>
      <c r="T22" s="106">
        <v>1.1867369999999999</v>
      </c>
      <c r="U22" s="106">
        <v>1.121621</v>
      </c>
      <c r="V22" s="106">
        <v>1.0719320000000001</v>
      </c>
      <c r="W22" s="106">
        <v>1.0305800000000001</v>
      </c>
      <c r="X22" s="106">
        <v>0.99465000000000003</v>
      </c>
      <c r="Y22" s="106">
        <v>0.96315899999999999</v>
      </c>
      <c r="Z22" s="106">
        <v>0.93524799999999997</v>
      </c>
      <c r="AA22" s="106">
        <v>0.90928500000000001</v>
      </c>
      <c r="AB22" s="106">
        <v>0.88524599999999998</v>
      </c>
      <c r="AC22" s="106">
        <v>0.86248599999999997</v>
      </c>
      <c r="AD22" s="106">
        <v>0.840862</v>
      </c>
      <c r="AE22" s="106">
        <v>0.82047099999999995</v>
      </c>
      <c r="AF22" s="106">
        <v>0.800925</v>
      </c>
      <c r="AG22" s="98">
        <v>-5.7772999999999998E-2</v>
      </c>
    </row>
    <row r="23" spans="1:33" ht="15" customHeight="1" x14ac:dyDescent="0.35">
      <c r="A23" s="91" t="s">
        <v>1643</v>
      </c>
      <c r="B23" s="96" t="s">
        <v>1546</v>
      </c>
      <c r="C23" s="106">
        <v>0.19997799999999999</v>
      </c>
      <c r="D23" s="106">
        <v>0.19559599999999999</v>
      </c>
      <c r="E23" s="106">
        <v>0.190665</v>
      </c>
      <c r="F23" s="106">
        <v>0.18495600000000001</v>
      </c>
      <c r="G23" s="106">
        <v>0.17861299999999999</v>
      </c>
      <c r="H23" s="106">
        <v>0.17150399999999999</v>
      </c>
      <c r="I23" s="106">
        <v>0.16356200000000001</v>
      </c>
      <c r="J23" s="106">
        <v>0.154612</v>
      </c>
      <c r="K23" s="106">
        <v>0.144735</v>
      </c>
      <c r="L23" s="106">
        <v>0.13400799999999999</v>
      </c>
      <c r="M23" s="106">
        <v>0.122701</v>
      </c>
      <c r="N23" s="106">
        <v>0.111079</v>
      </c>
      <c r="O23" s="106">
        <v>9.9503999999999995E-2</v>
      </c>
      <c r="P23" s="106">
        <v>8.8347999999999996E-2</v>
      </c>
      <c r="Q23" s="106">
        <v>7.7912999999999996E-2</v>
      </c>
      <c r="R23" s="106">
        <v>6.8575999999999998E-2</v>
      </c>
      <c r="S23" s="106">
        <v>6.055E-2</v>
      </c>
      <c r="T23" s="106">
        <v>5.4181E-2</v>
      </c>
      <c r="U23" s="106">
        <v>4.9052999999999999E-2</v>
      </c>
      <c r="V23" s="106">
        <v>4.5315000000000001E-2</v>
      </c>
      <c r="W23" s="106">
        <v>4.2597000000000003E-2</v>
      </c>
      <c r="X23" s="106">
        <v>4.0642999999999999E-2</v>
      </c>
      <c r="Y23" s="106">
        <v>3.9255999999999999E-2</v>
      </c>
      <c r="Z23" s="106">
        <v>3.8199999999999998E-2</v>
      </c>
      <c r="AA23" s="106">
        <v>3.7447000000000001E-2</v>
      </c>
      <c r="AB23" s="106">
        <v>3.6795000000000001E-2</v>
      </c>
      <c r="AC23" s="106">
        <v>3.6179999999999997E-2</v>
      </c>
      <c r="AD23" s="106">
        <v>3.5603000000000003E-2</v>
      </c>
      <c r="AE23" s="106">
        <v>3.5092999999999999E-2</v>
      </c>
      <c r="AF23" s="106">
        <v>3.4639000000000003E-2</v>
      </c>
      <c r="AG23" s="98">
        <v>-5.8665000000000002E-2</v>
      </c>
    </row>
    <row r="24" spans="1:33" ht="15" customHeight="1" x14ac:dyDescent="0.35">
      <c r="A24" s="91" t="s">
        <v>1644</v>
      </c>
      <c r="B24" s="96" t="s">
        <v>1548</v>
      </c>
      <c r="C24" s="106">
        <v>0.14000599999999999</v>
      </c>
      <c r="D24" s="106">
        <v>0.16708700000000001</v>
      </c>
      <c r="E24" s="106">
        <v>0.19413800000000001</v>
      </c>
      <c r="F24" s="106">
        <v>0.221276</v>
      </c>
      <c r="G24" s="106">
        <v>0.24609200000000001</v>
      </c>
      <c r="H24" s="106">
        <v>0.27038699999999999</v>
      </c>
      <c r="I24" s="106">
        <v>0.29333399999999998</v>
      </c>
      <c r="J24" s="106">
        <v>0.31505100000000003</v>
      </c>
      <c r="K24" s="106">
        <v>0.33624500000000002</v>
      </c>
      <c r="L24" s="106">
        <v>0.35731000000000002</v>
      </c>
      <c r="M24" s="106">
        <v>0.37893700000000002</v>
      </c>
      <c r="N24" s="106">
        <v>0.40075300000000003</v>
      </c>
      <c r="O24" s="106">
        <v>0.422788</v>
      </c>
      <c r="P24" s="106">
        <v>0.44495400000000002</v>
      </c>
      <c r="Q24" s="106">
        <v>0.46716400000000002</v>
      </c>
      <c r="R24" s="106">
        <v>0.48966399999999999</v>
      </c>
      <c r="S24" s="106">
        <v>0.51269399999999998</v>
      </c>
      <c r="T24" s="106">
        <v>0.53646400000000005</v>
      </c>
      <c r="U24" s="106">
        <v>0.56038100000000002</v>
      </c>
      <c r="V24" s="106">
        <v>0.58515300000000003</v>
      </c>
      <c r="W24" s="106">
        <v>0.61018300000000003</v>
      </c>
      <c r="X24" s="106">
        <v>0.635216</v>
      </c>
      <c r="Y24" s="106">
        <v>0.66075600000000001</v>
      </c>
      <c r="Z24" s="106">
        <v>0.687002</v>
      </c>
      <c r="AA24" s="106">
        <v>0.71308000000000005</v>
      </c>
      <c r="AB24" s="106">
        <v>0.73954399999999998</v>
      </c>
      <c r="AC24" s="106">
        <v>0.76512000000000002</v>
      </c>
      <c r="AD24" s="106">
        <v>0.78944700000000001</v>
      </c>
      <c r="AE24" s="106">
        <v>0.81286400000000003</v>
      </c>
      <c r="AF24" s="106">
        <v>0.83520300000000003</v>
      </c>
      <c r="AG24" s="98">
        <v>6.3521999999999995E-2</v>
      </c>
    </row>
    <row r="25" spans="1:33" ht="15" customHeight="1" x14ac:dyDescent="0.35">
      <c r="A25" s="91" t="s">
        <v>1645</v>
      </c>
      <c r="B25" s="96" t="s">
        <v>1550</v>
      </c>
      <c r="C25" s="106">
        <v>0.72293300000000005</v>
      </c>
      <c r="D25" s="106">
        <v>0.89649100000000004</v>
      </c>
      <c r="E25" s="106">
        <v>1.0838049999999999</v>
      </c>
      <c r="F25" s="106">
        <v>1.2745420000000001</v>
      </c>
      <c r="G25" s="106">
        <v>1.4550540000000001</v>
      </c>
      <c r="H25" s="106">
        <v>1.629734</v>
      </c>
      <c r="I25" s="106">
        <v>1.796921</v>
      </c>
      <c r="J25" s="106">
        <v>1.955848</v>
      </c>
      <c r="K25" s="106">
        <v>2.110598</v>
      </c>
      <c r="L25" s="106">
        <v>2.2686299999999999</v>
      </c>
      <c r="M25" s="106">
        <v>2.4309379999999998</v>
      </c>
      <c r="N25" s="106">
        <v>2.5961590000000001</v>
      </c>
      <c r="O25" s="106">
        <v>2.7629100000000002</v>
      </c>
      <c r="P25" s="106">
        <v>2.9299080000000002</v>
      </c>
      <c r="Q25" s="106">
        <v>3.0955629999999998</v>
      </c>
      <c r="R25" s="106">
        <v>3.2605840000000001</v>
      </c>
      <c r="S25" s="106">
        <v>3.426056</v>
      </c>
      <c r="T25" s="106">
        <v>3.5930819999999999</v>
      </c>
      <c r="U25" s="106">
        <v>3.7602440000000001</v>
      </c>
      <c r="V25" s="106">
        <v>3.9305669999999999</v>
      </c>
      <c r="W25" s="106">
        <v>4.1023860000000001</v>
      </c>
      <c r="X25" s="106">
        <v>4.2740799999999997</v>
      </c>
      <c r="Y25" s="106">
        <v>4.451632</v>
      </c>
      <c r="Z25" s="106">
        <v>4.6342949999999998</v>
      </c>
      <c r="AA25" s="106">
        <v>4.8226069999999996</v>
      </c>
      <c r="AB25" s="106">
        <v>5.0166219999999999</v>
      </c>
      <c r="AC25" s="106">
        <v>5.2112660000000002</v>
      </c>
      <c r="AD25" s="106">
        <v>5.4042690000000002</v>
      </c>
      <c r="AE25" s="106">
        <v>5.5970870000000001</v>
      </c>
      <c r="AF25" s="106">
        <v>5.7896770000000002</v>
      </c>
      <c r="AG25" s="98">
        <v>7.4378E-2</v>
      </c>
    </row>
    <row r="26" spans="1:33" ht="15" customHeight="1" x14ac:dyDescent="0.35">
      <c r="A26" s="91" t="s">
        <v>1646</v>
      </c>
      <c r="B26" s="96" t="s">
        <v>1552</v>
      </c>
      <c r="C26" s="106">
        <v>0.346105</v>
      </c>
      <c r="D26" s="106">
        <v>0.38659500000000002</v>
      </c>
      <c r="E26" s="106">
        <v>0.41896299999999997</v>
      </c>
      <c r="F26" s="106">
        <v>0.44758700000000001</v>
      </c>
      <c r="G26" s="106">
        <v>0.47419699999999998</v>
      </c>
      <c r="H26" s="106">
        <v>0.49900299999999997</v>
      </c>
      <c r="I26" s="106">
        <v>0.52174399999999999</v>
      </c>
      <c r="J26" s="106">
        <v>0.54231099999999999</v>
      </c>
      <c r="K26" s="106">
        <v>0.56120300000000001</v>
      </c>
      <c r="L26" s="106">
        <v>0.57936699999999997</v>
      </c>
      <c r="M26" s="106">
        <v>0.59795299999999996</v>
      </c>
      <c r="N26" s="106">
        <v>0.61644600000000005</v>
      </c>
      <c r="O26" s="106">
        <v>0.63485999999999998</v>
      </c>
      <c r="P26" s="106">
        <v>0.65315299999999998</v>
      </c>
      <c r="Q26" s="106">
        <v>0.67130100000000004</v>
      </c>
      <c r="R26" s="106">
        <v>0.68981999999999999</v>
      </c>
      <c r="S26" s="106">
        <v>0.709171</v>
      </c>
      <c r="T26" s="106">
        <v>0.72983299999999995</v>
      </c>
      <c r="U26" s="106">
        <v>0.75137500000000002</v>
      </c>
      <c r="V26" s="106">
        <v>0.77444100000000005</v>
      </c>
      <c r="W26" s="106">
        <v>0.79812099999999997</v>
      </c>
      <c r="X26" s="106">
        <v>0.82241699999999995</v>
      </c>
      <c r="Y26" s="106">
        <v>0.84761500000000001</v>
      </c>
      <c r="Z26" s="106">
        <v>0.87327200000000005</v>
      </c>
      <c r="AA26" s="106">
        <v>0.89893800000000001</v>
      </c>
      <c r="AB26" s="106">
        <v>0.92504200000000003</v>
      </c>
      <c r="AC26" s="106">
        <v>0.95041299999999995</v>
      </c>
      <c r="AD26" s="106">
        <v>0.97455199999999997</v>
      </c>
      <c r="AE26" s="106">
        <v>0.99763299999999999</v>
      </c>
      <c r="AF26" s="106">
        <v>1.0195270000000001</v>
      </c>
      <c r="AG26" s="98">
        <v>3.7955999999999997E-2</v>
      </c>
    </row>
    <row r="27" spans="1:33" ht="15" customHeight="1" x14ac:dyDescent="0.35">
      <c r="A27" s="91" t="s">
        <v>1647</v>
      </c>
      <c r="B27" s="96" t="s">
        <v>1554</v>
      </c>
      <c r="C27" s="106">
        <v>0.20677499999999999</v>
      </c>
      <c r="D27" s="106">
        <v>0.20372899999999999</v>
      </c>
      <c r="E27" s="106">
        <v>0.20005300000000001</v>
      </c>
      <c r="F27" s="106">
        <v>0.19575100000000001</v>
      </c>
      <c r="G27" s="106">
        <v>0.19072800000000001</v>
      </c>
      <c r="H27" s="106">
        <v>0.185026</v>
      </c>
      <c r="I27" s="106">
        <v>0.17844299999999999</v>
      </c>
      <c r="J27" s="106">
        <v>0.17084199999999999</v>
      </c>
      <c r="K27" s="106">
        <v>0.16228600000000001</v>
      </c>
      <c r="L27" s="106">
        <v>0.152949</v>
      </c>
      <c r="M27" s="106">
        <v>0.14301900000000001</v>
      </c>
      <c r="N27" s="106">
        <v>0.13261400000000001</v>
      </c>
      <c r="O27" s="106">
        <v>0.122007</v>
      </c>
      <c r="P27" s="106">
        <v>0.11156000000000001</v>
      </c>
      <c r="Q27" s="106">
        <v>0.101647</v>
      </c>
      <c r="R27" s="106">
        <v>9.2688999999999994E-2</v>
      </c>
      <c r="S27" s="106">
        <v>8.5040000000000004E-2</v>
      </c>
      <c r="T27" s="106">
        <v>7.8936999999999993E-2</v>
      </c>
      <c r="U27" s="106">
        <v>7.4398000000000006E-2</v>
      </c>
      <c r="V27" s="106">
        <v>7.1180999999999994E-2</v>
      </c>
      <c r="W27" s="106">
        <v>6.8981000000000001E-2</v>
      </c>
      <c r="X27" s="106">
        <v>6.8053000000000002E-2</v>
      </c>
      <c r="Y27" s="106">
        <v>6.8265999999999993E-2</v>
      </c>
      <c r="Z27" s="106">
        <v>6.8913000000000002E-2</v>
      </c>
      <c r="AA27" s="106">
        <v>6.9766999999999996E-2</v>
      </c>
      <c r="AB27" s="106">
        <v>7.0767999999999998E-2</v>
      </c>
      <c r="AC27" s="106">
        <v>7.1789000000000006E-2</v>
      </c>
      <c r="AD27" s="106">
        <v>7.2805999999999996E-2</v>
      </c>
      <c r="AE27" s="106">
        <v>7.3863999999999999E-2</v>
      </c>
      <c r="AF27" s="106">
        <v>7.4945999999999999E-2</v>
      </c>
      <c r="AG27" s="98">
        <v>-3.4389999999999997E-2</v>
      </c>
    </row>
    <row r="28" spans="1:33" ht="15" customHeight="1" x14ac:dyDescent="0.35">
      <c r="A28" s="91" t="s">
        <v>1648</v>
      </c>
      <c r="B28" s="96" t="s">
        <v>1556</v>
      </c>
      <c r="C28" s="106">
        <v>0</v>
      </c>
      <c r="D28" s="106">
        <v>0</v>
      </c>
      <c r="E28" s="106">
        <v>0</v>
      </c>
      <c r="F28" s="106">
        <v>0</v>
      </c>
      <c r="G28" s="106">
        <v>0</v>
      </c>
      <c r="H28" s="106">
        <v>0</v>
      </c>
      <c r="I28" s="106">
        <v>0</v>
      </c>
      <c r="J28" s="106">
        <v>0</v>
      </c>
      <c r="K28" s="106">
        <v>0</v>
      </c>
      <c r="L28" s="106">
        <v>0</v>
      </c>
      <c r="M28" s="106">
        <v>0</v>
      </c>
      <c r="N28" s="106">
        <v>0</v>
      </c>
      <c r="O28" s="106">
        <v>0</v>
      </c>
      <c r="P28" s="106">
        <v>0</v>
      </c>
      <c r="Q28" s="106">
        <v>0</v>
      </c>
      <c r="R28" s="106">
        <v>0</v>
      </c>
      <c r="S28" s="106">
        <v>0</v>
      </c>
      <c r="T28" s="106">
        <v>0</v>
      </c>
      <c r="U28" s="106">
        <v>0</v>
      </c>
      <c r="V28" s="106">
        <v>0</v>
      </c>
      <c r="W28" s="106">
        <v>0</v>
      </c>
      <c r="X28" s="106">
        <v>0</v>
      </c>
      <c r="Y28" s="106">
        <v>0</v>
      </c>
      <c r="Z28" s="106">
        <v>0</v>
      </c>
      <c r="AA28" s="106">
        <v>0</v>
      </c>
      <c r="AB28" s="106">
        <v>0</v>
      </c>
      <c r="AC28" s="106">
        <v>0</v>
      </c>
      <c r="AD28" s="106">
        <v>0</v>
      </c>
      <c r="AE28" s="106">
        <v>0</v>
      </c>
      <c r="AF28" s="106">
        <v>0</v>
      </c>
      <c r="AG28" s="98" t="s">
        <v>1557</v>
      </c>
    </row>
    <row r="29" spans="1:33" ht="15" customHeight="1" x14ac:dyDescent="0.35">
      <c r="A29" s="91" t="s">
        <v>1649</v>
      </c>
      <c r="B29" s="96" t="s">
        <v>1559</v>
      </c>
      <c r="C29" s="106">
        <v>3.9712109999999998</v>
      </c>
      <c r="D29" s="106">
        <v>4.1729229999999999</v>
      </c>
      <c r="E29" s="106">
        <v>4.3819309999999998</v>
      </c>
      <c r="F29" s="106">
        <v>4.5665909999999998</v>
      </c>
      <c r="G29" s="106">
        <v>4.7195210000000003</v>
      </c>
      <c r="H29" s="106">
        <v>4.8566339999999997</v>
      </c>
      <c r="I29" s="106">
        <v>4.9798299999999998</v>
      </c>
      <c r="J29" s="106">
        <v>5.0908439999999997</v>
      </c>
      <c r="K29" s="106">
        <v>5.1945670000000002</v>
      </c>
      <c r="L29" s="106">
        <v>5.2972530000000004</v>
      </c>
      <c r="M29" s="106">
        <v>5.4043700000000001</v>
      </c>
      <c r="N29" s="106">
        <v>5.5130369999999997</v>
      </c>
      <c r="O29" s="106">
        <v>5.6237880000000002</v>
      </c>
      <c r="P29" s="106">
        <v>5.734591</v>
      </c>
      <c r="Q29" s="106">
        <v>5.845567</v>
      </c>
      <c r="R29" s="106">
        <v>5.9553560000000001</v>
      </c>
      <c r="S29" s="106">
        <v>6.065709</v>
      </c>
      <c r="T29" s="106">
        <v>6.1761780000000002</v>
      </c>
      <c r="U29" s="106">
        <v>6.281809</v>
      </c>
      <c r="V29" s="106">
        <v>6.3856099999999998</v>
      </c>
      <c r="W29" s="106">
        <v>6.4840119999999999</v>
      </c>
      <c r="X29" s="106">
        <v>6.5741519999999998</v>
      </c>
      <c r="Y29" s="106">
        <v>6.6591009999999997</v>
      </c>
      <c r="Z29" s="106">
        <v>6.7399959999999997</v>
      </c>
      <c r="AA29" s="106">
        <v>6.8168160000000002</v>
      </c>
      <c r="AB29" s="106">
        <v>6.8935370000000002</v>
      </c>
      <c r="AC29" s="106">
        <v>6.965776</v>
      </c>
      <c r="AD29" s="106">
        <v>7.0329870000000003</v>
      </c>
      <c r="AE29" s="106">
        <v>7.0966399999999998</v>
      </c>
      <c r="AF29" s="106">
        <v>7.1562359999999998</v>
      </c>
      <c r="AG29" s="98">
        <v>2.0514999999999999E-2</v>
      </c>
    </row>
    <row r="30" spans="1:33" ht="15" customHeight="1" x14ac:dyDescent="0.35">
      <c r="A30" s="91" t="s">
        <v>1650</v>
      </c>
      <c r="B30" s="96" t="s">
        <v>1561</v>
      </c>
      <c r="C30" s="106">
        <v>1.2525E-2</v>
      </c>
      <c r="D30" s="106">
        <v>1.1856999999999999E-2</v>
      </c>
      <c r="E30" s="106">
        <v>1.1173000000000001E-2</v>
      </c>
      <c r="F30" s="106">
        <v>1.0460000000000001E-2</v>
      </c>
      <c r="G30" s="106">
        <v>9.7260000000000003E-3</v>
      </c>
      <c r="H30" s="106">
        <v>8.9929999999999993E-3</v>
      </c>
      <c r="I30" s="106">
        <v>8.2649999999999998E-3</v>
      </c>
      <c r="J30" s="106">
        <v>7.5510000000000004E-3</v>
      </c>
      <c r="K30" s="106">
        <v>6.8789999999999997E-3</v>
      </c>
      <c r="L30" s="106">
        <v>6.3350000000000004E-3</v>
      </c>
      <c r="M30" s="106">
        <v>5.8339999999999998E-3</v>
      </c>
      <c r="N30" s="106">
        <v>5.4050000000000001E-3</v>
      </c>
      <c r="O30" s="106">
        <v>5.0549999999999996E-3</v>
      </c>
      <c r="P30" s="106">
        <v>4.7869999999999996E-3</v>
      </c>
      <c r="Q30" s="106">
        <v>4.5750000000000001E-3</v>
      </c>
      <c r="R30" s="106">
        <v>4.4159999999999998E-3</v>
      </c>
      <c r="S30" s="106">
        <v>4.3340000000000002E-3</v>
      </c>
      <c r="T30" s="106">
        <v>4.2649999999999997E-3</v>
      </c>
      <c r="U30" s="106">
        <v>4.2090000000000001E-3</v>
      </c>
      <c r="V30" s="106">
        <v>4.156E-3</v>
      </c>
      <c r="W30" s="106">
        <v>4.0980000000000001E-3</v>
      </c>
      <c r="X30" s="106">
        <v>4.0369999999999998E-3</v>
      </c>
      <c r="Y30" s="106">
        <v>3.973E-3</v>
      </c>
      <c r="Z30" s="106">
        <v>3.9100000000000003E-3</v>
      </c>
      <c r="AA30" s="106">
        <v>3.849E-3</v>
      </c>
      <c r="AB30" s="106">
        <v>3.7910000000000001E-3</v>
      </c>
      <c r="AC30" s="106">
        <v>3.7360000000000002E-3</v>
      </c>
      <c r="AD30" s="106">
        <v>3.6830000000000001E-3</v>
      </c>
      <c r="AE30" s="106">
        <v>3.6329999999999999E-3</v>
      </c>
      <c r="AF30" s="106">
        <v>3.5860000000000002E-3</v>
      </c>
      <c r="AG30" s="98">
        <v>-4.2213000000000001E-2</v>
      </c>
    </row>
    <row r="31" spans="1:33" ht="15" customHeight="1" x14ac:dyDescent="0.35">
      <c r="A31" s="91" t="s">
        <v>1651</v>
      </c>
      <c r="B31" s="96" t="s">
        <v>1563</v>
      </c>
      <c r="C31" s="106">
        <v>4.66E-4</v>
      </c>
      <c r="D31" s="106">
        <v>5.0699999999999996E-4</v>
      </c>
      <c r="E31" s="106">
        <v>5.6099999999999998E-4</v>
      </c>
      <c r="F31" s="106">
        <v>6.2500000000000001E-4</v>
      </c>
      <c r="G31" s="106">
        <v>6.9200000000000002E-4</v>
      </c>
      <c r="H31" s="106">
        <v>7.5600000000000005E-4</v>
      </c>
      <c r="I31" s="106">
        <v>8.1700000000000002E-4</v>
      </c>
      <c r="J31" s="106">
        <v>8.7699999999999996E-4</v>
      </c>
      <c r="K31" s="106">
        <v>9.3400000000000004E-4</v>
      </c>
      <c r="L31" s="106">
        <v>9.8999999999999999E-4</v>
      </c>
      <c r="M31" s="106">
        <v>1.042E-3</v>
      </c>
      <c r="N31" s="106">
        <v>1.0939999999999999E-3</v>
      </c>
      <c r="O31" s="106">
        <v>1.1429999999999999E-3</v>
      </c>
      <c r="P31" s="106">
        <v>1.188E-3</v>
      </c>
      <c r="Q31" s="106">
        <v>1.23E-3</v>
      </c>
      <c r="R31" s="106">
        <v>1.2669999999999999E-3</v>
      </c>
      <c r="S31" s="106">
        <v>1.2999999999999999E-3</v>
      </c>
      <c r="T31" s="106">
        <v>1.328E-3</v>
      </c>
      <c r="U31" s="106">
        <v>1.3519999999999999E-3</v>
      </c>
      <c r="V31" s="106">
        <v>1.372E-3</v>
      </c>
      <c r="W31" s="106">
        <v>1.3879999999999999E-3</v>
      </c>
      <c r="X31" s="106">
        <v>1.4009999999999999E-3</v>
      </c>
      <c r="Y31" s="106">
        <v>1.4109999999999999E-3</v>
      </c>
      <c r="Z31" s="106">
        <v>1.421E-3</v>
      </c>
      <c r="AA31" s="106">
        <v>1.4300000000000001E-3</v>
      </c>
      <c r="AB31" s="106">
        <v>1.441E-3</v>
      </c>
      <c r="AC31" s="106">
        <v>1.4519999999999999E-3</v>
      </c>
      <c r="AD31" s="106">
        <v>1.4630000000000001E-3</v>
      </c>
      <c r="AE31" s="106">
        <v>1.4729999999999999E-3</v>
      </c>
      <c r="AF31" s="106">
        <v>1.4840000000000001E-3</v>
      </c>
      <c r="AG31" s="98">
        <v>4.0753999999999999E-2</v>
      </c>
    </row>
    <row r="32" spans="1:33" ht="15" customHeight="1" x14ac:dyDescent="0.35">
      <c r="A32" s="91" t="s">
        <v>1652</v>
      </c>
      <c r="B32" s="96" t="s">
        <v>1565</v>
      </c>
      <c r="C32" s="106">
        <v>2.2659999999999998E-3</v>
      </c>
      <c r="D32" s="106">
        <v>2.0219999999999999E-3</v>
      </c>
      <c r="E32" s="106">
        <v>1.859E-3</v>
      </c>
      <c r="F32" s="106">
        <v>1.74E-3</v>
      </c>
      <c r="G32" s="106">
        <v>1.6609999999999999E-3</v>
      </c>
      <c r="H32" s="106">
        <v>1.6440000000000001E-3</v>
      </c>
      <c r="I32" s="106">
        <v>1.663E-3</v>
      </c>
      <c r="J32" s="106">
        <v>1.6869999999999999E-3</v>
      </c>
      <c r="K32" s="106">
        <v>1.7129999999999999E-3</v>
      </c>
      <c r="L32" s="106">
        <v>1.7409999999999999E-3</v>
      </c>
      <c r="M32" s="106">
        <v>1.7730000000000001E-3</v>
      </c>
      <c r="N32" s="106">
        <v>1.8109999999999999E-3</v>
      </c>
      <c r="O32" s="106">
        <v>1.8500000000000001E-3</v>
      </c>
      <c r="P32" s="106">
        <v>1.89E-3</v>
      </c>
      <c r="Q32" s="106">
        <v>1.9300000000000001E-3</v>
      </c>
      <c r="R32" s="106">
        <v>1.9689999999999998E-3</v>
      </c>
      <c r="S32" s="106">
        <v>2.006E-3</v>
      </c>
      <c r="T32" s="106">
        <v>2.0409999999999998E-3</v>
      </c>
      <c r="U32" s="106">
        <v>2.075E-3</v>
      </c>
      <c r="V32" s="106">
        <v>2.1069999999999999E-3</v>
      </c>
      <c r="W32" s="106">
        <v>2.137E-3</v>
      </c>
      <c r="X32" s="106">
        <v>2.1670000000000001E-3</v>
      </c>
      <c r="Y32" s="106">
        <v>2.1949999999999999E-3</v>
      </c>
      <c r="Z32" s="106">
        <v>2.2239999999999998E-3</v>
      </c>
      <c r="AA32" s="106">
        <v>2.2550000000000001E-3</v>
      </c>
      <c r="AB32" s="106">
        <v>2.2899999999999999E-3</v>
      </c>
      <c r="AC32" s="106">
        <v>2.3270000000000001E-3</v>
      </c>
      <c r="AD32" s="106">
        <v>2.3670000000000002E-3</v>
      </c>
      <c r="AE32" s="106">
        <v>2.4090000000000001E-3</v>
      </c>
      <c r="AF32" s="106">
        <v>2.4529999999999999E-3</v>
      </c>
      <c r="AG32" s="98">
        <v>2.7490000000000001E-3</v>
      </c>
    </row>
    <row r="33" spans="1:33" ht="15" customHeight="1" x14ac:dyDescent="0.35">
      <c r="A33" s="91" t="s">
        <v>1653</v>
      </c>
      <c r="B33" s="96" t="s">
        <v>1567</v>
      </c>
      <c r="C33" s="106">
        <v>4.3169999999999997E-3</v>
      </c>
      <c r="D33" s="106">
        <v>3.6900000000000001E-3</v>
      </c>
      <c r="E33" s="106">
        <v>3.1719999999999999E-3</v>
      </c>
      <c r="F33" s="106">
        <v>2.7490000000000001E-3</v>
      </c>
      <c r="G33" s="106">
        <v>2.408E-3</v>
      </c>
      <c r="H33" s="106">
        <v>2.1840000000000002E-3</v>
      </c>
      <c r="I33" s="106">
        <v>2.0479999999999999E-3</v>
      </c>
      <c r="J33" s="106">
        <v>1.936E-3</v>
      </c>
      <c r="K33" s="106">
        <v>1.8439999999999999E-3</v>
      </c>
      <c r="L33" s="106">
        <v>1.7600000000000001E-3</v>
      </c>
      <c r="M33" s="106">
        <v>1.683E-3</v>
      </c>
      <c r="N33" s="106">
        <v>1.611E-3</v>
      </c>
      <c r="O33" s="106">
        <v>1.5449999999999999E-3</v>
      </c>
      <c r="P33" s="106">
        <v>1.4829999999999999E-3</v>
      </c>
      <c r="Q33" s="106">
        <v>1.4250000000000001E-3</v>
      </c>
      <c r="R33" s="106">
        <v>1.3699999999999999E-3</v>
      </c>
      <c r="S33" s="106">
        <v>1.3179999999999999E-3</v>
      </c>
      <c r="T33" s="106">
        <v>1.268E-3</v>
      </c>
      <c r="U33" s="106">
        <v>1.2210000000000001E-3</v>
      </c>
      <c r="V33" s="106">
        <v>1.175E-3</v>
      </c>
      <c r="W33" s="106">
        <v>1.132E-3</v>
      </c>
      <c r="X33" s="106">
        <v>1.09E-3</v>
      </c>
      <c r="Y33" s="106">
        <v>1.0510000000000001E-3</v>
      </c>
      <c r="Z33" s="106">
        <v>1.0139999999999999E-3</v>
      </c>
      <c r="AA33" s="106">
        <v>9.7900000000000005E-4</v>
      </c>
      <c r="AB33" s="106">
        <v>9.4700000000000003E-4</v>
      </c>
      <c r="AC33" s="106">
        <v>9.1699999999999995E-4</v>
      </c>
      <c r="AD33" s="106">
        <v>8.8999999999999995E-4</v>
      </c>
      <c r="AE33" s="106">
        <v>8.6399999999999997E-4</v>
      </c>
      <c r="AF33" s="106">
        <v>8.4099999999999995E-4</v>
      </c>
      <c r="AG33" s="98">
        <v>-5.4852999999999999E-2</v>
      </c>
    </row>
    <row r="34" spans="1:33" ht="15" customHeight="1" x14ac:dyDescent="0.35">
      <c r="A34" s="91" t="s">
        <v>1654</v>
      </c>
      <c r="B34" s="96" t="s">
        <v>1569</v>
      </c>
      <c r="C34" s="106">
        <v>0</v>
      </c>
      <c r="D34" s="106">
        <v>0</v>
      </c>
      <c r="E34" s="106">
        <v>0</v>
      </c>
      <c r="F34" s="106">
        <v>0</v>
      </c>
      <c r="G34" s="106">
        <v>0</v>
      </c>
      <c r="H34" s="106">
        <v>0</v>
      </c>
      <c r="I34" s="106">
        <v>0</v>
      </c>
      <c r="J34" s="106">
        <v>0</v>
      </c>
      <c r="K34" s="106">
        <v>0</v>
      </c>
      <c r="L34" s="106">
        <v>0</v>
      </c>
      <c r="M34" s="106">
        <v>0</v>
      </c>
      <c r="N34" s="106">
        <v>0</v>
      </c>
      <c r="O34" s="106">
        <v>0</v>
      </c>
      <c r="P34" s="106">
        <v>0</v>
      </c>
      <c r="Q34" s="106">
        <v>0</v>
      </c>
      <c r="R34" s="106">
        <v>0</v>
      </c>
      <c r="S34" s="106">
        <v>0</v>
      </c>
      <c r="T34" s="106">
        <v>0</v>
      </c>
      <c r="U34" s="106">
        <v>0</v>
      </c>
      <c r="V34" s="106">
        <v>0</v>
      </c>
      <c r="W34" s="106">
        <v>0</v>
      </c>
      <c r="X34" s="106">
        <v>0</v>
      </c>
      <c r="Y34" s="106">
        <v>0</v>
      </c>
      <c r="Z34" s="106">
        <v>0</v>
      </c>
      <c r="AA34" s="106">
        <v>0</v>
      </c>
      <c r="AB34" s="106">
        <v>0</v>
      </c>
      <c r="AC34" s="106">
        <v>0</v>
      </c>
      <c r="AD34" s="106">
        <v>0</v>
      </c>
      <c r="AE34" s="106">
        <v>0</v>
      </c>
      <c r="AF34" s="106">
        <v>0</v>
      </c>
      <c r="AG34" s="98" t="s">
        <v>1557</v>
      </c>
    </row>
    <row r="35" spans="1:33" ht="15" customHeight="1" x14ac:dyDescent="0.35">
      <c r="A35" s="91" t="s">
        <v>1655</v>
      </c>
      <c r="B35" s="96" t="s">
        <v>1571</v>
      </c>
      <c r="C35" s="106">
        <v>1.2274999999999999E-2</v>
      </c>
      <c r="D35" s="106">
        <v>1.5100000000000001E-2</v>
      </c>
      <c r="E35" s="106">
        <v>1.8180000000000002E-2</v>
      </c>
      <c r="F35" s="106">
        <v>2.1357000000000001E-2</v>
      </c>
      <c r="G35" s="106">
        <v>2.4799000000000002E-2</v>
      </c>
      <c r="H35" s="106">
        <v>2.8684999999999999E-2</v>
      </c>
      <c r="I35" s="106">
        <v>3.2951000000000001E-2</v>
      </c>
      <c r="J35" s="106">
        <v>3.7581000000000003E-2</v>
      </c>
      <c r="K35" s="106">
        <v>4.2563999999999998E-2</v>
      </c>
      <c r="L35" s="106">
        <v>4.7872999999999999E-2</v>
      </c>
      <c r="M35" s="106">
        <v>5.3511000000000003E-2</v>
      </c>
      <c r="N35" s="106">
        <v>5.9404999999999999E-2</v>
      </c>
      <c r="O35" s="106">
        <v>6.5362000000000003E-2</v>
      </c>
      <c r="P35" s="106">
        <v>7.1263999999999994E-2</v>
      </c>
      <c r="Q35" s="106">
        <v>7.6980999999999994E-2</v>
      </c>
      <c r="R35" s="106">
        <v>8.2437999999999997E-2</v>
      </c>
      <c r="S35" s="106">
        <v>8.7597999999999995E-2</v>
      </c>
      <c r="T35" s="106">
        <v>9.2711000000000002E-2</v>
      </c>
      <c r="U35" s="106">
        <v>9.7784999999999997E-2</v>
      </c>
      <c r="V35" s="106">
        <v>0.10280300000000001</v>
      </c>
      <c r="W35" s="106">
        <v>0.107728</v>
      </c>
      <c r="X35" s="106">
        <v>0.112512</v>
      </c>
      <c r="Y35" s="106">
        <v>0.117118</v>
      </c>
      <c r="Z35" s="106">
        <v>0.12156699999999999</v>
      </c>
      <c r="AA35" s="106">
        <v>0.12586</v>
      </c>
      <c r="AB35" s="106">
        <v>0.12997</v>
      </c>
      <c r="AC35" s="106">
        <v>0.13381599999999999</v>
      </c>
      <c r="AD35" s="106">
        <v>0.13734299999999999</v>
      </c>
      <c r="AE35" s="106">
        <v>0.14056199999999999</v>
      </c>
      <c r="AF35" s="106">
        <v>0.143487</v>
      </c>
      <c r="AG35" s="98">
        <v>8.8480000000000003E-2</v>
      </c>
    </row>
    <row r="36" spans="1:33" ht="15" customHeight="1" x14ac:dyDescent="0.35">
      <c r="A36" s="91" t="s">
        <v>1656</v>
      </c>
      <c r="B36" s="96" t="s">
        <v>1573</v>
      </c>
      <c r="C36" s="106">
        <v>10.117495</v>
      </c>
      <c r="D36" s="106">
        <v>10.391393000000001</v>
      </c>
      <c r="E36" s="106">
        <v>10.661607</v>
      </c>
      <c r="F36" s="106">
        <v>10.889512</v>
      </c>
      <c r="G36" s="106">
        <v>11.053867</v>
      </c>
      <c r="H36" s="106">
        <v>11.178966000000001</v>
      </c>
      <c r="I36" s="106">
        <v>11.264950000000001</v>
      </c>
      <c r="J36" s="106">
        <v>11.316058</v>
      </c>
      <c r="K36" s="106">
        <v>11.347023</v>
      </c>
      <c r="L36" s="106">
        <v>11.379935</v>
      </c>
      <c r="M36" s="106">
        <v>11.431248999999999</v>
      </c>
      <c r="N36" s="106">
        <v>11.501203</v>
      </c>
      <c r="O36" s="106">
        <v>11.595879</v>
      </c>
      <c r="P36" s="106">
        <v>11.713151</v>
      </c>
      <c r="Q36" s="106">
        <v>11.854115999999999</v>
      </c>
      <c r="R36" s="106">
        <v>12.023996</v>
      </c>
      <c r="S36" s="106">
        <v>12.226683</v>
      </c>
      <c r="T36" s="106">
        <v>12.457025</v>
      </c>
      <c r="U36" s="106">
        <v>12.705522999999999</v>
      </c>
      <c r="V36" s="106">
        <v>12.975809</v>
      </c>
      <c r="W36" s="106">
        <v>13.253342</v>
      </c>
      <c r="X36" s="106">
        <v>13.530417</v>
      </c>
      <c r="Y36" s="106">
        <v>13.815533</v>
      </c>
      <c r="Z36" s="106">
        <v>14.107063</v>
      </c>
      <c r="AA36" s="106">
        <v>14.402312</v>
      </c>
      <c r="AB36" s="106">
        <v>14.705992999999999</v>
      </c>
      <c r="AC36" s="106">
        <v>15.005278000000001</v>
      </c>
      <c r="AD36" s="106">
        <v>15.296271000000001</v>
      </c>
      <c r="AE36" s="106">
        <v>15.582592</v>
      </c>
      <c r="AF36" s="106">
        <v>15.863002</v>
      </c>
      <c r="AG36" s="98">
        <v>1.5629000000000001E-2</v>
      </c>
    </row>
    <row r="37" spans="1:33" ht="15" customHeight="1" x14ac:dyDescent="0.35"/>
    <row r="38" spans="1:33" ht="15" customHeight="1" x14ac:dyDescent="0.35">
      <c r="A38" s="91" t="s">
        <v>1657</v>
      </c>
      <c r="B38" s="41" t="s">
        <v>234</v>
      </c>
      <c r="C38" s="107">
        <v>126.04142</v>
      </c>
      <c r="D38" s="107">
        <v>123.478363</v>
      </c>
      <c r="E38" s="107">
        <v>120.73007200000001</v>
      </c>
      <c r="F38" s="107">
        <v>117.83136</v>
      </c>
      <c r="G38" s="107">
        <v>114.80368</v>
      </c>
      <c r="H38" s="107">
        <v>111.75561500000001</v>
      </c>
      <c r="I38" s="107">
        <v>108.664261</v>
      </c>
      <c r="J38" s="107">
        <v>105.527771</v>
      </c>
      <c r="K38" s="107">
        <v>102.378525</v>
      </c>
      <c r="L38" s="107">
        <v>99.269630000000006</v>
      </c>
      <c r="M38" s="107">
        <v>96.245377000000005</v>
      </c>
      <c r="N38" s="107">
        <v>93.315658999999997</v>
      </c>
      <c r="O38" s="107">
        <v>90.511657999999997</v>
      </c>
      <c r="P38" s="107">
        <v>87.849509999999995</v>
      </c>
      <c r="Q38" s="107">
        <v>85.357887000000005</v>
      </c>
      <c r="R38" s="107">
        <v>83.103538999999998</v>
      </c>
      <c r="S38" s="107">
        <v>81.135857000000001</v>
      </c>
      <c r="T38" s="107">
        <v>79.462035999999998</v>
      </c>
      <c r="U38" s="107">
        <v>78.041252</v>
      </c>
      <c r="V38" s="107">
        <v>76.887596000000002</v>
      </c>
      <c r="W38" s="107">
        <v>75.930458000000002</v>
      </c>
      <c r="X38" s="107">
        <v>75.124588000000003</v>
      </c>
      <c r="Y38" s="107">
        <v>74.459793000000005</v>
      </c>
      <c r="Z38" s="107">
        <v>73.900299000000004</v>
      </c>
      <c r="AA38" s="107">
        <v>73.412125000000003</v>
      </c>
      <c r="AB38" s="107">
        <v>72.996628000000001</v>
      </c>
      <c r="AC38" s="107">
        <v>72.603194999999999</v>
      </c>
      <c r="AD38" s="107">
        <v>72.218857</v>
      </c>
      <c r="AE38" s="107">
        <v>71.853370999999996</v>
      </c>
      <c r="AF38" s="107">
        <v>71.499465999999998</v>
      </c>
      <c r="AG38" s="100">
        <v>-1.9359000000000001E-2</v>
      </c>
    </row>
    <row r="39" spans="1:33" ht="12" customHeight="1" x14ac:dyDescent="0.35"/>
    <row r="40" spans="1:33" ht="12" customHeight="1" x14ac:dyDescent="0.35">
      <c r="B40" s="41" t="s">
        <v>1658</v>
      </c>
    </row>
    <row r="41" spans="1:33" ht="12" customHeight="1" x14ac:dyDescent="0.35">
      <c r="B41" s="41" t="s">
        <v>1577</v>
      </c>
    </row>
    <row r="42" spans="1:33" ht="12" customHeight="1" x14ac:dyDescent="0.35">
      <c r="A42" s="91" t="s">
        <v>1659</v>
      </c>
      <c r="B42" s="96" t="s">
        <v>1537</v>
      </c>
      <c r="C42" s="106">
        <v>115.854111</v>
      </c>
      <c r="D42" s="106">
        <v>118.979637</v>
      </c>
      <c r="E42" s="106">
        <v>122.207695</v>
      </c>
      <c r="F42" s="106">
        <v>125.501053</v>
      </c>
      <c r="G42" s="106">
        <v>128.87803600000001</v>
      </c>
      <c r="H42" s="106">
        <v>132.35775799999999</v>
      </c>
      <c r="I42" s="106">
        <v>135.817429</v>
      </c>
      <c r="J42" s="106">
        <v>139.15458699999999</v>
      </c>
      <c r="K42" s="106">
        <v>142.40287799999999</v>
      </c>
      <c r="L42" s="106">
        <v>145.49786399999999</v>
      </c>
      <c r="M42" s="106">
        <v>148.36450199999999</v>
      </c>
      <c r="N42" s="106">
        <v>151.007553</v>
      </c>
      <c r="O42" s="106">
        <v>153.436035</v>
      </c>
      <c r="P42" s="106">
        <v>155.60243199999999</v>
      </c>
      <c r="Q42" s="106">
        <v>157.518677</v>
      </c>
      <c r="R42" s="106">
        <v>159.20434599999999</v>
      </c>
      <c r="S42" s="106">
        <v>160.70941199999999</v>
      </c>
      <c r="T42" s="106">
        <v>162.02975499999999</v>
      </c>
      <c r="U42" s="106">
        <v>163.21983299999999</v>
      </c>
      <c r="V42" s="106">
        <v>164.32952900000001</v>
      </c>
      <c r="W42" s="106">
        <v>165.317429</v>
      </c>
      <c r="X42" s="106">
        <v>166.19407699999999</v>
      </c>
      <c r="Y42" s="106">
        <v>166.97976700000001</v>
      </c>
      <c r="Z42" s="106">
        <v>167.67958100000001</v>
      </c>
      <c r="AA42" s="106">
        <v>168.322372</v>
      </c>
      <c r="AB42" s="106">
        <v>168.93853799999999</v>
      </c>
      <c r="AC42" s="106">
        <v>169.50096099999999</v>
      </c>
      <c r="AD42" s="106">
        <v>170.03913900000001</v>
      </c>
      <c r="AE42" s="106">
        <v>170.58952300000001</v>
      </c>
      <c r="AF42" s="106">
        <v>171.15428199999999</v>
      </c>
      <c r="AG42" s="98">
        <v>1.3547E-2</v>
      </c>
    </row>
    <row r="43" spans="1:33" ht="12" customHeight="1" x14ac:dyDescent="0.35">
      <c r="A43" s="91" t="s">
        <v>1660</v>
      </c>
      <c r="B43" s="96" t="s">
        <v>1539</v>
      </c>
      <c r="C43" s="106">
        <v>0.58604199999999995</v>
      </c>
      <c r="D43" s="106">
        <v>0.63387700000000002</v>
      </c>
      <c r="E43" s="106">
        <v>0.68167599999999995</v>
      </c>
      <c r="F43" s="106">
        <v>0.72498600000000002</v>
      </c>
      <c r="G43" s="106">
        <v>0.76724700000000001</v>
      </c>
      <c r="H43" s="106">
        <v>0.80989699999999998</v>
      </c>
      <c r="I43" s="106">
        <v>0.85161399999999998</v>
      </c>
      <c r="J43" s="106">
        <v>0.89107999999999998</v>
      </c>
      <c r="K43" s="106">
        <v>0.92842199999999997</v>
      </c>
      <c r="L43" s="106">
        <v>0.96562700000000001</v>
      </c>
      <c r="M43" s="106">
        <v>1.00044</v>
      </c>
      <c r="N43" s="106">
        <v>1.0332589999999999</v>
      </c>
      <c r="O43" s="106">
        <v>1.0638369999999999</v>
      </c>
      <c r="P43" s="106">
        <v>1.092684</v>
      </c>
      <c r="Q43" s="106">
        <v>1.118913</v>
      </c>
      <c r="R43" s="106">
        <v>1.143454</v>
      </c>
      <c r="S43" s="106">
        <v>1.16635</v>
      </c>
      <c r="T43" s="106">
        <v>1.188321</v>
      </c>
      <c r="U43" s="106">
        <v>1.209303</v>
      </c>
      <c r="V43" s="106">
        <v>1.2299119999999999</v>
      </c>
      <c r="W43" s="106">
        <v>1.249665</v>
      </c>
      <c r="X43" s="106">
        <v>1.267809</v>
      </c>
      <c r="Y43" s="106">
        <v>1.2849600000000001</v>
      </c>
      <c r="Z43" s="106">
        <v>1.300341</v>
      </c>
      <c r="AA43" s="106">
        <v>1.3150440000000001</v>
      </c>
      <c r="AB43" s="106">
        <v>1.3292600000000001</v>
      </c>
      <c r="AC43" s="106">
        <v>1.3426689999999999</v>
      </c>
      <c r="AD43" s="106">
        <v>1.3553679999999999</v>
      </c>
      <c r="AE43" s="106">
        <v>1.367691</v>
      </c>
      <c r="AF43" s="106">
        <v>1.380063</v>
      </c>
      <c r="AG43" s="98">
        <v>2.9975000000000002E-2</v>
      </c>
    </row>
    <row r="44" spans="1:33" ht="12" customHeight="1" x14ac:dyDescent="0.35">
      <c r="A44" s="91" t="s">
        <v>1661</v>
      </c>
      <c r="B44" s="96" t="s">
        <v>1581</v>
      </c>
      <c r="C44" s="106">
        <v>116.440155</v>
      </c>
      <c r="D44" s="106">
        <v>119.613518</v>
      </c>
      <c r="E44" s="106">
        <v>122.889374</v>
      </c>
      <c r="F44" s="106">
        <v>126.22603599999999</v>
      </c>
      <c r="G44" s="106">
        <v>129.64527899999999</v>
      </c>
      <c r="H44" s="106">
        <v>133.16764800000001</v>
      </c>
      <c r="I44" s="106">
        <v>136.669037</v>
      </c>
      <c r="J44" s="106">
        <v>140.04567</v>
      </c>
      <c r="K44" s="106">
        <v>143.331299</v>
      </c>
      <c r="L44" s="106">
        <v>146.46348599999999</v>
      </c>
      <c r="M44" s="106">
        <v>149.36494400000001</v>
      </c>
      <c r="N44" s="106">
        <v>152.040817</v>
      </c>
      <c r="O44" s="106">
        <v>154.499878</v>
      </c>
      <c r="P44" s="106">
        <v>156.69511399999999</v>
      </c>
      <c r="Q44" s="106">
        <v>158.63758899999999</v>
      </c>
      <c r="R44" s="106">
        <v>160.34779399999999</v>
      </c>
      <c r="S44" s="106">
        <v>161.87576300000001</v>
      </c>
      <c r="T44" s="106">
        <v>163.21807899999999</v>
      </c>
      <c r="U44" s="106">
        <v>164.42913799999999</v>
      </c>
      <c r="V44" s="106">
        <v>165.559448</v>
      </c>
      <c r="W44" s="106">
        <v>166.567093</v>
      </c>
      <c r="X44" s="106">
        <v>167.461884</v>
      </c>
      <c r="Y44" s="106">
        <v>168.264725</v>
      </c>
      <c r="Z44" s="106">
        <v>168.979919</v>
      </c>
      <c r="AA44" s="106">
        <v>169.63742099999999</v>
      </c>
      <c r="AB44" s="106">
        <v>170.26779199999999</v>
      </c>
      <c r="AC44" s="106">
        <v>170.843628</v>
      </c>
      <c r="AD44" s="106">
        <v>171.39450099999999</v>
      </c>
      <c r="AE44" s="106">
        <v>171.95721399999999</v>
      </c>
      <c r="AF44" s="106">
        <v>172.53434799999999</v>
      </c>
      <c r="AG44" s="98">
        <v>1.3651999999999999E-2</v>
      </c>
    </row>
    <row r="45" spans="1:33" ht="12" customHeight="1" x14ac:dyDescent="0.35"/>
    <row r="46" spans="1:33" ht="12" customHeight="1" x14ac:dyDescent="0.35">
      <c r="B46" s="41" t="s">
        <v>1582</v>
      </c>
    </row>
    <row r="47" spans="1:33" ht="12" customHeight="1" x14ac:dyDescent="0.35">
      <c r="A47" s="91" t="s">
        <v>1662</v>
      </c>
      <c r="B47" s="96" t="s">
        <v>1544</v>
      </c>
      <c r="C47" s="106">
        <v>15.820219</v>
      </c>
      <c r="D47" s="106">
        <v>15.764688</v>
      </c>
      <c r="E47" s="106">
        <v>15.681267</v>
      </c>
      <c r="F47" s="106">
        <v>15.5642</v>
      </c>
      <c r="G47" s="106">
        <v>15.418544000000001</v>
      </c>
      <c r="H47" s="106">
        <v>15.242366000000001</v>
      </c>
      <c r="I47" s="106">
        <v>15.032161</v>
      </c>
      <c r="J47" s="106">
        <v>14.785990999999999</v>
      </c>
      <c r="K47" s="106">
        <v>14.513268</v>
      </c>
      <c r="L47" s="106">
        <v>14.217756</v>
      </c>
      <c r="M47" s="106">
        <v>13.899798000000001</v>
      </c>
      <c r="N47" s="106">
        <v>13.581818</v>
      </c>
      <c r="O47" s="106">
        <v>13.271258</v>
      </c>
      <c r="P47" s="106">
        <v>12.971828</v>
      </c>
      <c r="Q47" s="106">
        <v>12.695154</v>
      </c>
      <c r="R47" s="106">
        <v>12.451040000000001</v>
      </c>
      <c r="S47" s="106">
        <v>12.240911000000001</v>
      </c>
      <c r="T47" s="106">
        <v>12.065521</v>
      </c>
      <c r="U47" s="106">
        <v>11.92285</v>
      </c>
      <c r="V47" s="106">
        <v>11.805014</v>
      </c>
      <c r="W47" s="106">
        <v>11.701077</v>
      </c>
      <c r="X47" s="106">
        <v>11.612636999999999</v>
      </c>
      <c r="Y47" s="106">
        <v>11.534367</v>
      </c>
      <c r="Z47" s="106">
        <v>11.462092999999999</v>
      </c>
      <c r="AA47" s="106">
        <v>11.396602</v>
      </c>
      <c r="AB47" s="106">
        <v>11.336293</v>
      </c>
      <c r="AC47" s="106">
        <v>11.278559</v>
      </c>
      <c r="AD47" s="106">
        <v>11.225579</v>
      </c>
      <c r="AE47" s="106">
        <v>11.179470999999999</v>
      </c>
      <c r="AF47" s="106">
        <v>11.139409000000001</v>
      </c>
      <c r="AG47" s="98">
        <v>-1.2024E-2</v>
      </c>
    </row>
    <row r="48" spans="1:33" ht="12" customHeight="1" x14ac:dyDescent="0.35">
      <c r="A48" s="91" t="s">
        <v>1663</v>
      </c>
      <c r="B48" s="96" t="s">
        <v>1546</v>
      </c>
      <c r="C48" s="106">
        <v>1.2110000000000001E-3</v>
      </c>
      <c r="D48" s="106">
        <v>1.225E-3</v>
      </c>
      <c r="E48" s="106">
        <v>1.2409999999999999E-3</v>
      </c>
      <c r="F48" s="106">
        <v>1.2520000000000001E-3</v>
      </c>
      <c r="G48" s="106">
        <v>1.263E-3</v>
      </c>
      <c r="H48" s="106">
        <v>1.271E-3</v>
      </c>
      <c r="I48" s="106">
        <v>1.2780000000000001E-3</v>
      </c>
      <c r="J48" s="106">
        <v>1.2780000000000001E-3</v>
      </c>
      <c r="K48" s="106">
        <v>1.273E-3</v>
      </c>
      <c r="L48" s="106">
        <v>1.261E-3</v>
      </c>
      <c r="M48" s="106">
        <v>1.2440000000000001E-3</v>
      </c>
      <c r="N48" s="106">
        <v>1.2210000000000001E-3</v>
      </c>
      <c r="O48" s="106">
        <v>1.194E-3</v>
      </c>
      <c r="P48" s="106">
        <v>1.16E-3</v>
      </c>
      <c r="Q48" s="106">
        <v>1.1199999999999999E-3</v>
      </c>
      <c r="R48" s="106">
        <v>1.0790000000000001E-3</v>
      </c>
      <c r="S48" s="106">
        <v>1.0330000000000001E-3</v>
      </c>
      <c r="T48" s="106">
        <v>9.8200000000000002E-4</v>
      </c>
      <c r="U48" s="106">
        <v>9.3099999999999997E-4</v>
      </c>
      <c r="V48" s="106">
        <v>8.7799999999999998E-4</v>
      </c>
      <c r="W48" s="106">
        <v>8.25E-4</v>
      </c>
      <c r="X48" s="106">
        <v>7.7300000000000003E-4</v>
      </c>
      <c r="Y48" s="106">
        <v>7.2199999999999999E-4</v>
      </c>
      <c r="Z48" s="106">
        <v>6.7100000000000005E-4</v>
      </c>
      <c r="AA48" s="106">
        <v>6.2799999999999998E-4</v>
      </c>
      <c r="AB48" s="106">
        <v>5.8600000000000004E-4</v>
      </c>
      <c r="AC48" s="106">
        <v>5.44E-4</v>
      </c>
      <c r="AD48" s="106">
        <v>5.0199999999999995E-4</v>
      </c>
      <c r="AE48" s="106">
        <v>4.6000000000000001E-4</v>
      </c>
      <c r="AF48" s="106">
        <v>4.1899999999999999E-4</v>
      </c>
      <c r="AG48" s="98">
        <v>-3.5958999999999998E-2</v>
      </c>
    </row>
    <row r="49" spans="1:33" ht="12" customHeight="1" x14ac:dyDescent="0.35">
      <c r="A49" s="91" t="s">
        <v>1664</v>
      </c>
      <c r="B49" s="96" t="s">
        <v>1548</v>
      </c>
      <c r="C49" s="106">
        <v>5.4580999999999998E-2</v>
      </c>
      <c r="D49" s="106">
        <v>9.7881999999999997E-2</v>
      </c>
      <c r="E49" s="106">
        <v>0.14941399999999999</v>
      </c>
      <c r="F49" s="106">
        <v>0.20760600000000001</v>
      </c>
      <c r="G49" s="106">
        <v>0.26834599999999997</v>
      </c>
      <c r="H49" s="106">
        <v>0.33122600000000002</v>
      </c>
      <c r="I49" s="106">
        <v>0.39512799999999998</v>
      </c>
      <c r="J49" s="106">
        <v>0.45936300000000002</v>
      </c>
      <c r="K49" s="106">
        <v>0.52484600000000003</v>
      </c>
      <c r="L49" s="106">
        <v>0.59209999999999996</v>
      </c>
      <c r="M49" s="106">
        <v>0.65851800000000005</v>
      </c>
      <c r="N49" s="106">
        <v>0.72399599999999997</v>
      </c>
      <c r="O49" s="106">
        <v>0.78807700000000003</v>
      </c>
      <c r="P49" s="106">
        <v>0.85033000000000003</v>
      </c>
      <c r="Q49" s="106">
        <v>0.91017499999999996</v>
      </c>
      <c r="R49" s="106">
        <v>0.96740000000000004</v>
      </c>
      <c r="S49" s="106">
        <v>1.0220370000000001</v>
      </c>
      <c r="T49" s="106">
        <v>1.0734950000000001</v>
      </c>
      <c r="U49" s="106">
        <v>1.1214729999999999</v>
      </c>
      <c r="V49" s="106">
        <v>1.166253</v>
      </c>
      <c r="W49" s="106">
        <v>1.206815</v>
      </c>
      <c r="X49" s="106">
        <v>1.243174</v>
      </c>
      <c r="Y49" s="106">
        <v>1.2759069999999999</v>
      </c>
      <c r="Z49" s="106">
        <v>1.305021</v>
      </c>
      <c r="AA49" s="106">
        <v>1.3312330000000001</v>
      </c>
      <c r="AB49" s="106">
        <v>1.3551150000000001</v>
      </c>
      <c r="AC49" s="106">
        <v>1.3762239999999999</v>
      </c>
      <c r="AD49" s="106">
        <v>1.395238</v>
      </c>
      <c r="AE49" s="106">
        <v>1.413087</v>
      </c>
      <c r="AF49" s="106">
        <v>1.429932</v>
      </c>
      <c r="AG49" s="98">
        <v>0.119196</v>
      </c>
    </row>
    <row r="50" spans="1:33" ht="15" customHeight="1" x14ac:dyDescent="0.35">
      <c r="A50" s="91" t="s">
        <v>1665</v>
      </c>
      <c r="B50" s="96" t="s">
        <v>1550</v>
      </c>
      <c r="C50" s="106">
        <v>0.17291799999999999</v>
      </c>
      <c r="D50" s="106">
        <v>0.32443300000000003</v>
      </c>
      <c r="E50" s="106">
        <v>0.509598</v>
      </c>
      <c r="F50" s="106">
        <v>0.72932600000000003</v>
      </c>
      <c r="G50" s="106">
        <v>0.968611</v>
      </c>
      <c r="H50" s="106">
        <v>1.2249680000000001</v>
      </c>
      <c r="I50" s="106">
        <v>1.4937769999999999</v>
      </c>
      <c r="J50" s="106">
        <v>1.772025</v>
      </c>
      <c r="K50" s="106">
        <v>2.0642299999999998</v>
      </c>
      <c r="L50" s="106">
        <v>2.3706469999999999</v>
      </c>
      <c r="M50" s="106">
        <v>2.6942870000000001</v>
      </c>
      <c r="N50" s="106">
        <v>3.035174</v>
      </c>
      <c r="O50" s="106">
        <v>3.3923800000000002</v>
      </c>
      <c r="P50" s="106">
        <v>3.7642329999999999</v>
      </c>
      <c r="Q50" s="106">
        <v>4.1481269999999997</v>
      </c>
      <c r="R50" s="106">
        <v>4.5441320000000003</v>
      </c>
      <c r="S50" s="106">
        <v>4.9523700000000002</v>
      </c>
      <c r="T50" s="106">
        <v>5.3721550000000002</v>
      </c>
      <c r="U50" s="106">
        <v>5.7991099999999998</v>
      </c>
      <c r="V50" s="106">
        <v>6.2358549999999999</v>
      </c>
      <c r="W50" s="106">
        <v>6.6772080000000003</v>
      </c>
      <c r="X50" s="106">
        <v>7.1198930000000002</v>
      </c>
      <c r="Y50" s="106">
        <v>7.5683119999999997</v>
      </c>
      <c r="Z50" s="106">
        <v>8.021312</v>
      </c>
      <c r="AA50" s="106">
        <v>8.4785000000000004</v>
      </c>
      <c r="AB50" s="106">
        <v>8.9426629999999996</v>
      </c>
      <c r="AC50" s="106">
        <v>9.4058630000000001</v>
      </c>
      <c r="AD50" s="106">
        <v>9.8658450000000002</v>
      </c>
      <c r="AE50" s="106">
        <v>10.325563000000001</v>
      </c>
      <c r="AF50" s="106">
        <v>10.785106000000001</v>
      </c>
      <c r="AG50" s="98">
        <v>0.15317700000000001</v>
      </c>
    </row>
    <row r="51" spans="1:33" ht="15" customHeight="1" x14ac:dyDescent="0.35">
      <c r="A51" s="91" t="s">
        <v>1666</v>
      </c>
      <c r="B51" s="96" t="s">
        <v>1552</v>
      </c>
      <c r="C51" s="106">
        <v>0.144815</v>
      </c>
      <c r="D51" s="106">
        <v>0.204095</v>
      </c>
      <c r="E51" s="106">
        <v>0.26401799999999997</v>
      </c>
      <c r="F51" s="106">
        <v>0.322658</v>
      </c>
      <c r="G51" s="106">
        <v>0.37985799999999997</v>
      </c>
      <c r="H51" s="106">
        <v>0.43646600000000002</v>
      </c>
      <c r="I51" s="106">
        <v>0.49207499999999998</v>
      </c>
      <c r="J51" s="106">
        <v>0.54652999999999996</v>
      </c>
      <c r="K51" s="106">
        <v>0.60038499999999995</v>
      </c>
      <c r="L51" s="106">
        <v>0.65416399999999997</v>
      </c>
      <c r="M51" s="106">
        <v>0.70808599999999999</v>
      </c>
      <c r="N51" s="106">
        <v>0.76210800000000001</v>
      </c>
      <c r="O51" s="106">
        <v>0.81611400000000001</v>
      </c>
      <c r="P51" s="106">
        <v>0.86977599999999999</v>
      </c>
      <c r="Q51" s="106">
        <v>0.92245900000000003</v>
      </c>
      <c r="R51" s="106">
        <v>0.97417600000000004</v>
      </c>
      <c r="S51" s="106">
        <v>1.0251479999999999</v>
      </c>
      <c r="T51" s="106">
        <v>1.075202</v>
      </c>
      <c r="U51" s="106">
        <v>1.124161</v>
      </c>
      <c r="V51" s="106">
        <v>1.172525</v>
      </c>
      <c r="W51" s="106">
        <v>1.219684</v>
      </c>
      <c r="X51" s="106">
        <v>1.2654540000000001</v>
      </c>
      <c r="Y51" s="106">
        <v>1.310575</v>
      </c>
      <c r="Z51" s="106">
        <v>1.3548800000000001</v>
      </c>
      <c r="AA51" s="106">
        <v>1.398714</v>
      </c>
      <c r="AB51" s="106">
        <v>1.4426559999999999</v>
      </c>
      <c r="AC51" s="106">
        <v>1.486</v>
      </c>
      <c r="AD51" s="106">
        <v>1.5286960000000001</v>
      </c>
      <c r="AE51" s="106">
        <v>1.5710029999999999</v>
      </c>
      <c r="AF51" s="106">
        <v>1.612841</v>
      </c>
      <c r="AG51" s="98">
        <v>8.6665000000000006E-2</v>
      </c>
    </row>
    <row r="52" spans="1:33" ht="15" customHeight="1" x14ac:dyDescent="0.35">
      <c r="A52" s="91" t="s">
        <v>1667</v>
      </c>
      <c r="B52" s="96" t="s">
        <v>1554</v>
      </c>
      <c r="C52" s="106">
        <v>3.7863000000000001E-2</v>
      </c>
      <c r="D52" s="106">
        <v>0.21518200000000001</v>
      </c>
      <c r="E52" s="106">
        <v>0.43324099999999999</v>
      </c>
      <c r="F52" s="106">
        <v>0.654451</v>
      </c>
      <c r="G52" s="106">
        <v>0.87399700000000002</v>
      </c>
      <c r="H52" s="106">
        <v>1.0927800000000001</v>
      </c>
      <c r="I52" s="106">
        <v>1.309064</v>
      </c>
      <c r="J52" s="106">
        <v>1.522313</v>
      </c>
      <c r="K52" s="106">
        <v>1.7346159999999999</v>
      </c>
      <c r="L52" s="106">
        <v>1.948086</v>
      </c>
      <c r="M52" s="106">
        <v>2.164142</v>
      </c>
      <c r="N52" s="106">
        <v>2.3825069999999999</v>
      </c>
      <c r="O52" s="106">
        <v>2.601763</v>
      </c>
      <c r="P52" s="106">
        <v>2.820694</v>
      </c>
      <c r="Q52" s="106">
        <v>3.0373009999999998</v>
      </c>
      <c r="R52" s="106">
        <v>3.2504819999999999</v>
      </c>
      <c r="S52" s="106">
        <v>3.4596870000000002</v>
      </c>
      <c r="T52" s="106">
        <v>3.6640609999999998</v>
      </c>
      <c r="U52" s="106">
        <v>3.8623630000000002</v>
      </c>
      <c r="V52" s="106">
        <v>4.054729</v>
      </c>
      <c r="W52" s="106">
        <v>4.2391110000000003</v>
      </c>
      <c r="X52" s="106">
        <v>4.4148990000000001</v>
      </c>
      <c r="Y52" s="106">
        <v>4.5835559999999997</v>
      </c>
      <c r="Z52" s="106">
        <v>4.7456649999999998</v>
      </c>
      <c r="AA52" s="106">
        <v>4.9030480000000001</v>
      </c>
      <c r="AB52" s="106">
        <v>5.0565730000000002</v>
      </c>
      <c r="AC52" s="106">
        <v>5.2067189999999997</v>
      </c>
      <c r="AD52" s="106">
        <v>5.3539310000000002</v>
      </c>
      <c r="AE52" s="106">
        <v>5.49925</v>
      </c>
      <c r="AF52" s="106">
        <v>5.6426619999999996</v>
      </c>
      <c r="AG52" s="98">
        <v>0.18833900000000001</v>
      </c>
    </row>
    <row r="53" spans="1:33" ht="15" customHeight="1" x14ac:dyDescent="0.35">
      <c r="A53" s="91" t="s">
        <v>1668</v>
      </c>
      <c r="B53" s="96" t="s">
        <v>1556</v>
      </c>
      <c r="C53" s="106">
        <v>0</v>
      </c>
      <c r="D53" s="106">
        <v>0</v>
      </c>
      <c r="E53" s="106">
        <v>0</v>
      </c>
      <c r="F53" s="106">
        <v>0</v>
      </c>
      <c r="G53" s="106">
        <v>0</v>
      </c>
      <c r="H53" s="106">
        <v>0</v>
      </c>
      <c r="I53" s="106">
        <v>0</v>
      </c>
      <c r="J53" s="106">
        <v>0</v>
      </c>
      <c r="K53" s="106">
        <v>0</v>
      </c>
      <c r="L53" s="106">
        <v>0</v>
      </c>
      <c r="M53" s="106">
        <v>0</v>
      </c>
      <c r="N53" s="106">
        <v>0</v>
      </c>
      <c r="O53" s="106">
        <v>0</v>
      </c>
      <c r="P53" s="106">
        <v>0</v>
      </c>
      <c r="Q53" s="106">
        <v>0</v>
      </c>
      <c r="R53" s="106">
        <v>0</v>
      </c>
      <c r="S53" s="106">
        <v>0</v>
      </c>
      <c r="T53" s="106">
        <v>0</v>
      </c>
      <c r="U53" s="106">
        <v>0</v>
      </c>
      <c r="V53" s="106">
        <v>0</v>
      </c>
      <c r="W53" s="106">
        <v>0</v>
      </c>
      <c r="X53" s="106">
        <v>0</v>
      </c>
      <c r="Y53" s="106">
        <v>0</v>
      </c>
      <c r="Z53" s="106">
        <v>0</v>
      </c>
      <c r="AA53" s="106">
        <v>0</v>
      </c>
      <c r="AB53" s="106">
        <v>0</v>
      </c>
      <c r="AC53" s="106">
        <v>0</v>
      </c>
      <c r="AD53" s="106">
        <v>0</v>
      </c>
      <c r="AE53" s="106">
        <v>0</v>
      </c>
      <c r="AF53" s="106">
        <v>0</v>
      </c>
      <c r="AG53" s="98" t="s">
        <v>1557</v>
      </c>
    </row>
    <row r="54" spans="1:33" ht="15" customHeight="1" x14ac:dyDescent="0.35">
      <c r="A54" s="91" t="s">
        <v>1669</v>
      </c>
      <c r="B54" s="96" t="s">
        <v>1559</v>
      </c>
      <c r="C54" s="106">
        <v>1.361432</v>
      </c>
      <c r="D54" s="106">
        <v>1.9009750000000001</v>
      </c>
      <c r="E54" s="106">
        <v>2.4832580000000002</v>
      </c>
      <c r="F54" s="106">
        <v>3.073788</v>
      </c>
      <c r="G54" s="106">
        <v>3.6655570000000002</v>
      </c>
      <c r="H54" s="106">
        <v>4.2602029999999997</v>
      </c>
      <c r="I54" s="106">
        <v>4.8492050000000004</v>
      </c>
      <c r="J54" s="106">
        <v>5.4278639999999996</v>
      </c>
      <c r="K54" s="106">
        <v>5.9984659999999996</v>
      </c>
      <c r="L54" s="106">
        <v>6.5609890000000002</v>
      </c>
      <c r="M54" s="106">
        <v>7.1151390000000001</v>
      </c>
      <c r="N54" s="106">
        <v>7.6566720000000004</v>
      </c>
      <c r="O54" s="106">
        <v>8.1844190000000001</v>
      </c>
      <c r="P54" s="106">
        <v>8.6934920000000009</v>
      </c>
      <c r="Q54" s="106">
        <v>9.1786910000000006</v>
      </c>
      <c r="R54" s="106">
        <v>9.6400240000000004</v>
      </c>
      <c r="S54" s="106">
        <v>10.078022000000001</v>
      </c>
      <c r="T54" s="106">
        <v>10.490627</v>
      </c>
      <c r="U54" s="106">
        <v>10.877283</v>
      </c>
      <c r="V54" s="106">
        <v>11.241063</v>
      </c>
      <c r="W54" s="106">
        <v>11.578118</v>
      </c>
      <c r="X54" s="106">
        <v>11.888999</v>
      </c>
      <c r="Y54" s="106">
        <v>12.178069000000001</v>
      </c>
      <c r="Z54" s="106">
        <v>12.447089999999999</v>
      </c>
      <c r="AA54" s="106">
        <v>12.702023000000001</v>
      </c>
      <c r="AB54" s="106">
        <v>12.947836000000001</v>
      </c>
      <c r="AC54" s="106">
        <v>13.181870999999999</v>
      </c>
      <c r="AD54" s="106">
        <v>13.406072</v>
      </c>
      <c r="AE54" s="106">
        <v>13.623893000000001</v>
      </c>
      <c r="AF54" s="106">
        <v>13.835825</v>
      </c>
      <c r="AG54" s="98">
        <v>8.3238999999999994E-2</v>
      </c>
    </row>
    <row r="55" spans="1:33" ht="15" customHeight="1" x14ac:dyDescent="0.35">
      <c r="A55" s="91" t="s">
        <v>1670</v>
      </c>
      <c r="B55" s="96" t="s">
        <v>1561</v>
      </c>
      <c r="C55" s="106">
        <v>2.6749999999999999E-3</v>
      </c>
      <c r="D55" s="106">
        <v>2.6540000000000001E-3</v>
      </c>
      <c r="E55" s="106">
        <v>2.6919999999999999E-3</v>
      </c>
      <c r="F55" s="106">
        <v>2.7980000000000001E-3</v>
      </c>
      <c r="G55" s="106">
        <v>2.9380000000000001E-3</v>
      </c>
      <c r="H55" s="106">
        <v>3.0980000000000001E-3</v>
      </c>
      <c r="I55" s="106">
        <v>3.2669999999999999E-3</v>
      </c>
      <c r="J55" s="106">
        <v>3.4420000000000002E-3</v>
      </c>
      <c r="K55" s="106">
        <v>3.6219999999999998E-3</v>
      </c>
      <c r="L55" s="106">
        <v>3.8080000000000002E-3</v>
      </c>
      <c r="M55" s="106">
        <v>3.9919999999999999E-3</v>
      </c>
      <c r="N55" s="106">
        <v>4.1749999999999999E-3</v>
      </c>
      <c r="O55" s="106">
        <v>4.3540000000000002E-3</v>
      </c>
      <c r="P55" s="106">
        <v>4.5329999999999997E-3</v>
      </c>
      <c r="Q55" s="106">
        <v>4.7080000000000004E-3</v>
      </c>
      <c r="R55" s="106">
        <v>4.8809999999999999E-3</v>
      </c>
      <c r="S55" s="106">
        <v>5.0559999999999997E-3</v>
      </c>
      <c r="T55" s="106">
        <v>5.2240000000000003E-3</v>
      </c>
      <c r="U55" s="106">
        <v>5.3819999999999996E-3</v>
      </c>
      <c r="V55" s="106">
        <v>5.5310000000000003E-3</v>
      </c>
      <c r="W55" s="106">
        <v>5.6680000000000003E-3</v>
      </c>
      <c r="X55" s="106">
        <v>5.7910000000000001E-3</v>
      </c>
      <c r="Y55" s="106">
        <v>5.9059999999999998E-3</v>
      </c>
      <c r="Z55" s="106">
        <v>6.012E-3</v>
      </c>
      <c r="AA55" s="106">
        <v>6.11E-3</v>
      </c>
      <c r="AB55" s="106">
        <v>6.2049999999999996E-3</v>
      </c>
      <c r="AC55" s="106">
        <v>6.2919999999999998E-3</v>
      </c>
      <c r="AD55" s="106">
        <v>6.3720000000000001E-3</v>
      </c>
      <c r="AE55" s="106">
        <v>6.4489999999999999E-3</v>
      </c>
      <c r="AF55" s="106">
        <v>6.5259999999999997E-3</v>
      </c>
      <c r="AG55" s="98">
        <v>3.1223000000000001E-2</v>
      </c>
    </row>
    <row r="56" spans="1:33" ht="15" customHeight="1" x14ac:dyDescent="0.35">
      <c r="A56" s="91" t="s">
        <v>1671</v>
      </c>
      <c r="B56" s="96" t="s">
        <v>1563</v>
      </c>
      <c r="C56" s="106">
        <v>1.8829999999999999E-3</v>
      </c>
      <c r="D56" s="106">
        <v>1.7440000000000001E-3</v>
      </c>
      <c r="E56" s="106">
        <v>1.6379999999999999E-3</v>
      </c>
      <c r="F56" s="106">
        <v>1.5659999999999999E-3</v>
      </c>
      <c r="G56" s="106">
        <v>1.5009999999999999E-3</v>
      </c>
      <c r="H56" s="106">
        <v>1.4430000000000001E-3</v>
      </c>
      <c r="I56" s="106">
        <v>1.392E-3</v>
      </c>
      <c r="J56" s="106">
        <v>1.346E-3</v>
      </c>
      <c r="K56" s="106">
        <v>1.3060000000000001E-3</v>
      </c>
      <c r="L56" s="106">
        <v>1.271E-3</v>
      </c>
      <c r="M56" s="106">
        <v>1.2390000000000001E-3</v>
      </c>
      <c r="N56" s="106">
        <v>1.212E-3</v>
      </c>
      <c r="O56" s="106">
        <v>1.188E-3</v>
      </c>
      <c r="P56" s="106">
        <v>1.168E-3</v>
      </c>
      <c r="Q56" s="106">
        <v>1.1509999999999999E-3</v>
      </c>
      <c r="R56" s="106">
        <v>1.1360000000000001E-3</v>
      </c>
      <c r="S56" s="106">
        <v>1.124E-3</v>
      </c>
      <c r="T56" s="106">
        <v>1.114E-3</v>
      </c>
      <c r="U56" s="106">
        <v>1.106E-3</v>
      </c>
      <c r="V56" s="106">
        <v>1.1000000000000001E-3</v>
      </c>
      <c r="W56" s="106">
        <v>1.0950000000000001E-3</v>
      </c>
      <c r="X56" s="106">
        <v>1.0920000000000001E-3</v>
      </c>
      <c r="Y56" s="106">
        <v>1.091E-3</v>
      </c>
      <c r="Z56" s="106">
        <v>1.0920000000000001E-3</v>
      </c>
      <c r="AA56" s="106">
        <v>1.0939999999999999E-3</v>
      </c>
      <c r="AB56" s="106">
        <v>1.0989999999999999E-3</v>
      </c>
      <c r="AC56" s="106">
        <v>1.106E-3</v>
      </c>
      <c r="AD56" s="106">
        <v>1.1130000000000001E-3</v>
      </c>
      <c r="AE56" s="106">
        <v>1.122E-3</v>
      </c>
      <c r="AF56" s="106">
        <v>1.132E-3</v>
      </c>
      <c r="AG56" s="98">
        <v>-1.7392000000000001E-2</v>
      </c>
    </row>
    <row r="57" spans="1:33" ht="15" customHeight="1" x14ac:dyDescent="0.35">
      <c r="A57" s="91" t="s">
        <v>1672</v>
      </c>
      <c r="B57" s="96" t="s">
        <v>1565</v>
      </c>
      <c r="C57" s="106">
        <v>5.1240000000000001E-3</v>
      </c>
      <c r="D57" s="106">
        <v>5.3470000000000002E-3</v>
      </c>
      <c r="E57" s="106">
        <v>5.6820000000000004E-3</v>
      </c>
      <c r="F57" s="106">
        <v>6.0899999999999999E-3</v>
      </c>
      <c r="G57" s="106">
        <v>6.6E-3</v>
      </c>
      <c r="H57" s="106">
        <v>7.2170000000000003E-3</v>
      </c>
      <c r="I57" s="106">
        <v>7.901E-3</v>
      </c>
      <c r="J57" s="106">
        <v>8.6049999999999998E-3</v>
      </c>
      <c r="K57" s="106">
        <v>9.3270000000000002E-3</v>
      </c>
      <c r="L57" s="106">
        <v>1.0075000000000001E-2</v>
      </c>
      <c r="M57" s="106">
        <v>1.0840000000000001E-2</v>
      </c>
      <c r="N57" s="106">
        <v>1.1615E-2</v>
      </c>
      <c r="O57" s="106">
        <v>1.2393E-2</v>
      </c>
      <c r="P57" s="106">
        <v>1.3181E-2</v>
      </c>
      <c r="Q57" s="106">
        <v>1.3967E-2</v>
      </c>
      <c r="R57" s="106">
        <v>1.4753E-2</v>
      </c>
      <c r="S57" s="106">
        <v>1.554E-2</v>
      </c>
      <c r="T57" s="106">
        <v>1.6327999999999999E-2</v>
      </c>
      <c r="U57" s="106">
        <v>1.7108999999999999E-2</v>
      </c>
      <c r="V57" s="106">
        <v>1.7884000000000001E-2</v>
      </c>
      <c r="W57" s="106">
        <v>1.8655000000000001E-2</v>
      </c>
      <c r="X57" s="106">
        <v>1.9425000000000001E-2</v>
      </c>
      <c r="Y57" s="106">
        <v>2.0205000000000001E-2</v>
      </c>
      <c r="Z57" s="106">
        <v>2.0993999999999999E-2</v>
      </c>
      <c r="AA57" s="106">
        <v>2.1805000000000001E-2</v>
      </c>
      <c r="AB57" s="106">
        <v>2.2653E-2</v>
      </c>
      <c r="AC57" s="106">
        <v>2.3528E-2</v>
      </c>
      <c r="AD57" s="106">
        <v>2.4431000000000001E-2</v>
      </c>
      <c r="AE57" s="106">
        <v>2.5378000000000001E-2</v>
      </c>
      <c r="AF57" s="106">
        <v>2.6377000000000001E-2</v>
      </c>
      <c r="AG57" s="98">
        <v>5.8129E-2</v>
      </c>
    </row>
    <row r="58" spans="1:33" ht="15" customHeight="1" x14ac:dyDescent="0.35">
      <c r="A58" s="91" t="s">
        <v>1673</v>
      </c>
      <c r="B58" s="96" t="s">
        <v>1567</v>
      </c>
      <c r="C58" s="106">
        <v>4.3600000000000002E-3</v>
      </c>
      <c r="D58" s="106">
        <v>3.9789999999999999E-3</v>
      </c>
      <c r="E58" s="106">
        <v>3.676E-3</v>
      </c>
      <c r="F58" s="106">
        <v>3.4520000000000002E-3</v>
      </c>
      <c r="G58" s="106">
        <v>3.2420000000000001E-3</v>
      </c>
      <c r="H58" s="106">
        <v>3.0469999999999998E-3</v>
      </c>
      <c r="I58" s="106">
        <v>2.8649999999999999E-3</v>
      </c>
      <c r="J58" s="106">
        <v>2.6940000000000002E-3</v>
      </c>
      <c r="K58" s="106">
        <v>2.5349999999999999E-3</v>
      </c>
      <c r="L58" s="106">
        <v>2.3860000000000001E-3</v>
      </c>
      <c r="M58" s="106">
        <v>2.2469999999999999E-3</v>
      </c>
      <c r="N58" s="106">
        <v>2.117E-3</v>
      </c>
      <c r="O58" s="106">
        <v>1.9959999999999999E-3</v>
      </c>
      <c r="P58" s="106">
        <v>1.8829999999999999E-3</v>
      </c>
      <c r="Q58" s="106">
        <v>1.7769999999999999E-3</v>
      </c>
      <c r="R58" s="106">
        <v>1.678E-3</v>
      </c>
      <c r="S58" s="106">
        <v>1.585E-3</v>
      </c>
      <c r="T58" s="106">
        <v>1.498E-3</v>
      </c>
      <c r="U58" s="106">
        <v>1.4170000000000001E-3</v>
      </c>
      <c r="V58" s="106">
        <v>1.341E-3</v>
      </c>
      <c r="W58" s="106">
        <v>1.2700000000000001E-3</v>
      </c>
      <c r="X58" s="106">
        <v>1.204E-3</v>
      </c>
      <c r="Y58" s="106">
        <v>1.1410000000000001E-3</v>
      </c>
      <c r="Z58" s="106">
        <v>1.083E-3</v>
      </c>
      <c r="AA58" s="106">
        <v>1.0280000000000001E-3</v>
      </c>
      <c r="AB58" s="106">
        <v>9.7799999999999992E-4</v>
      </c>
      <c r="AC58" s="106">
        <v>9.3000000000000005E-4</v>
      </c>
      <c r="AD58" s="106">
        <v>8.8599999999999996E-4</v>
      </c>
      <c r="AE58" s="106">
        <v>8.4500000000000005E-4</v>
      </c>
      <c r="AF58" s="106">
        <v>8.0699999999999999E-4</v>
      </c>
      <c r="AG58" s="98">
        <v>-5.6508000000000003E-2</v>
      </c>
    </row>
    <row r="59" spans="1:33" ht="15" customHeight="1" x14ac:dyDescent="0.35">
      <c r="A59" s="91" t="s">
        <v>1674</v>
      </c>
      <c r="B59" s="96" t="s">
        <v>1569</v>
      </c>
      <c r="C59" s="106">
        <v>0</v>
      </c>
      <c r="D59" s="106">
        <v>0</v>
      </c>
      <c r="E59" s="106">
        <v>0</v>
      </c>
      <c r="F59" s="106">
        <v>0</v>
      </c>
      <c r="G59" s="106">
        <v>0</v>
      </c>
      <c r="H59" s="106">
        <v>0</v>
      </c>
      <c r="I59" s="106">
        <v>0</v>
      </c>
      <c r="J59" s="106">
        <v>0</v>
      </c>
      <c r="K59" s="106">
        <v>0</v>
      </c>
      <c r="L59" s="106">
        <v>0</v>
      </c>
      <c r="M59" s="106">
        <v>0</v>
      </c>
      <c r="N59" s="106">
        <v>0</v>
      </c>
      <c r="O59" s="106">
        <v>0</v>
      </c>
      <c r="P59" s="106">
        <v>0</v>
      </c>
      <c r="Q59" s="106">
        <v>0</v>
      </c>
      <c r="R59" s="106">
        <v>0</v>
      </c>
      <c r="S59" s="106">
        <v>0</v>
      </c>
      <c r="T59" s="106">
        <v>0</v>
      </c>
      <c r="U59" s="106">
        <v>0</v>
      </c>
      <c r="V59" s="106">
        <v>0</v>
      </c>
      <c r="W59" s="106">
        <v>0</v>
      </c>
      <c r="X59" s="106">
        <v>0</v>
      </c>
      <c r="Y59" s="106">
        <v>0</v>
      </c>
      <c r="Z59" s="106">
        <v>0</v>
      </c>
      <c r="AA59" s="106">
        <v>0</v>
      </c>
      <c r="AB59" s="106">
        <v>0</v>
      </c>
      <c r="AC59" s="106">
        <v>0</v>
      </c>
      <c r="AD59" s="106">
        <v>0</v>
      </c>
      <c r="AE59" s="106">
        <v>0</v>
      </c>
      <c r="AF59" s="106">
        <v>0</v>
      </c>
      <c r="AG59" s="98" t="s">
        <v>1557</v>
      </c>
    </row>
    <row r="60" spans="1:33" ht="15" customHeight="1" x14ac:dyDescent="0.35">
      <c r="A60" s="91" t="s">
        <v>1675</v>
      </c>
      <c r="B60" s="96" t="s">
        <v>1571</v>
      </c>
      <c r="C60" s="106">
        <v>9.9999999999999995E-7</v>
      </c>
      <c r="D60" s="106">
        <v>5.0000000000000004E-6</v>
      </c>
      <c r="E60" s="106">
        <v>1.2999999999999999E-5</v>
      </c>
      <c r="F60" s="106">
        <v>2.5999999999999998E-5</v>
      </c>
      <c r="G60" s="106">
        <v>4.5000000000000003E-5</v>
      </c>
      <c r="H60" s="106">
        <v>6.7999999999999999E-5</v>
      </c>
      <c r="I60" s="106">
        <v>9.7E-5</v>
      </c>
      <c r="J60" s="106">
        <v>1.3100000000000001E-4</v>
      </c>
      <c r="K60" s="106">
        <v>1.7100000000000001E-4</v>
      </c>
      <c r="L60" s="106">
        <v>2.1699999999999999E-4</v>
      </c>
      <c r="M60" s="106">
        <v>2.6800000000000001E-4</v>
      </c>
      <c r="N60" s="106">
        <v>3.2600000000000001E-4</v>
      </c>
      <c r="O60" s="106">
        <v>3.8900000000000002E-4</v>
      </c>
      <c r="P60" s="106">
        <v>4.6000000000000001E-4</v>
      </c>
      <c r="Q60" s="106">
        <v>5.3700000000000004E-4</v>
      </c>
      <c r="R60" s="106">
        <v>6.2299999999999996E-4</v>
      </c>
      <c r="S60" s="106">
        <v>7.1699999999999997E-4</v>
      </c>
      <c r="T60" s="106">
        <v>8.1999999999999998E-4</v>
      </c>
      <c r="U60" s="106">
        <v>9.3300000000000002E-4</v>
      </c>
      <c r="V60" s="106">
        <v>1.0560000000000001E-3</v>
      </c>
      <c r="W60" s="106">
        <v>1.191E-3</v>
      </c>
      <c r="X60" s="106">
        <v>1.3359999999999999E-3</v>
      </c>
      <c r="Y60" s="106">
        <v>1.493E-3</v>
      </c>
      <c r="Z60" s="106">
        <v>1.6609999999999999E-3</v>
      </c>
      <c r="AA60" s="106">
        <v>1.843E-3</v>
      </c>
      <c r="AB60" s="106">
        <v>2.0379999999999999E-3</v>
      </c>
      <c r="AC60" s="106">
        <v>2.2439999999999999E-3</v>
      </c>
      <c r="AD60" s="106">
        <v>2.4629999999999999E-3</v>
      </c>
      <c r="AE60" s="106">
        <v>2.6949999999999999E-3</v>
      </c>
      <c r="AF60" s="106">
        <v>2.9399999999999999E-3</v>
      </c>
      <c r="AG60" s="98">
        <v>0.33631699999999998</v>
      </c>
    </row>
    <row r="61" spans="1:33" ht="15" customHeight="1" x14ac:dyDescent="0.35">
      <c r="A61" s="91" t="s">
        <v>1676</v>
      </c>
      <c r="B61" s="96" t="s">
        <v>1598</v>
      </c>
      <c r="C61" s="106">
        <v>17.60708</v>
      </c>
      <c r="D61" s="106">
        <v>18.522207000000002</v>
      </c>
      <c r="E61" s="106">
        <v>19.535737999999998</v>
      </c>
      <c r="F61" s="106">
        <v>20.567215000000001</v>
      </c>
      <c r="G61" s="106">
        <v>21.590498</v>
      </c>
      <c r="H61" s="106">
        <v>22.604156</v>
      </c>
      <c r="I61" s="106">
        <v>23.588208999999999</v>
      </c>
      <c r="J61" s="106">
        <v>24.531580000000002</v>
      </c>
      <c r="K61" s="106">
        <v>25.454046000000002</v>
      </c>
      <c r="L61" s="106">
        <v>26.362759</v>
      </c>
      <c r="M61" s="106">
        <v>27.259799999999998</v>
      </c>
      <c r="N61" s="106">
        <v>28.162939000000001</v>
      </c>
      <c r="O61" s="106">
        <v>29.075527000000001</v>
      </c>
      <c r="P61" s="106">
        <v>29.992737000000002</v>
      </c>
      <c r="Q61" s="106">
        <v>30.915167</v>
      </c>
      <c r="R61" s="106">
        <v>31.851403999999999</v>
      </c>
      <c r="S61" s="106">
        <v>32.803234000000003</v>
      </c>
      <c r="T61" s="106">
        <v>33.767029000000001</v>
      </c>
      <c r="U61" s="106">
        <v>34.734116</v>
      </c>
      <c r="V61" s="106">
        <v>35.703235999999997</v>
      </c>
      <c r="W61" s="106">
        <v>36.650719000000002</v>
      </c>
      <c r="X61" s="106">
        <v>37.574672999999997</v>
      </c>
      <c r="Y61" s="106">
        <v>38.481341999999998</v>
      </c>
      <c r="Z61" s="106">
        <v>39.367573</v>
      </c>
      <c r="AA61" s="106">
        <v>40.242626000000001</v>
      </c>
      <c r="AB61" s="106">
        <v>41.114693000000003</v>
      </c>
      <c r="AC61" s="106">
        <v>41.969878999999999</v>
      </c>
      <c r="AD61" s="106">
        <v>42.811126999999999</v>
      </c>
      <c r="AE61" s="106">
        <v>43.649216000000003</v>
      </c>
      <c r="AF61" s="106">
        <v>44.483981999999997</v>
      </c>
      <c r="AG61" s="98">
        <v>3.2475999999999998E-2</v>
      </c>
    </row>
    <row r="62" spans="1:33" ht="15" customHeight="1" x14ac:dyDescent="0.35"/>
    <row r="63" spans="1:33" ht="15" customHeight="1" x14ac:dyDescent="0.35">
      <c r="A63" s="91" t="s">
        <v>1677</v>
      </c>
      <c r="B63" s="41" t="s">
        <v>235</v>
      </c>
      <c r="C63" s="107">
        <v>134.04724100000001</v>
      </c>
      <c r="D63" s="107">
        <v>138.135727</v>
      </c>
      <c r="E63" s="107">
        <v>142.42510999999999</v>
      </c>
      <c r="F63" s="107">
        <v>146.79324299999999</v>
      </c>
      <c r="G63" s="107">
        <v>151.23577900000001</v>
      </c>
      <c r="H63" s="107">
        <v>155.771805</v>
      </c>
      <c r="I63" s="107">
        <v>160.257248</v>
      </c>
      <c r="J63" s="107">
        <v>164.57725500000001</v>
      </c>
      <c r="K63" s="107">
        <v>168.78533899999999</v>
      </c>
      <c r="L63" s="107">
        <v>172.82624799999999</v>
      </c>
      <c r="M63" s="107">
        <v>176.624741</v>
      </c>
      <c r="N63" s="107">
        <v>180.20375100000001</v>
      </c>
      <c r="O63" s="107">
        <v>183.57540900000001</v>
      </c>
      <c r="P63" s="107">
        <v>186.68785099999999</v>
      </c>
      <c r="Q63" s="107">
        <v>189.55275</v>
      </c>
      <c r="R63" s="107">
        <v>192.19920300000001</v>
      </c>
      <c r="S63" s="107">
        <v>194.679001</v>
      </c>
      <c r="T63" s="107">
        <v>196.985107</v>
      </c>
      <c r="U63" s="107">
        <v>199.16325399999999</v>
      </c>
      <c r="V63" s="107">
        <v>201.26267999999999</v>
      </c>
      <c r="W63" s="107">
        <v>203.217804</v>
      </c>
      <c r="X63" s="107">
        <v>205.03656000000001</v>
      </c>
      <c r="Y63" s="107">
        <v>206.74606299999999</v>
      </c>
      <c r="Z63" s="107">
        <v>208.347488</v>
      </c>
      <c r="AA63" s="107">
        <v>209.88005100000001</v>
      </c>
      <c r="AB63" s="107">
        <v>211.38247699999999</v>
      </c>
      <c r="AC63" s="107">
        <v>212.81350699999999</v>
      </c>
      <c r="AD63" s="107">
        <v>214.20562699999999</v>
      </c>
      <c r="AE63" s="107">
        <v>215.60642999999999</v>
      </c>
      <c r="AF63" s="107">
        <v>217.018326</v>
      </c>
      <c r="AG63" s="100">
        <v>1.6752E-2</v>
      </c>
    </row>
    <row r="64" spans="1:33" ht="15" customHeight="1" x14ac:dyDescent="0.35"/>
    <row r="65" spans="1:34" ht="15" customHeight="1" x14ac:dyDescent="0.35">
      <c r="A65" s="91" t="s">
        <v>1678</v>
      </c>
      <c r="B65" s="41" t="s">
        <v>236</v>
      </c>
      <c r="C65" s="107">
        <v>260.08865400000002</v>
      </c>
      <c r="D65" s="107">
        <v>261.61407500000001</v>
      </c>
      <c r="E65" s="107">
        <v>263.15518200000002</v>
      </c>
      <c r="F65" s="107">
        <v>264.62460299999998</v>
      </c>
      <c r="G65" s="107">
        <v>266.03945900000002</v>
      </c>
      <c r="H65" s="107">
        <v>267.52740499999999</v>
      </c>
      <c r="I65" s="107">
        <v>268.92150900000001</v>
      </c>
      <c r="J65" s="107">
        <v>270.10504200000003</v>
      </c>
      <c r="K65" s="107">
        <v>271.16387900000001</v>
      </c>
      <c r="L65" s="107">
        <v>272.09588600000001</v>
      </c>
      <c r="M65" s="107">
        <v>272.87011699999999</v>
      </c>
      <c r="N65" s="107">
        <v>273.519409</v>
      </c>
      <c r="O65" s="107">
        <v>274.08706699999999</v>
      </c>
      <c r="P65" s="107">
        <v>274.53735399999999</v>
      </c>
      <c r="Q65" s="107">
        <v>274.91064499999999</v>
      </c>
      <c r="R65" s="107">
        <v>275.30273399999999</v>
      </c>
      <c r="S65" s="107">
        <v>275.81484999999998</v>
      </c>
      <c r="T65" s="107">
        <v>276.44714399999998</v>
      </c>
      <c r="U65" s="107">
        <v>277.204498</v>
      </c>
      <c r="V65" s="107">
        <v>278.15026899999998</v>
      </c>
      <c r="W65" s="107">
        <v>279.14825400000001</v>
      </c>
      <c r="X65" s="107">
        <v>280.16113300000001</v>
      </c>
      <c r="Y65" s="107">
        <v>281.205872</v>
      </c>
      <c r="Z65" s="107">
        <v>282.24780299999998</v>
      </c>
      <c r="AA65" s="107">
        <v>283.29217499999999</v>
      </c>
      <c r="AB65" s="107">
        <v>284.37908900000002</v>
      </c>
      <c r="AC65" s="107">
        <v>285.41668700000002</v>
      </c>
      <c r="AD65" s="107">
        <v>286.42450000000002</v>
      </c>
      <c r="AE65" s="107">
        <v>287.45980800000001</v>
      </c>
      <c r="AF65" s="107">
        <v>288.51779199999999</v>
      </c>
      <c r="AG65" s="100">
        <v>3.5829999999999998E-3</v>
      </c>
    </row>
    <row r="66" spans="1:34" ht="15" customHeight="1" thickBot="1" x14ac:dyDescent="0.4"/>
    <row r="67" spans="1:34" ht="15" customHeight="1" x14ac:dyDescent="0.35">
      <c r="B67" s="101" t="s">
        <v>1679</v>
      </c>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3"/>
    </row>
    <row r="68" spans="1:34" ht="15" customHeight="1" x14ac:dyDescent="0.35">
      <c r="B68" s="104" t="s">
        <v>1629</v>
      </c>
    </row>
    <row r="69" spans="1:34" ht="15" customHeight="1" x14ac:dyDescent="0.35">
      <c r="B69" s="104" t="s">
        <v>1632</v>
      </c>
    </row>
    <row r="70" spans="1:34" ht="12" customHeight="1" x14ac:dyDescent="0.35">
      <c r="B70" s="104" t="s">
        <v>1633</v>
      </c>
    </row>
    <row r="71" spans="1:34" ht="15" customHeight="1" x14ac:dyDescent="0.35">
      <c r="B71" s="104" t="s">
        <v>1634</v>
      </c>
    </row>
    <row r="72" spans="1:34" ht="15" customHeight="1" x14ac:dyDescent="0.35"/>
    <row r="73" spans="1:34" ht="15" customHeight="1" x14ac:dyDescent="0.35"/>
    <row r="74" spans="1:34" ht="15" customHeight="1" x14ac:dyDescent="0.35"/>
    <row r="75" spans="1:34" ht="15" customHeight="1" x14ac:dyDescent="0.35"/>
    <row r="76" spans="1:34" ht="15" customHeight="1" x14ac:dyDescent="0.35"/>
    <row r="77" spans="1:34" ht="15" customHeight="1" x14ac:dyDescent="0.35"/>
    <row r="78" spans="1:34" ht="15" customHeight="1" x14ac:dyDescent="0.35"/>
    <row r="79" spans="1:34" ht="15" customHeight="1" x14ac:dyDescent="0.35"/>
    <row r="80" spans="1:34"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2" customHeight="1" x14ac:dyDescent="0.35"/>
    <row r="91" ht="15" customHeight="1" x14ac:dyDescent="0.35"/>
    <row r="92" ht="15" customHeight="1" x14ac:dyDescent="0.35"/>
    <row r="93" ht="15" customHeight="1" x14ac:dyDescent="0.35"/>
    <row r="94" ht="15" customHeight="1" x14ac:dyDescent="0.35"/>
    <row r="95" ht="12" customHeight="1" x14ac:dyDescent="0.35"/>
    <row r="96" ht="15" customHeight="1" x14ac:dyDescent="0.35"/>
    <row r="97" ht="12"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spans="2:33" ht="12" customHeight="1" x14ac:dyDescent="0.35"/>
    <row r="114" spans="2:33" ht="15" customHeight="1" x14ac:dyDescent="0.35"/>
    <row r="115" spans="2:33" ht="15" customHeight="1" x14ac:dyDescent="0.35"/>
    <row r="116" spans="2:33" ht="15" customHeight="1" x14ac:dyDescent="0.35">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row>
    <row r="117" spans="2:33" ht="15" customHeight="1" x14ac:dyDescent="0.35"/>
    <row r="118" spans="2:33" ht="15" customHeight="1" x14ac:dyDescent="0.35"/>
    <row r="119" spans="2:33" ht="15" customHeight="1" x14ac:dyDescent="0.35"/>
    <row r="120" spans="2:33" ht="15" customHeight="1" x14ac:dyDescent="0.35"/>
    <row r="121" spans="2:33" ht="15" customHeight="1" x14ac:dyDescent="0.35"/>
    <row r="122" spans="2:33" ht="15" customHeight="1" x14ac:dyDescent="0.35"/>
    <row r="123" spans="2:33" ht="15" customHeight="1" x14ac:dyDescent="0.35"/>
    <row r="124" spans="2:33" ht="15" customHeight="1" x14ac:dyDescent="0.35"/>
    <row r="125" spans="2:33" ht="15" customHeight="1" x14ac:dyDescent="0.35"/>
    <row r="126" spans="2:33" ht="15" customHeight="1" x14ac:dyDescent="0.35"/>
    <row r="127" spans="2:33" ht="15" customHeight="1" x14ac:dyDescent="0.35"/>
    <row r="128" spans="2:33" ht="12" customHeight="1" x14ac:dyDescent="0.35"/>
    <row r="129" ht="12" customHeight="1" x14ac:dyDescent="0.35"/>
    <row r="130" ht="12" customHeight="1" x14ac:dyDescent="0.35"/>
    <row r="131" ht="12" customHeight="1" x14ac:dyDescent="0.35"/>
    <row r="132" ht="12" customHeight="1" x14ac:dyDescent="0.35"/>
    <row r="133" ht="12" customHeight="1" x14ac:dyDescent="0.35"/>
    <row r="134" ht="12" customHeight="1" x14ac:dyDescent="0.35"/>
    <row r="135" ht="12" customHeight="1" x14ac:dyDescent="0.35"/>
    <row r="136" ht="12" customHeight="1" x14ac:dyDescent="0.35"/>
    <row r="137" ht="12" customHeight="1" x14ac:dyDescent="0.35"/>
    <row r="138" ht="12" customHeight="1" x14ac:dyDescent="0.35"/>
    <row r="139" ht="12" customHeight="1" x14ac:dyDescent="0.35"/>
    <row r="140" ht="12" customHeight="1" x14ac:dyDescent="0.35"/>
    <row r="141" ht="12" customHeight="1" x14ac:dyDescent="0.35"/>
    <row r="142" ht="12" customHeight="1" x14ac:dyDescent="0.35"/>
    <row r="143" ht="12" customHeight="1" x14ac:dyDescent="0.35"/>
    <row r="144" ht="12" customHeight="1" x14ac:dyDescent="0.35"/>
    <row r="145" ht="12" customHeight="1" x14ac:dyDescent="0.35"/>
    <row r="146" ht="12" customHeight="1" x14ac:dyDescent="0.35"/>
    <row r="147" ht="12" customHeight="1" x14ac:dyDescent="0.35"/>
    <row r="148" ht="12" customHeight="1" x14ac:dyDescent="0.35"/>
    <row r="149" ht="12"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2"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2"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2" customHeight="1" x14ac:dyDescent="0.35"/>
    <row r="182" ht="12" customHeight="1" x14ac:dyDescent="0.35"/>
    <row r="183" ht="15" customHeight="1" x14ac:dyDescent="0.35"/>
    <row r="184" ht="15" customHeight="1" x14ac:dyDescent="0.35"/>
    <row r="185" ht="15" customHeight="1" x14ac:dyDescent="0.35"/>
    <row r="186" ht="15" customHeight="1" x14ac:dyDescent="0.35"/>
    <row r="187" ht="15" customHeight="1" x14ac:dyDescent="0.35"/>
    <row r="188" ht="12" customHeight="1" x14ac:dyDescent="0.35"/>
    <row r="189" ht="15" customHeight="1" x14ac:dyDescent="0.35"/>
    <row r="190" ht="15" customHeight="1" x14ac:dyDescent="0.35"/>
    <row r="191" ht="15" customHeight="1" x14ac:dyDescent="0.35"/>
    <row r="192" ht="15" customHeight="1" x14ac:dyDescent="0.35"/>
    <row r="193" ht="15" customHeight="1" x14ac:dyDescent="0.35"/>
    <row r="194" ht="12" customHeight="1" x14ac:dyDescent="0.35"/>
    <row r="195" ht="15" customHeight="1" x14ac:dyDescent="0.35"/>
    <row r="196" ht="15" customHeight="1" x14ac:dyDescent="0.35"/>
    <row r="197" ht="15" customHeight="1" x14ac:dyDescent="0.35"/>
    <row r="198" ht="15" customHeight="1" x14ac:dyDescent="0.35"/>
    <row r="199" ht="15" customHeight="1" x14ac:dyDescent="0.35"/>
    <row r="200" ht="12" customHeight="1" x14ac:dyDescent="0.35"/>
    <row r="201" ht="15" customHeight="1" x14ac:dyDescent="0.35"/>
    <row r="202" ht="15" customHeight="1" x14ac:dyDescent="0.35"/>
    <row r="203" ht="15" customHeight="1" x14ac:dyDescent="0.35"/>
    <row r="204" ht="12" customHeight="1" x14ac:dyDescent="0.35"/>
    <row r="205" ht="15" customHeight="1" x14ac:dyDescent="0.35"/>
    <row r="206" ht="15" customHeight="1" x14ac:dyDescent="0.35"/>
    <row r="207" ht="15" customHeight="1" x14ac:dyDescent="0.35"/>
    <row r="208" ht="15" customHeight="1" x14ac:dyDescent="0.35"/>
    <row r="209" ht="12"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2" customHeight="1" x14ac:dyDescent="0.35"/>
    <row r="249" ht="15" customHeight="1" x14ac:dyDescent="0.35"/>
    <row r="250" ht="15" customHeight="1" x14ac:dyDescent="0.35"/>
    <row r="251" ht="15" customHeight="1" x14ac:dyDescent="0.35"/>
    <row r="252" ht="12" customHeight="1" x14ac:dyDescent="0.35"/>
    <row r="253" ht="15" customHeight="1" x14ac:dyDescent="0.35"/>
    <row r="254" ht="15" customHeight="1" x14ac:dyDescent="0.35"/>
    <row r="255" ht="12" customHeight="1" x14ac:dyDescent="0.35"/>
    <row r="256" ht="15" customHeight="1" x14ac:dyDescent="0.35"/>
    <row r="257" spans="2:33" ht="15" customHeight="1" x14ac:dyDescent="0.35"/>
    <row r="258" spans="2:33" ht="15" customHeight="1" x14ac:dyDescent="0.35">
      <c r="B258" s="105"/>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c r="AB258" s="105"/>
      <c r="AC258" s="105"/>
      <c r="AD258" s="105"/>
      <c r="AE258" s="105"/>
      <c r="AF258" s="105"/>
      <c r="AG258" s="105"/>
    </row>
    <row r="259" spans="2:33" ht="15" customHeight="1" x14ac:dyDescent="0.35"/>
    <row r="260" spans="2:33" ht="15" customHeight="1" x14ac:dyDescent="0.35"/>
    <row r="261" spans="2:33" ht="15" customHeight="1" x14ac:dyDescent="0.35"/>
    <row r="262" spans="2:33" ht="15" customHeight="1" x14ac:dyDescent="0.35"/>
    <row r="263" spans="2:33" ht="15" customHeight="1" x14ac:dyDescent="0.35"/>
    <row r="264" spans="2:33" ht="15" customHeight="1" x14ac:dyDescent="0.35"/>
    <row r="265" spans="2:33" ht="15" customHeight="1" x14ac:dyDescent="0.35"/>
    <row r="266" spans="2:33" ht="15" customHeight="1" x14ac:dyDescent="0.35"/>
    <row r="267" spans="2:33" ht="12" customHeight="1" x14ac:dyDescent="0.35"/>
    <row r="268" spans="2:33" ht="12" customHeight="1" x14ac:dyDescent="0.35"/>
    <row r="269" spans="2:33" ht="12" customHeight="1" x14ac:dyDescent="0.35"/>
    <row r="270" spans="2:33" ht="12" customHeight="1" x14ac:dyDescent="0.35"/>
    <row r="271" spans="2:33" ht="12" customHeight="1" x14ac:dyDescent="0.35"/>
    <row r="272" spans="2:33" ht="12" customHeight="1" x14ac:dyDescent="0.35"/>
    <row r="273" ht="12" customHeight="1" x14ac:dyDescent="0.35"/>
    <row r="274" ht="12" customHeight="1" x14ac:dyDescent="0.35"/>
    <row r="275" ht="12" customHeight="1" x14ac:dyDescent="0.35"/>
    <row r="276" ht="12" customHeight="1" x14ac:dyDescent="0.35"/>
    <row r="277" ht="12" customHeight="1" x14ac:dyDescent="0.35"/>
    <row r="278" ht="12" customHeight="1" x14ac:dyDescent="0.35"/>
    <row r="279" ht="12" customHeight="1" x14ac:dyDescent="0.35"/>
    <row r="280" ht="12" customHeight="1" x14ac:dyDescent="0.35"/>
    <row r="281" ht="12" customHeight="1" x14ac:dyDescent="0.35"/>
    <row r="282" ht="12" customHeight="1" x14ac:dyDescent="0.35"/>
    <row r="283" ht="12" customHeight="1" x14ac:dyDescent="0.35"/>
    <row r="284" ht="12" customHeight="1" x14ac:dyDescent="0.35"/>
    <row r="285" ht="12" customHeight="1" x14ac:dyDescent="0.35"/>
    <row r="286" ht="12" customHeight="1" x14ac:dyDescent="0.35"/>
    <row r="287" ht="12" customHeight="1" x14ac:dyDescent="0.35"/>
    <row r="288" ht="12" customHeight="1" x14ac:dyDescent="0.35"/>
    <row r="289" ht="12" customHeight="1" x14ac:dyDescent="0.35"/>
    <row r="290" ht="12" customHeight="1" x14ac:dyDescent="0.35"/>
    <row r="291" ht="12" customHeight="1" x14ac:dyDescent="0.35"/>
    <row r="292" ht="12" customHeight="1" x14ac:dyDescent="0.35"/>
    <row r="293" ht="12" customHeight="1" x14ac:dyDescent="0.35"/>
    <row r="294" ht="12" customHeight="1" x14ac:dyDescent="0.35"/>
    <row r="295" ht="12" customHeight="1" x14ac:dyDescent="0.35"/>
    <row r="296" ht="12" customHeight="1" x14ac:dyDescent="0.35"/>
    <row r="297" ht="12" customHeight="1" x14ac:dyDescent="0.35"/>
    <row r="298" ht="12" customHeight="1" x14ac:dyDescent="0.35"/>
    <row r="299" ht="12"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2"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spans="2:33" ht="15" customHeight="1" x14ac:dyDescent="0.35"/>
    <row r="338" spans="2:33" ht="15" customHeight="1" x14ac:dyDescent="0.35"/>
    <row r="339" spans="2:33" ht="15" customHeight="1" x14ac:dyDescent="0.35"/>
    <row r="340" spans="2:33" ht="15" customHeight="1" x14ac:dyDescent="0.35">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c r="AE340" s="105"/>
      <c r="AF340" s="105"/>
      <c r="AG340" s="105"/>
    </row>
    <row r="341" spans="2:33" ht="15" customHeight="1" x14ac:dyDescent="0.35"/>
    <row r="342" spans="2:33" ht="15" customHeight="1" x14ac:dyDescent="0.35"/>
    <row r="343" spans="2:33" ht="15" customHeight="1" x14ac:dyDescent="0.35"/>
    <row r="344" spans="2:33" ht="15" customHeight="1" x14ac:dyDescent="0.35"/>
    <row r="345" spans="2:33" ht="15" customHeight="1" x14ac:dyDescent="0.35"/>
    <row r="346" spans="2:33" ht="12" customHeight="1" x14ac:dyDescent="0.35"/>
    <row r="347" spans="2:33" ht="12" customHeight="1" x14ac:dyDescent="0.35"/>
    <row r="348" spans="2:33" ht="12" customHeight="1" x14ac:dyDescent="0.35"/>
    <row r="349" spans="2:33" ht="12" customHeight="1" x14ac:dyDescent="0.35"/>
    <row r="350" spans="2:33" ht="12" customHeight="1" x14ac:dyDescent="0.35"/>
    <row r="351" spans="2:33" ht="12" customHeight="1" x14ac:dyDescent="0.35"/>
    <row r="352" spans="2:33"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spans="2:33" ht="12" customHeight="1" x14ac:dyDescent="0.35"/>
    <row r="450" spans="2:33" ht="15" customHeight="1" x14ac:dyDescent="0.35"/>
    <row r="451" spans="2:33" ht="15" customHeight="1" x14ac:dyDescent="0.35"/>
    <row r="452" spans="2:33" ht="15" customHeight="1" x14ac:dyDescent="0.35">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c r="AE452" s="105"/>
      <c r="AF452" s="105"/>
      <c r="AG452" s="105"/>
    </row>
    <row r="453" spans="2:33" ht="15" customHeight="1" x14ac:dyDescent="0.35"/>
    <row r="454" spans="2:33" ht="15" customHeight="1" x14ac:dyDescent="0.35"/>
    <row r="455" spans="2:33" ht="15" customHeight="1" x14ac:dyDescent="0.35"/>
    <row r="456" spans="2:33" ht="15" customHeight="1" x14ac:dyDescent="0.35"/>
    <row r="457" spans="2:33" ht="15" customHeight="1" x14ac:dyDescent="0.35"/>
    <row r="458" spans="2:33" ht="15" customHeight="1" x14ac:dyDescent="0.35"/>
    <row r="459" spans="2:33" ht="15" customHeight="1" x14ac:dyDescent="0.35"/>
    <row r="460" spans="2:33" ht="12" customHeight="1" x14ac:dyDescent="0.35"/>
    <row r="461" spans="2:33" ht="12" customHeight="1" x14ac:dyDescent="0.35"/>
    <row r="462" spans="2:33" ht="12" customHeight="1" x14ac:dyDescent="0.35"/>
    <row r="463" spans="2:33" ht="12" customHeight="1" x14ac:dyDescent="0.35"/>
    <row r="464" spans="2:33"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ht="12" customHeight="1" x14ac:dyDescent="0.35"/>
    <row r="498" ht="12" customHeight="1" x14ac:dyDescent="0.35"/>
    <row r="499" ht="12"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2"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spans="2:33" ht="15" customHeight="1" x14ac:dyDescent="0.35"/>
    <row r="546" spans="2:33" ht="15" customHeight="1" x14ac:dyDescent="0.35"/>
    <row r="547" spans="2:33" ht="15" customHeight="1" x14ac:dyDescent="0.35"/>
    <row r="548" spans="2:33" ht="15" customHeight="1" x14ac:dyDescent="0.35"/>
    <row r="549" spans="2:33" ht="15" customHeight="1" x14ac:dyDescent="0.35"/>
    <row r="550" spans="2:33" ht="15" customHeight="1" x14ac:dyDescent="0.35"/>
    <row r="551" spans="2:33" ht="15" customHeight="1" x14ac:dyDescent="0.35"/>
    <row r="552" spans="2:33" ht="12" customHeight="1" x14ac:dyDescent="0.35"/>
    <row r="553" spans="2:33" ht="15" customHeight="1" x14ac:dyDescent="0.35"/>
    <row r="554" spans="2:33" ht="12" customHeight="1" x14ac:dyDescent="0.35"/>
    <row r="555" spans="2:33" ht="15" customHeight="1" x14ac:dyDescent="0.35"/>
    <row r="556" spans="2:33" ht="15" customHeight="1" x14ac:dyDescent="0.35"/>
    <row r="557" spans="2:33" ht="15" customHeight="1" x14ac:dyDescent="0.35">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c r="AE557" s="105"/>
      <c r="AF557" s="105"/>
      <c r="AG557" s="105"/>
    </row>
    <row r="558" spans="2:33" ht="15" customHeight="1" x14ac:dyDescent="0.35"/>
    <row r="559" spans="2:33" ht="15" customHeight="1" x14ac:dyDescent="0.35"/>
    <row r="560" spans="2:33"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spans="2:33" ht="12" customHeight="1" x14ac:dyDescent="0.35"/>
    <row r="626" spans="2:33" ht="15" customHeight="1" x14ac:dyDescent="0.35"/>
    <row r="627" spans="2:33" ht="12" customHeight="1" x14ac:dyDescent="0.35"/>
    <row r="628" spans="2:33" ht="15" customHeight="1" x14ac:dyDescent="0.35"/>
    <row r="629" spans="2:33" ht="15" customHeight="1" x14ac:dyDescent="0.35"/>
    <row r="630" spans="2:33" ht="12" customHeight="1" x14ac:dyDescent="0.35"/>
    <row r="631" spans="2:33" ht="15" customHeight="1" x14ac:dyDescent="0.35"/>
    <row r="632" spans="2:33" ht="12" customHeight="1" x14ac:dyDescent="0.35"/>
    <row r="633" spans="2:33" ht="12" customHeight="1" x14ac:dyDescent="0.35"/>
    <row r="634" spans="2:33" ht="15" customHeight="1" x14ac:dyDescent="0.35"/>
    <row r="635" spans="2:33" ht="12" customHeight="1" x14ac:dyDescent="0.35"/>
    <row r="636" spans="2:33" ht="15" customHeight="1" x14ac:dyDescent="0.35"/>
    <row r="637" spans="2:33" ht="15" customHeight="1" x14ac:dyDescent="0.35"/>
    <row r="638" spans="2:33" ht="15" customHeight="1" x14ac:dyDescent="0.35">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c r="AF638" s="105"/>
      <c r="AG638" s="105"/>
    </row>
    <row r="639" spans="2:33" ht="15" customHeight="1" x14ac:dyDescent="0.35"/>
    <row r="640" spans="2:33"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spans="2:33" ht="15" customHeight="1" x14ac:dyDescent="0.35"/>
    <row r="706" spans="2:33" ht="15" customHeight="1" x14ac:dyDescent="0.35"/>
    <row r="707" spans="2:33" ht="15" customHeight="1" x14ac:dyDescent="0.35"/>
    <row r="708" spans="2:33" ht="15" customHeight="1" x14ac:dyDescent="0.35"/>
    <row r="709" spans="2:33" ht="15" customHeight="1" x14ac:dyDescent="0.35"/>
    <row r="710" spans="2:33" ht="15" customHeight="1" x14ac:dyDescent="0.35">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c r="AE710" s="105"/>
      <c r="AF710" s="105"/>
      <c r="AG710" s="105"/>
    </row>
    <row r="711" spans="2:33" ht="15" customHeight="1" x14ac:dyDescent="0.35"/>
    <row r="712" spans="2:33" ht="15" customHeight="1" x14ac:dyDescent="0.35"/>
    <row r="713" spans="2:33" ht="15" customHeight="1" x14ac:dyDescent="0.35"/>
    <row r="714" spans="2:33" ht="15" customHeight="1" x14ac:dyDescent="0.35"/>
    <row r="715" spans="2:33" ht="15" customHeight="1" x14ac:dyDescent="0.35"/>
    <row r="716" spans="2:33" ht="12" customHeight="1" x14ac:dyDescent="0.35"/>
    <row r="717" spans="2:33" ht="12" customHeight="1" x14ac:dyDescent="0.35"/>
    <row r="718" spans="2:33" ht="12" customHeight="1" x14ac:dyDescent="0.35"/>
    <row r="719" spans="2:33" ht="12" customHeight="1" x14ac:dyDescent="0.35"/>
    <row r="720" spans="2:33"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3" ht="12" customHeight="1" x14ac:dyDescent="0.35"/>
    <row r="882" spans="2:33" ht="15" customHeight="1" x14ac:dyDescent="0.35"/>
    <row r="883" spans="2:33" ht="15" customHeight="1" x14ac:dyDescent="0.35"/>
    <row r="884" spans="2:33" ht="15" customHeight="1" x14ac:dyDescent="0.35"/>
    <row r="885" spans="2:33" ht="15" customHeight="1" x14ac:dyDescent="0.35"/>
    <row r="886" spans="2:33" ht="15" customHeight="1" x14ac:dyDescent="0.35">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c r="AB886" s="105"/>
      <c r="AC886" s="105"/>
      <c r="AD886" s="105"/>
      <c r="AE886" s="105"/>
      <c r="AF886" s="105"/>
      <c r="AG886" s="105"/>
    </row>
    <row r="887" spans="2:33" ht="15" customHeight="1" x14ac:dyDescent="0.35"/>
    <row r="888" spans="2:33" ht="15" customHeight="1" x14ac:dyDescent="0.35"/>
    <row r="889" spans="2:33" ht="12" customHeight="1" x14ac:dyDescent="0.35"/>
    <row r="890" spans="2:33" ht="12" customHeight="1" x14ac:dyDescent="0.35"/>
    <row r="891" spans="2:33" ht="12" customHeight="1" x14ac:dyDescent="0.35"/>
    <row r="892" spans="2:33" ht="12" customHeight="1" x14ac:dyDescent="0.35"/>
    <row r="893" spans="2:33" ht="12" customHeight="1" x14ac:dyDescent="0.35"/>
    <row r="894" spans="2:33" ht="12" customHeight="1" x14ac:dyDescent="0.35"/>
    <row r="895" spans="2:33" ht="12" customHeight="1" x14ac:dyDescent="0.35"/>
    <row r="896" spans="2:33"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spans="2:33" ht="15" customHeight="1" x14ac:dyDescent="0.35"/>
    <row r="962" spans="2:33" ht="15" customHeight="1" x14ac:dyDescent="0.35"/>
    <row r="963" spans="2:33" ht="15" customHeight="1" x14ac:dyDescent="0.35"/>
    <row r="964" spans="2:33" ht="15" customHeight="1" x14ac:dyDescent="0.35"/>
    <row r="965" spans="2:33" ht="15" customHeight="1" x14ac:dyDescent="0.35"/>
    <row r="966" spans="2:33" ht="15" customHeight="1" x14ac:dyDescent="0.35"/>
    <row r="967" spans="2:33" ht="15" customHeight="1" x14ac:dyDescent="0.35"/>
    <row r="968" spans="2:33" ht="15" customHeight="1" x14ac:dyDescent="0.35"/>
    <row r="969" spans="2:33" ht="15" customHeight="1" x14ac:dyDescent="0.35">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c r="AB969" s="105"/>
      <c r="AC969" s="105"/>
      <c r="AD969" s="105"/>
      <c r="AE969" s="105"/>
      <c r="AF969" s="105"/>
      <c r="AG969" s="105"/>
    </row>
    <row r="970" spans="2:33" ht="15" customHeight="1" x14ac:dyDescent="0.35"/>
    <row r="971" spans="2:33" ht="15" customHeight="1" x14ac:dyDescent="0.35"/>
    <row r="972" spans="2:33" ht="15" customHeight="1" x14ac:dyDescent="0.35"/>
    <row r="973" spans="2:33" ht="15" customHeight="1" x14ac:dyDescent="0.35"/>
    <row r="974" spans="2:33" ht="15" customHeight="1" x14ac:dyDescent="0.35"/>
    <row r="975" spans="2:33" ht="12" customHeight="1" x14ac:dyDescent="0.35"/>
    <row r="976" spans="2:33"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spans="2:33" ht="15" customHeight="1" x14ac:dyDescent="0.35"/>
    <row r="1058" spans="2:33" ht="12" customHeight="1" x14ac:dyDescent="0.35"/>
    <row r="1059" spans="2:33" ht="15" customHeight="1" x14ac:dyDescent="0.35"/>
    <row r="1060" spans="2:33" ht="15" customHeight="1" x14ac:dyDescent="0.35"/>
    <row r="1061" spans="2:33" ht="15" customHeight="1" x14ac:dyDescent="0.35"/>
    <row r="1062" spans="2:33" ht="15" customHeight="1" x14ac:dyDescent="0.35"/>
    <row r="1063" spans="2:33" ht="15" customHeight="1" x14ac:dyDescent="0.35"/>
    <row r="1064" spans="2:33" ht="15" customHeight="1" x14ac:dyDescent="0.35"/>
    <row r="1065" spans="2:33" ht="15" customHeight="1" x14ac:dyDescent="0.35"/>
    <row r="1066" spans="2:33" ht="15" customHeight="1" x14ac:dyDescent="0.35"/>
    <row r="1067" spans="2:33" ht="15" customHeight="1" x14ac:dyDescent="0.35"/>
    <row r="1068" spans="2:33" ht="15" customHeight="1" x14ac:dyDescent="0.35"/>
    <row r="1069" spans="2:33" ht="15" customHeight="1" x14ac:dyDescent="0.35"/>
    <row r="1070" spans="2:33" ht="15" customHeight="1" x14ac:dyDescent="0.35"/>
    <row r="1071" spans="2:33" ht="15" customHeight="1" x14ac:dyDescent="0.35">
      <c r="B1071" s="105"/>
      <c r="C1071" s="105"/>
      <c r="D1071" s="105"/>
      <c r="E1071" s="105"/>
      <c r="F1071" s="105"/>
      <c r="G1071" s="105"/>
      <c r="H1071" s="105"/>
      <c r="I1071" s="105"/>
      <c r="J1071" s="105"/>
      <c r="K1071" s="105"/>
      <c r="L1071" s="105"/>
      <c r="M1071" s="105"/>
      <c r="N1071" s="105"/>
      <c r="O1071" s="105"/>
      <c r="P1071" s="105"/>
      <c r="Q1071" s="105"/>
      <c r="R1071" s="105"/>
      <c r="S1071" s="105"/>
      <c r="T1071" s="105"/>
      <c r="U1071" s="105"/>
      <c r="V1071" s="105"/>
      <c r="W1071" s="105"/>
      <c r="X1071" s="105"/>
      <c r="Y1071" s="105"/>
      <c r="Z1071" s="105"/>
      <c r="AA1071" s="105"/>
      <c r="AB1071" s="105"/>
      <c r="AC1071" s="105"/>
      <c r="AD1071" s="105"/>
      <c r="AE1071" s="105"/>
      <c r="AF1071" s="105"/>
      <c r="AG1071" s="105"/>
    </row>
    <row r="1072" spans="2:33"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spans="2:33" ht="15" customHeight="1" x14ac:dyDescent="0.35">
      <c r="B1169" s="105"/>
      <c r="C1169" s="105"/>
      <c r="D1169" s="105"/>
      <c r="E1169" s="105"/>
      <c r="F1169" s="105"/>
      <c r="G1169" s="105"/>
      <c r="H1169" s="105"/>
      <c r="I1169" s="105"/>
      <c r="J1169" s="105"/>
      <c r="K1169" s="105"/>
      <c r="L1169" s="105"/>
      <c r="M1169" s="105"/>
      <c r="N1169" s="105"/>
      <c r="O1169" s="105"/>
      <c r="P1169" s="105"/>
      <c r="Q1169" s="105"/>
      <c r="R1169" s="105"/>
      <c r="S1169" s="105"/>
      <c r="T1169" s="105"/>
      <c r="U1169" s="105"/>
      <c r="V1169" s="105"/>
      <c r="W1169" s="105"/>
      <c r="X1169" s="105"/>
      <c r="Y1169" s="105"/>
      <c r="Z1169" s="105"/>
      <c r="AA1169" s="105"/>
      <c r="AB1169" s="105"/>
      <c r="AC1169" s="105"/>
      <c r="AD1169" s="105"/>
      <c r="AE1169" s="105"/>
      <c r="AF1169" s="105"/>
      <c r="AG1169" s="105"/>
    </row>
    <row r="1170" spans="2:33" ht="15" customHeight="1" x14ac:dyDescent="0.35"/>
    <row r="1171" spans="2:33" ht="15" customHeight="1" x14ac:dyDescent="0.35"/>
    <row r="1172" spans="2:33" ht="15" customHeight="1" x14ac:dyDescent="0.35"/>
    <row r="1173" spans="2:33" ht="15" customHeight="1" x14ac:dyDescent="0.35"/>
    <row r="1174" spans="2:33" ht="15" customHeight="1" x14ac:dyDescent="0.35"/>
    <row r="1175" spans="2:33" ht="12" customHeight="1" x14ac:dyDescent="0.35"/>
    <row r="1176" spans="2:33" ht="12" customHeight="1" x14ac:dyDescent="0.35"/>
    <row r="1177" spans="2:33" ht="12" customHeight="1" x14ac:dyDescent="0.35"/>
    <row r="1178" spans="2:33" ht="12" customHeight="1" x14ac:dyDescent="0.35"/>
    <row r="1179" spans="2:33" ht="12" customHeight="1" x14ac:dyDescent="0.35"/>
    <row r="1180" spans="2:33" ht="12" customHeight="1" x14ac:dyDescent="0.35"/>
    <row r="1181" spans="2:33" ht="12" customHeight="1" x14ac:dyDescent="0.35"/>
    <row r="1182" spans="2:33" ht="12" customHeight="1" x14ac:dyDescent="0.35"/>
    <row r="1183" spans="2:33" ht="12" customHeight="1" x14ac:dyDescent="0.35"/>
    <row r="1184" spans="2:33"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spans="2:33" ht="15" customHeight="1" x14ac:dyDescent="0.35"/>
    <row r="1266" spans="2:33" ht="15" customHeight="1" x14ac:dyDescent="0.35"/>
    <row r="1267" spans="2:33" ht="15" customHeight="1" x14ac:dyDescent="0.35"/>
    <row r="1268" spans="2:33" ht="15" customHeight="1" x14ac:dyDescent="0.35"/>
    <row r="1269" spans="2:33" ht="15" customHeight="1" x14ac:dyDescent="0.35">
      <c r="B1269" s="105"/>
      <c r="C1269" s="105"/>
      <c r="D1269" s="105"/>
      <c r="E1269" s="105"/>
      <c r="F1269" s="105"/>
      <c r="G1269" s="105"/>
      <c r="H1269" s="105"/>
      <c r="I1269" s="105"/>
      <c r="J1269" s="105"/>
      <c r="K1269" s="105"/>
      <c r="L1269" s="105"/>
      <c r="M1269" s="105"/>
      <c r="N1269" s="105"/>
      <c r="O1269" s="105"/>
      <c r="P1269" s="105"/>
      <c r="Q1269" s="105"/>
      <c r="R1269" s="105"/>
      <c r="S1269" s="105"/>
      <c r="T1269" s="105"/>
      <c r="U1269" s="105"/>
      <c r="V1269" s="105"/>
      <c r="W1269" s="105"/>
      <c r="X1269" s="105"/>
      <c r="Y1269" s="105"/>
      <c r="Z1269" s="105"/>
      <c r="AA1269" s="105"/>
      <c r="AB1269" s="105"/>
      <c r="AC1269" s="105"/>
      <c r="AD1269" s="105"/>
      <c r="AE1269" s="105"/>
      <c r="AF1269" s="105"/>
      <c r="AG1269" s="105"/>
    </row>
    <row r="1270" spans="2:33" ht="15" customHeight="1" x14ac:dyDescent="0.35"/>
    <row r="1271" spans="2:33" ht="15" customHeight="1" x14ac:dyDescent="0.35"/>
    <row r="1272" spans="2:33" ht="15" customHeight="1" x14ac:dyDescent="0.35"/>
    <row r="1273" spans="2:33" ht="15" customHeight="1" x14ac:dyDescent="0.35"/>
    <row r="1274" spans="2:33" ht="15" customHeight="1" x14ac:dyDescent="0.35"/>
    <row r="1275" spans="2:33" ht="12" customHeight="1" x14ac:dyDescent="0.35"/>
    <row r="1276" spans="2:33" ht="12" customHeight="1" x14ac:dyDescent="0.35"/>
    <row r="1277" spans="2:33" ht="12" customHeight="1" x14ac:dyDescent="0.35"/>
    <row r="1278" spans="2:33" ht="12" customHeight="1" x14ac:dyDescent="0.35"/>
    <row r="1279" spans="2:33" ht="12" customHeight="1" x14ac:dyDescent="0.35"/>
    <row r="1280" spans="2:33"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spans="2:33" ht="15" customHeight="1" x14ac:dyDescent="0.35"/>
    <row r="1474" spans="2:33" ht="15" customHeight="1" x14ac:dyDescent="0.35"/>
    <row r="1475" spans="2:33" ht="15" customHeight="1" x14ac:dyDescent="0.35"/>
    <row r="1476" spans="2:33" ht="15" customHeight="1" x14ac:dyDescent="0.35"/>
    <row r="1477" spans="2:33" ht="15" customHeight="1" x14ac:dyDescent="0.35"/>
    <row r="1478" spans="2:33" ht="15" customHeight="1" x14ac:dyDescent="0.35"/>
    <row r="1479" spans="2:33" ht="15" customHeight="1" x14ac:dyDescent="0.35"/>
    <row r="1480" spans="2:33" ht="15" customHeight="1" x14ac:dyDescent="0.35"/>
    <row r="1481" spans="2:33" ht="15" customHeight="1" x14ac:dyDescent="0.35"/>
    <row r="1482" spans="2:33" ht="15" customHeight="1" x14ac:dyDescent="0.35"/>
    <row r="1483" spans="2:33" ht="15" customHeight="1" x14ac:dyDescent="0.35"/>
    <row r="1484" spans="2:33" ht="15" customHeight="1" x14ac:dyDescent="0.35">
      <c r="B1484" s="105"/>
      <c r="C1484" s="105"/>
      <c r="D1484" s="105"/>
      <c r="E1484" s="105"/>
      <c r="F1484" s="105"/>
      <c r="G1484" s="105"/>
      <c r="H1484" s="105"/>
      <c r="I1484" s="105"/>
      <c r="J1484" s="105"/>
      <c r="K1484" s="105"/>
      <c r="L1484" s="105"/>
      <c r="M1484" s="105"/>
      <c r="N1484" s="105"/>
      <c r="O1484" s="105"/>
      <c r="P1484" s="105"/>
      <c r="Q1484" s="105"/>
      <c r="R1484" s="105"/>
      <c r="S1484" s="105"/>
      <c r="T1484" s="105"/>
      <c r="U1484" s="105"/>
      <c r="V1484" s="105"/>
      <c r="W1484" s="105"/>
      <c r="X1484" s="105"/>
      <c r="Y1484" s="105"/>
      <c r="Z1484" s="105"/>
      <c r="AA1484" s="105"/>
      <c r="AB1484" s="105"/>
      <c r="AC1484" s="105"/>
      <c r="AD1484" s="105"/>
      <c r="AE1484" s="105"/>
      <c r="AF1484" s="105"/>
      <c r="AG1484" s="105"/>
    </row>
    <row r="1485" spans="2:33" ht="15" customHeight="1" x14ac:dyDescent="0.35"/>
    <row r="1486" spans="2:33" ht="15" customHeight="1" x14ac:dyDescent="0.35"/>
    <row r="1487" spans="2:33" ht="15" customHeight="1" x14ac:dyDescent="0.35"/>
    <row r="1488" spans="2:33"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spans="2:33" ht="15" customHeight="1" x14ac:dyDescent="0.35">
      <c r="B1713" s="105"/>
      <c r="C1713" s="105"/>
      <c r="D1713" s="105"/>
      <c r="E1713" s="105"/>
      <c r="F1713" s="105"/>
      <c r="G1713" s="105"/>
      <c r="H1713" s="105"/>
      <c r="I1713" s="105"/>
      <c r="J1713" s="105"/>
      <c r="K1713" s="105"/>
      <c r="L1713" s="105"/>
      <c r="M1713" s="105"/>
      <c r="N1713" s="105"/>
      <c r="O1713" s="105"/>
      <c r="P1713" s="105"/>
      <c r="Q1713" s="105"/>
      <c r="R1713" s="105"/>
      <c r="S1713" s="105"/>
      <c r="T1713" s="105"/>
      <c r="U1713" s="105"/>
      <c r="V1713" s="105"/>
      <c r="W1713" s="105"/>
      <c r="X1713" s="105"/>
      <c r="Y1713" s="105"/>
      <c r="Z1713" s="105"/>
      <c r="AA1713" s="105"/>
      <c r="AB1713" s="105"/>
      <c r="AC1713" s="105"/>
      <c r="AD1713" s="105"/>
      <c r="AE1713" s="105"/>
      <c r="AF1713" s="105"/>
      <c r="AG1713" s="105"/>
    </row>
    <row r="1714" spans="2:33" ht="12" customHeight="1" x14ac:dyDescent="0.35"/>
    <row r="1715" spans="2:33" ht="12" customHeight="1" x14ac:dyDescent="0.35"/>
    <row r="1716" spans="2:33" ht="12" customHeight="1" x14ac:dyDescent="0.35"/>
    <row r="1717" spans="2:33" ht="12" customHeight="1" x14ac:dyDescent="0.35"/>
    <row r="1718" spans="2:33" ht="12" customHeight="1" x14ac:dyDescent="0.35"/>
    <row r="1719" spans="2:33" ht="12" customHeight="1" x14ac:dyDescent="0.35"/>
    <row r="1720" spans="2:33" ht="12" customHeight="1" x14ac:dyDescent="0.35"/>
    <row r="1721" spans="2:33" ht="12" customHeight="1" x14ac:dyDescent="0.35"/>
    <row r="1722" spans="2:33" ht="12" customHeight="1" x14ac:dyDescent="0.35"/>
    <row r="1723" spans="2:33" ht="12" customHeight="1" x14ac:dyDescent="0.35"/>
    <row r="1724" spans="2:33" ht="12" customHeight="1" x14ac:dyDescent="0.35"/>
    <row r="1725" spans="2:33" ht="15" customHeight="1" x14ac:dyDescent="0.35"/>
    <row r="1726" spans="2:33" ht="15" customHeight="1" x14ac:dyDescent="0.35"/>
    <row r="1727" spans="2:33" ht="15" customHeight="1" x14ac:dyDescent="0.35"/>
    <row r="1728" spans="2:33"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spans="2:33" ht="15" customHeight="1" x14ac:dyDescent="0.35"/>
    <row r="1986" spans="2:33" ht="15" customHeight="1" x14ac:dyDescent="0.35"/>
    <row r="1987" spans="2:33" ht="15" customHeight="1" x14ac:dyDescent="0.35"/>
    <row r="1988" spans="2:33" ht="15" customHeight="1" x14ac:dyDescent="0.35"/>
    <row r="1989" spans="2:33" ht="15" customHeight="1" x14ac:dyDescent="0.35"/>
    <row r="1990" spans="2:33" ht="15" customHeight="1" x14ac:dyDescent="0.35">
      <c r="B1990" s="105"/>
      <c r="C1990" s="105"/>
      <c r="D1990" s="105"/>
      <c r="E1990" s="105"/>
      <c r="F1990" s="105"/>
      <c r="G1990" s="105"/>
      <c r="H1990" s="105"/>
      <c r="I1990" s="105"/>
      <c r="J1990" s="105"/>
      <c r="K1990" s="105"/>
      <c r="L1990" s="105"/>
      <c r="M1990" s="105"/>
      <c r="N1990" s="105"/>
      <c r="O1990" s="105"/>
      <c r="P1990" s="105"/>
      <c r="Q1990" s="105"/>
      <c r="R1990" s="105"/>
      <c r="S1990" s="105"/>
      <c r="T1990" s="105"/>
      <c r="U1990" s="105"/>
      <c r="V1990" s="105"/>
      <c r="W1990" s="105"/>
      <c r="X1990" s="105"/>
      <c r="Y1990" s="105"/>
      <c r="Z1990" s="105"/>
      <c r="AA1990" s="105"/>
      <c r="AB1990" s="105"/>
      <c r="AC1990" s="105"/>
      <c r="AD1990" s="105"/>
      <c r="AE1990" s="105"/>
      <c r="AF1990" s="105"/>
      <c r="AG1990" s="105"/>
    </row>
    <row r="1991" spans="2:33" ht="15" customHeight="1" x14ac:dyDescent="0.35"/>
    <row r="1992" spans="2:33" ht="15" customHeight="1" x14ac:dyDescent="0.35"/>
    <row r="1993" spans="2:33" ht="15" customHeight="1" x14ac:dyDescent="0.35"/>
    <row r="1994" spans="2:33" ht="15" customHeight="1" x14ac:dyDescent="0.35"/>
    <row r="1995" spans="2:33" ht="15" customHeight="1" x14ac:dyDescent="0.35"/>
    <row r="1996" spans="2:33" ht="15" customHeight="1" x14ac:dyDescent="0.35"/>
    <row r="1997" spans="2:33" ht="15" customHeight="1" x14ac:dyDescent="0.35"/>
    <row r="1998" spans="2:33" ht="12" customHeight="1" x14ac:dyDescent="0.35"/>
    <row r="1999" spans="2:33" ht="12" customHeight="1" x14ac:dyDescent="0.35"/>
    <row r="2000" spans="2:33"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spans="2:33" ht="15" customHeight="1" x14ac:dyDescent="0.35"/>
    <row r="2322" spans="2:33" ht="15" customHeight="1" x14ac:dyDescent="0.35"/>
    <row r="2323" spans="2:33" ht="15" customHeight="1" x14ac:dyDescent="0.35"/>
    <row r="2324" spans="2:33" ht="15" customHeight="1" x14ac:dyDescent="0.35"/>
    <row r="2325" spans="2:33" ht="15" customHeight="1" x14ac:dyDescent="0.35">
      <c r="B2325" s="105"/>
      <c r="C2325" s="105"/>
      <c r="D2325" s="105"/>
      <c r="E2325" s="105"/>
      <c r="F2325" s="105"/>
      <c r="G2325" s="105"/>
      <c r="H2325" s="105"/>
      <c r="I2325" s="105"/>
      <c r="J2325" s="105"/>
      <c r="K2325" s="105"/>
      <c r="L2325" s="105"/>
      <c r="M2325" s="105"/>
      <c r="N2325" s="105"/>
      <c r="O2325" s="105"/>
      <c r="P2325" s="105"/>
      <c r="Q2325" s="105"/>
      <c r="R2325" s="105"/>
      <c r="S2325" s="105"/>
      <c r="T2325" s="105"/>
      <c r="U2325" s="105"/>
      <c r="V2325" s="105"/>
      <c r="W2325" s="105"/>
      <c r="X2325" s="105"/>
      <c r="Y2325" s="105"/>
      <c r="Z2325" s="105"/>
      <c r="AA2325" s="105"/>
      <c r="AB2325" s="105"/>
      <c r="AC2325" s="105"/>
      <c r="AD2325" s="105"/>
      <c r="AE2325" s="105"/>
      <c r="AF2325" s="105"/>
      <c r="AG2325" s="105"/>
    </row>
    <row r="2326" spans="2:33" ht="15" customHeight="1" x14ac:dyDescent="0.35"/>
    <row r="2327" spans="2:33" ht="12" customHeight="1" x14ac:dyDescent="0.35"/>
    <row r="2328" spans="2:33" ht="12" customHeight="1" x14ac:dyDescent="0.35"/>
    <row r="2329" spans="2:33" ht="12" customHeight="1" x14ac:dyDescent="0.35"/>
    <row r="2330" spans="2:33" ht="12" customHeight="1" x14ac:dyDescent="0.35"/>
    <row r="2331" spans="2:33" ht="12" customHeight="1" x14ac:dyDescent="0.35"/>
    <row r="2332" spans="2:33" ht="12" customHeight="1" x14ac:dyDescent="0.35"/>
    <row r="2333" spans="2:33" ht="12" customHeight="1" x14ac:dyDescent="0.35"/>
    <row r="2334" spans="2:33" ht="12" customHeight="1" x14ac:dyDescent="0.35"/>
    <row r="2335" spans="2:33" ht="12" customHeight="1" x14ac:dyDescent="0.35"/>
    <row r="2336" spans="2:33"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spans="2:33" ht="15" customHeight="1" x14ac:dyDescent="0.35"/>
    <row r="2642" spans="2:33" ht="15" customHeight="1" x14ac:dyDescent="0.35"/>
    <row r="2643" spans="2:33" ht="15" customHeight="1" x14ac:dyDescent="0.35"/>
    <row r="2644" spans="2:33" ht="15" customHeight="1" x14ac:dyDescent="0.35"/>
    <row r="2645" spans="2:33" ht="15" customHeight="1" x14ac:dyDescent="0.35">
      <c r="B2645" s="105"/>
      <c r="C2645" s="105"/>
      <c r="D2645" s="105"/>
      <c r="E2645" s="105"/>
      <c r="F2645" s="105"/>
      <c r="G2645" s="105"/>
      <c r="H2645" s="105"/>
      <c r="I2645" s="105"/>
      <c r="J2645" s="105"/>
      <c r="K2645" s="105"/>
      <c r="L2645" s="105"/>
      <c r="M2645" s="105"/>
      <c r="N2645" s="105"/>
      <c r="O2645" s="105"/>
      <c r="P2645" s="105"/>
      <c r="Q2645" s="105"/>
      <c r="R2645" s="105"/>
      <c r="S2645" s="105"/>
      <c r="T2645" s="105"/>
      <c r="U2645" s="105"/>
      <c r="V2645" s="105"/>
      <c r="W2645" s="105"/>
      <c r="X2645" s="105"/>
      <c r="Y2645" s="105"/>
      <c r="Z2645" s="105"/>
      <c r="AA2645" s="105"/>
      <c r="AB2645" s="105"/>
      <c r="AC2645" s="105"/>
      <c r="AD2645" s="105"/>
      <c r="AE2645" s="105"/>
      <c r="AF2645" s="105"/>
      <c r="AG2645" s="105"/>
    </row>
    <row r="2646" spans="2:33" ht="15" customHeight="1" x14ac:dyDescent="0.35"/>
    <row r="2647" spans="2:33" ht="12" customHeight="1" x14ac:dyDescent="0.35"/>
    <row r="2648" spans="2:33" ht="12" customHeight="1" x14ac:dyDescent="0.35"/>
    <row r="2649" spans="2:33" ht="12" customHeight="1" x14ac:dyDescent="0.35"/>
    <row r="2650" spans="2:33" ht="12" customHeight="1" x14ac:dyDescent="0.35"/>
    <row r="2651" spans="2:33" ht="12" customHeight="1" x14ac:dyDescent="0.35"/>
    <row r="2652" spans="2:33" ht="12" customHeight="1" x14ac:dyDescent="0.35"/>
    <row r="2653" spans="2:33" ht="12" customHeight="1" x14ac:dyDescent="0.35"/>
    <row r="2654" spans="2:33" ht="12" customHeight="1" x14ac:dyDescent="0.35"/>
    <row r="2655" spans="2:33" ht="12" customHeight="1" x14ac:dyDescent="0.35"/>
    <row r="2656" spans="2:33"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spans="2:33" ht="15" customHeight="1" x14ac:dyDescent="0.35"/>
    <row r="2962" spans="2:33" ht="15" customHeight="1" x14ac:dyDescent="0.35"/>
    <row r="2963" spans="2:33" ht="15" customHeight="1" x14ac:dyDescent="0.35"/>
    <row r="2964" spans="2:33" ht="15" customHeight="1" x14ac:dyDescent="0.35"/>
    <row r="2965" spans="2:33" ht="12" customHeight="1" x14ac:dyDescent="0.35"/>
    <row r="2966" spans="2:33" ht="15" customHeight="1" x14ac:dyDescent="0.35"/>
    <row r="2967" spans="2:33" ht="15" customHeight="1" x14ac:dyDescent="0.35"/>
    <row r="2968" spans="2:33" ht="15" customHeight="1" x14ac:dyDescent="0.35"/>
    <row r="2969" spans="2:33" ht="15" customHeight="1" x14ac:dyDescent="0.35"/>
    <row r="2970" spans="2:33" ht="15" customHeight="1" x14ac:dyDescent="0.35"/>
    <row r="2971" spans="2:33" ht="15" customHeight="1" x14ac:dyDescent="0.35">
      <c r="B2971" s="105"/>
      <c r="C2971" s="105"/>
      <c r="D2971" s="105"/>
      <c r="E2971" s="105"/>
      <c r="F2971" s="105"/>
      <c r="G2971" s="105"/>
      <c r="H2971" s="105"/>
      <c r="I2971" s="105"/>
      <c r="J2971" s="105"/>
      <c r="K2971" s="105"/>
      <c r="L2971" s="105"/>
      <c r="M2971" s="105"/>
      <c r="N2971" s="105"/>
      <c r="O2971" s="105"/>
      <c r="P2971" s="105"/>
      <c r="Q2971" s="105"/>
      <c r="R2971" s="105"/>
      <c r="S2971" s="105"/>
      <c r="T2971" s="105"/>
      <c r="U2971" s="105"/>
      <c r="V2971" s="105"/>
      <c r="W2971" s="105"/>
      <c r="X2971" s="105"/>
      <c r="Y2971" s="105"/>
      <c r="Z2971" s="105"/>
      <c r="AA2971" s="105"/>
      <c r="AB2971" s="105"/>
      <c r="AC2971" s="105"/>
      <c r="AD2971" s="105"/>
      <c r="AE2971" s="105"/>
      <c r="AF2971" s="105"/>
      <c r="AG2971" s="105"/>
    </row>
    <row r="2972" spans="2:33" ht="15" customHeight="1" x14ac:dyDescent="0.35"/>
    <row r="2973" spans="2:33" ht="12" customHeight="1" x14ac:dyDescent="0.35"/>
    <row r="2974" spans="2:33" ht="12" customHeight="1" x14ac:dyDescent="0.35"/>
    <row r="2975" spans="2:33" ht="12" customHeight="1" x14ac:dyDescent="0.35"/>
    <row r="2976" spans="2:33"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spans="2:33" ht="15" customHeight="1" x14ac:dyDescent="0.35"/>
    <row r="3282" spans="2:33" ht="15" customHeight="1" x14ac:dyDescent="0.35"/>
    <row r="3283" spans="2:33" ht="15" customHeight="1" x14ac:dyDescent="0.35"/>
    <row r="3284" spans="2:33" ht="15" customHeight="1" x14ac:dyDescent="0.35"/>
    <row r="3285" spans="2:33" ht="15" customHeight="1" x14ac:dyDescent="0.35"/>
    <row r="3286" spans="2:33" ht="15" customHeight="1" x14ac:dyDescent="0.35"/>
    <row r="3287" spans="2:33" ht="15" customHeight="1" x14ac:dyDescent="0.35"/>
    <row r="3288" spans="2:33" ht="15" customHeight="1" x14ac:dyDescent="0.35"/>
    <row r="3289" spans="2:33" ht="15" customHeight="1" x14ac:dyDescent="0.35"/>
    <row r="3290" spans="2:33" ht="15" customHeight="1" x14ac:dyDescent="0.35"/>
    <row r="3291" spans="2:33" ht="15" customHeight="1" x14ac:dyDescent="0.35"/>
    <row r="3292" spans="2:33" ht="15" customHeight="1" x14ac:dyDescent="0.35"/>
    <row r="3293" spans="2:33" ht="15" customHeight="1" x14ac:dyDescent="0.35">
      <c r="B3293" s="105"/>
      <c r="C3293" s="105"/>
      <c r="D3293" s="105"/>
      <c r="E3293" s="105"/>
      <c r="F3293" s="105"/>
      <c r="G3293" s="105"/>
      <c r="H3293" s="105"/>
      <c r="I3293" s="105"/>
      <c r="J3293" s="105"/>
      <c r="K3293" s="105"/>
      <c r="L3293" s="105"/>
      <c r="M3293" s="105"/>
      <c r="N3293" s="105"/>
      <c r="O3293" s="105"/>
      <c r="P3293" s="105"/>
      <c r="Q3293" s="105"/>
      <c r="R3293" s="105"/>
      <c r="S3293" s="105"/>
      <c r="T3293" s="105"/>
      <c r="U3293" s="105"/>
      <c r="V3293" s="105"/>
      <c r="W3293" s="105"/>
      <c r="X3293" s="105"/>
      <c r="Y3293" s="105"/>
      <c r="Z3293" s="105"/>
      <c r="AA3293" s="105"/>
      <c r="AB3293" s="105"/>
      <c r="AC3293" s="105"/>
      <c r="AD3293" s="105"/>
      <c r="AE3293" s="105"/>
      <c r="AF3293" s="105"/>
      <c r="AG3293" s="105"/>
    </row>
    <row r="3294" spans="2:33" ht="12" customHeight="1" x14ac:dyDescent="0.35"/>
    <row r="3295" spans="2:33" ht="12" customHeight="1" x14ac:dyDescent="0.35"/>
    <row r="3296" spans="2:33"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spans="2:33" ht="15" customHeight="1" x14ac:dyDescent="0.35"/>
    <row r="3394" spans="2:33" ht="15" customHeight="1" x14ac:dyDescent="0.35"/>
    <row r="3395" spans="2:33" ht="15" customHeight="1" x14ac:dyDescent="0.35"/>
    <row r="3396" spans="2:33" ht="12" customHeight="1" x14ac:dyDescent="0.35"/>
    <row r="3397" spans="2:33" ht="15" customHeight="1" x14ac:dyDescent="0.35"/>
    <row r="3398" spans="2:33" ht="15" customHeight="1" x14ac:dyDescent="0.35"/>
    <row r="3399" spans="2:33" ht="12" customHeight="1" x14ac:dyDescent="0.35"/>
    <row r="3400" spans="2:33" ht="15" customHeight="1" x14ac:dyDescent="0.35"/>
    <row r="3401" spans="2:33" ht="15" customHeight="1" x14ac:dyDescent="0.35"/>
    <row r="3402" spans="2:33" ht="15" customHeight="1" x14ac:dyDescent="0.35">
      <c r="B3402" s="105"/>
      <c r="C3402" s="105"/>
      <c r="D3402" s="105"/>
      <c r="E3402" s="105"/>
      <c r="F3402" s="105"/>
      <c r="G3402" s="105"/>
      <c r="H3402" s="105"/>
      <c r="I3402" s="105"/>
      <c r="J3402" s="105"/>
      <c r="K3402" s="105"/>
      <c r="L3402" s="105"/>
      <c r="M3402" s="105"/>
      <c r="N3402" s="105"/>
      <c r="O3402" s="105"/>
      <c r="P3402" s="105"/>
      <c r="Q3402" s="105"/>
      <c r="R3402" s="105"/>
      <c r="S3402" s="105"/>
      <c r="T3402" s="105"/>
      <c r="U3402" s="105"/>
      <c r="V3402" s="105"/>
      <c r="W3402" s="105"/>
      <c r="X3402" s="105"/>
      <c r="Y3402" s="105"/>
      <c r="Z3402" s="105"/>
      <c r="AA3402" s="105"/>
      <c r="AB3402" s="105"/>
      <c r="AC3402" s="105"/>
      <c r="AD3402" s="105"/>
      <c r="AE3402" s="105"/>
      <c r="AF3402" s="105"/>
      <c r="AG3402" s="105"/>
    </row>
    <row r="3403" spans="2:33" ht="15" customHeight="1" x14ac:dyDescent="0.35"/>
    <row r="3404" spans="2:33" ht="15" customHeight="1" x14ac:dyDescent="0.35"/>
    <row r="3405" spans="2:33" ht="15" customHeight="1" x14ac:dyDescent="0.35"/>
    <row r="3406" spans="2:33" ht="15" customHeight="1" x14ac:dyDescent="0.35"/>
    <row r="3407" spans="2:33" ht="15" customHeight="1" x14ac:dyDescent="0.35"/>
    <row r="3408" spans="2:33"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spans="2:33" ht="12" customHeight="1" x14ac:dyDescent="0.35"/>
    <row r="3522" spans="2:33" ht="15" customHeight="1" x14ac:dyDescent="0.35"/>
    <row r="3523" spans="2:33" ht="15" customHeight="1" x14ac:dyDescent="0.35"/>
    <row r="3524" spans="2:33" ht="12" customHeight="1" x14ac:dyDescent="0.35"/>
    <row r="3525" spans="2:33" ht="15" customHeight="1" x14ac:dyDescent="0.35"/>
    <row r="3526" spans="2:33" ht="15" customHeight="1" x14ac:dyDescent="0.35"/>
    <row r="3527" spans="2:33" ht="15" customHeight="1" x14ac:dyDescent="0.35">
      <c r="B3527" s="105"/>
      <c r="C3527" s="105"/>
      <c r="D3527" s="105"/>
      <c r="E3527" s="105"/>
      <c r="F3527" s="105"/>
      <c r="G3527" s="105"/>
      <c r="H3527" s="105"/>
      <c r="I3527" s="105"/>
      <c r="J3527" s="105"/>
      <c r="K3527" s="105"/>
      <c r="L3527" s="105"/>
      <c r="M3527" s="105"/>
      <c r="N3527" s="105"/>
      <c r="O3527" s="105"/>
      <c r="P3527" s="105"/>
      <c r="Q3527" s="105"/>
      <c r="R3527" s="105"/>
      <c r="S3527" s="105"/>
      <c r="T3527" s="105"/>
      <c r="U3527" s="105"/>
      <c r="V3527" s="105"/>
      <c r="W3527" s="105"/>
      <c r="X3527" s="105"/>
      <c r="Y3527" s="105"/>
      <c r="Z3527" s="105"/>
      <c r="AA3527" s="105"/>
      <c r="AB3527" s="105"/>
      <c r="AC3527" s="105"/>
      <c r="AD3527" s="105"/>
      <c r="AE3527" s="105"/>
      <c r="AF3527" s="105"/>
      <c r="AG3527" s="105"/>
    </row>
    <row r="3528" spans="2:33" ht="15" customHeight="1" x14ac:dyDescent="0.35"/>
    <row r="3529" spans="2:33" ht="15" customHeight="1" x14ac:dyDescent="0.35"/>
    <row r="3530" spans="2:33" ht="15" customHeight="1" x14ac:dyDescent="0.35"/>
    <row r="3531" spans="2:33" ht="15" customHeight="1" x14ac:dyDescent="0.35"/>
    <row r="3532" spans="2:33" ht="15" customHeight="1" x14ac:dyDescent="0.35"/>
    <row r="3533" spans="2:33" ht="15" customHeight="1" x14ac:dyDescent="0.35"/>
    <row r="3534" spans="2:33" ht="15" customHeight="1" x14ac:dyDescent="0.35"/>
    <row r="3535" spans="2:33" ht="12" customHeight="1" x14ac:dyDescent="0.35"/>
    <row r="3536" spans="2:33"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spans="2:33" ht="12" customHeight="1" x14ac:dyDescent="0.35"/>
    <row r="3650" spans="2:33" ht="15" customHeight="1" x14ac:dyDescent="0.35"/>
    <row r="3651" spans="2:33" ht="15" customHeight="1" x14ac:dyDescent="0.35"/>
    <row r="3652" spans="2:33" ht="15" customHeight="1" x14ac:dyDescent="0.35">
      <c r="B3652" s="105"/>
      <c r="C3652" s="105"/>
      <c r="D3652" s="105"/>
      <c r="E3652" s="105"/>
      <c r="F3652" s="105"/>
      <c r="G3652" s="105"/>
      <c r="H3652" s="105"/>
      <c r="I3652" s="105"/>
      <c r="J3652" s="105"/>
      <c r="K3652" s="105"/>
      <c r="L3652" s="105"/>
      <c r="M3652" s="105"/>
      <c r="N3652" s="105"/>
      <c r="O3652" s="105"/>
      <c r="P3652" s="105"/>
      <c r="Q3652" s="105"/>
      <c r="R3652" s="105"/>
      <c r="S3652" s="105"/>
      <c r="T3652" s="105"/>
      <c r="U3652" s="105"/>
      <c r="V3652" s="105"/>
      <c r="W3652" s="105"/>
      <c r="X3652" s="105"/>
      <c r="Y3652" s="105"/>
      <c r="Z3652" s="105"/>
      <c r="AA3652" s="105"/>
      <c r="AB3652" s="105"/>
      <c r="AC3652" s="105"/>
      <c r="AD3652" s="105"/>
      <c r="AE3652" s="105"/>
      <c r="AF3652" s="105"/>
      <c r="AG3652" s="105"/>
    </row>
    <row r="3653" spans="2:33" ht="15" customHeight="1" x14ac:dyDescent="0.35"/>
    <row r="3654" spans="2:33" ht="15" customHeight="1" x14ac:dyDescent="0.35"/>
    <row r="3655" spans="2:33" ht="15" customHeight="1" x14ac:dyDescent="0.35"/>
    <row r="3656" spans="2:33" ht="15" customHeight="1" x14ac:dyDescent="0.35"/>
    <row r="3657" spans="2:33" ht="15" customHeight="1" x14ac:dyDescent="0.35"/>
    <row r="3658" spans="2:33" ht="15" customHeight="1" x14ac:dyDescent="0.35"/>
    <row r="3659" spans="2:33" ht="15" customHeight="1" x14ac:dyDescent="0.35"/>
    <row r="3660" spans="2:33" ht="12" customHeight="1" x14ac:dyDescent="0.35"/>
    <row r="3661" spans="2:33" ht="12" customHeight="1" x14ac:dyDescent="0.35"/>
    <row r="3662" spans="2:33" ht="12" customHeight="1" x14ac:dyDescent="0.35"/>
    <row r="3663" spans="2:33" ht="12" customHeight="1" x14ac:dyDescent="0.35"/>
    <row r="3664" spans="2:33"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spans="2:33" ht="15" customHeight="1" x14ac:dyDescent="0.35">
      <c r="B3777" s="105"/>
      <c r="C3777" s="105"/>
      <c r="D3777" s="105"/>
      <c r="E3777" s="105"/>
      <c r="F3777" s="105"/>
      <c r="G3777" s="105"/>
      <c r="H3777" s="105"/>
      <c r="I3777" s="105"/>
      <c r="J3777" s="105"/>
      <c r="K3777" s="105"/>
      <c r="L3777" s="105"/>
      <c r="M3777" s="105"/>
      <c r="N3777" s="105"/>
      <c r="O3777" s="105"/>
      <c r="P3777" s="105"/>
      <c r="Q3777" s="105"/>
      <c r="R3777" s="105"/>
      <c r="S3777" s="105"/>
      <c r="T3777" s="105"/>
      <c r="U3777" s="105"/>
      <c r="V3777" s="105"/>
      <c r="W3777" s="105"/>
      <c r="X3777" s="105"/>
      <c r="Y3777" s="105"/>
      <c r="Z3777" s="105"/>
      <c r="AA3777" s="105"/>
      <c r="AB3777" s="105"/>
      <c r="AC3777" s="105"/>
      <c r="AD3777" s="105"/>
      <c r="AE3777" s="105"/>
      <c r="AF3777" s="105"/>
      <c r="AG3777" s="105"/>
    </row>
    <row r="3778" spans="2:33" ht="15" customHeight="1" x14ac:dyDescent="0.35"/>
    <row r="3779" spans="2:33" ht="15" customHeight="1" x14ac:dyDescent="0.35"/>
    <row r="3780" spans="2:33" ht="15" customHeight="1" x14ac:dyDescent="0.35"/>
    <row r="3781" spans="2:33" ht="15" customHeight="1" x14ac:dyDescent="0.35"/>
    <row r="3782" spans="2:33" ht="15" customHeight="1" x14ac:dyDescent="0.35"/>
    <row r="3783" spans="2:33" ht="15" customHeight="1" x14ac:dyDescent="0.35"/>
    <row r="3784" spans="2:33" ht="15" customHeight="1" x14ac:dyDescent="0.35"/>
    <row r="3785" spans="2:33" ht="12" customHeight="1" x14ac:dyDescent="0.35"/>
    <row r="3786" spans="2:33" ht="12" customHeight="1" x14ac:dyDescent="0.35"/>
    <row r="3787" spans="2:33" ht="12" customHeight="1" x14ac:dyDescent="0.35"/>
    <row r="3788" spans="2:33" ht="12" customHeight="1" x14ac:dyDescent="0.35"/>
    <row r="3789" spans="2:33" ht="12" customHeight="1" x14ac:dyDescent="0.35"/>
    <row r="3790" spans="2:33" ht="12" customHeight="1" x14ac:dyDescent="0.35"/>
    <row r="3791" spans="2:33" ht="12" customHeight="1" x14ac:dyDescent="0.35"/>
    <row r="3792" spans="2:33"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spans="2:33" ht="15" customHeight="1" x14ac:dyDescent="0.35"/>
    <row r="3890" spans="2:33" ht="15" customHeight="1" x14ac:dyDescent="0.35"/>
    <row r="3891" spans="2:33" ht="15" customHeight="1" x14ac:dyDescent="0.35"/>
    <row r="3892" spans="2:33" ht="15" customHeight="1" x14ac:dyDescent="0.35"/>
    <row r="3893" spans="2:33" ht="15" customHeight="1" x14ac:dyDescent="0.35"/>
    <row r="3894" spans="2:33" ht="15" customHeight="1" x14ac:dyDescent="0.35"/>
    <row r="3895" spans="2:33" ht="15" customHeight="1" x14ac:dyDescent="0.35"/>
    <row r="3896" spans="2:33" ht="12" customHeight="1" x14ac:dyDescent="0.35"/>
    <row r="3897" spans="2:33" ht="15" customHeight="1" x14ac:dyDescent="0.35"/>
    <row r="3898" spans="2:33" ht="15" customHeight="1" x14ac:dyDescent="0.35"/>
    <row r="3899" spans="2:33" ht="12" customHeight="1" x14ac:dyDescent="0.35"/>
    <row r="3900" spans="2:33" ht="15" customHeight="1" x14ac:dyDescent="0.35"/>
    <row r="3901" spans="2:33" ht="15" customHeight="1" x14ac:dyDescent="0.35"/>
    <row r="3902" spans="2:33" ht="15" customHeight="1" x14ac:dyDescent="0.35">
      <c r="B3902" s="105"/>
      <c r="C3902" s="105"/>
      <c r="D3902" s="105"/>
      <c r="E3902" s="105"/>
      <c r="F3902" s="105"/>
      <c r="G3902" s="105"/>
      <c r="H3902" s="105"/>
      <c r="I3902" s="105"/>
      <c r="J3902" s="105"/>
      <c r="K3902" s="105"/>
      <c r="L3902" s="105"/>
      <c r="M3902" s="105"/>
      <c r="N3902" s="105"/>
      <c r="O3902" s="105"/>
      <c r="P3902" s="105"/>
      <c r="Q3902" s="105"/>
      <c r="R3902" s="105"/>
      <c r="S3902" s="105"/>
      <c r="T3902" s="105"/>
      <c r="U3902" s="105"/>
      <c r="V3902" s="105"/>
      <c r="W3902" s="105"/>
      <c r="X3902" s="105"/>
      <c r="Y3902" s="105"/>
      <c r="Z3902" s="105"/>
      <c r="AA3902" s="105"/>
      <c r="AB3902" s="105"/>
      <c r="AC3902" s="105"/>
      <c r="AD3902" s="105"/>
      <c r="AE3902" s="105"/>
      <c r="AF3902" s="105"/>
      <c r="AG3902" s="105"/>
    </row>
    <row r="3903" spans="2:33" ht="15" customHeight="1" x14ac:dyDescent="0.35"/>
    <row r="3904" spans="2:33"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spans="2:33" ht="15" customHeight="1" x14ac:dyDescent="0.35"/>
    <row r="4018" spans="2:33" ht="15" customHeight="1" x14ac:dyDescent="0.35"/>
    <row r="4019" spans="2:33" ht="15" customHeight="1" x14ac:dyDescent="0.35"/>
    <row r="4020" spans="2:33" ht="15" customHeight="1" x14ac:dyDescent="0.35"/>
    <row r="4021" spans="2:33" ht="12" customHeight="1" x14ac:dyDescent="0.35"/>
    <row r="4022" spans="2:33" ht="15" customHeight="1" x14ac:dyDescent="0.35"/>
    <row r="4023" spans="2:33" ht="15" customHeight="1" x14ac:dyDescent="0.35"/>
    <row r="4024" spans="2:33" ht="12" customHeight="1" x14ac:dyDescent="0.35"/>
    <row r="4025" spans="2:33" ht="15" customHeight="1" x14ac:dyDescent="0.35"/>
    <row r="4026" spans="2:33" ht="15" customHeight="1" x14ac:dyDescent="0.35"/>
    <row r="4027" spans="2:33" ht="15" customHeight="1" x14ac:dyDescent="0.35">
      <c r="B4027" s="105"/>
      <c r="C4027" s="105"/>
      <c r="D4027" s="105"/>
      <c r="E4027" s="105"/>
      <c r="F4027" s="105"/>
      <c r="G4027" s="105"/>
      <c r="H4027" s="105"/>
      <c r="I4027" s="105"/>
      <c r="J4027" s="105"/>
      <c r="K4027" s="105"/>
      <c r="L4027" s="105"/>
      <c r="M4027" s="105"/>
      <c r="N4027" s="105"/>
      <c r="O4027" s="105"/>
      <c r="P4027" s="105"/>
      <c r="Q4027" s="105"/>
      <c r="R4027" s="105"/>
      <c r="S4027" s="105"/>
      <c r="T4027" s="105"/>
      <c r="U4027" s="105"/>
      <c r="V4027" s="105"/>
      <c r="W4027" s="105"/>
      <c r="X4027" s="105"/>
      <c r="Y4027" s="105"/>
      <c r="Z4027" s="105"/>
      <c r="AA4027" s="105"/>
      <c r="AB4027" s="105"/>
      <c r="AC4027" s="105"/>
      <c r="AD4027" s="105"/>
      <c r="AE4027" s="105"/>
      <c r="AF4027" s="105"/>
      <c r="AG4027" s="105"/>
    </row>
    <row r="4028" spans="2:33" ht="15" customHeight="1" x14ac:dyDescent="0.35"/>
    <row r="4029" spans="2:33" ht="15" customHeight="1" x14ac:dyDescent="0.35"/>
    <row r="4030" spans="2:33" ht="15" customHeight="1" x14ac:dyDescent="0.35"/>
    <row r="4031" spans="2:33" ht="15" customHeight="1" x14ac:dyDescent="0.35"/>
    <row r="4032" spans="2:33"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spans="2:33" ht="15" customHeight="1" x14ac:dyDescent="0.35"/>
    <row r="4146" spans="2:33" ht="12" customHeight="1" x14ac:dyDescent="0.35"/>
    <row r="4147" spans="2:33" ht="15" customHeight="1" x14ac:dyDescent="0.35"/>
    <row r="4148" spans="2:33" ht="15" customHeight="1" x14ac:dyDescent="0.35"/>
    <row r="4149" spans="2:33" ht="12" customHeight="1" x14ac:dyDescent="0.35"/>
    <row r="4150" spans="2:33" ht="15" customHeight="1" x14ac:dyDescent="0.35"/>
    <row r="4151" spans="2:33" ht="15" customHeight="1" x14ac:dyDescent="0.35"/>
    <row r="4152" spans="2:33" ht="15" customHeight="1" x14ac:dyDescent="0.35">
      <c r="B4152" s="105"/>
      <c r="C4152" s="105"/>
      <c r="D4152" s="105"/>
      <c r="E4152" s="105"/>
      <c r="F4152" s="105"/>
      <c r="G4152" s="105"/>
      <c r="H4152" s="105"/>
      <c r="I4152" s="105"/>
      <c r="J4152" s="105"/>
      <c r="K4152" s="105"/>
      <c r="L4152" s="105"/>
      <c r="M4152" s="105"/>
      <c r="N4152" s="105"/>
      <c r="O4152" s="105"/>
      <c r="P4152" s="105"/>
      <c r="Q4152" s="105"/>
      <c r="R4152" s="105"/>
      <c r="S4152" s="105"/>
      <c r="T4152" s="105"/>
      <c r="U4152" s="105"/>
      <c r="V4152" s="105"/>
      <c r="W4152" s="105"/>
      <c r="X4152" s="105"/>
      <c r="Y4152" s="105"/>
      <c r="Z4152" s="105"/>
      <c r="AA4152" s="105"/>
      <c r="AB4152" s="105"/>
      <c r="AC4152" s="105"/>
      <c r="AD4152" s="105"/>
      <c r="AE4152" s="105"/>
      <c r="AF4152" s="105"/>
      <c r="AG4152" s="105"/>
    </row>
    <row r="4153" spans="2:33" ht="15" customHeight="1" x14ac:dyDescent="0.35"/>
    <row r="4154" spans="2:33" ht="15" customHeight="1" x14ac:dyDescent="0.35"/>
    <row r="4155" spans="2:33" ht="15" customHeight="1" x14ac:dyDescent="0.35"/>
    <row r="4156" spans="2:33" ht="15" customHeight="1" x14ac:dyDescent="0.35"/>
    <row r="4157" spans="2:33" ht="15" customHeight="1" x14ac:dyDescent="0.35"/>
    <row r="4158" spans="2:33" ht="15" customHeight="1" x14ac:dyDescent="0.35"/>
    <row r="4159" spans="2:33" ht="15" customHeight="1" x14ac:dyDescent="0.35"/>
    <row r="4160" spans="2:33"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spans="2:33" ht="15" customHeight="1" x14ac:dyDescent="0.35"/>
    <row r="4274" spans="2:33" ht="12" customHeight="1" x14ac:dyDescent="0.35"/>
    <row r="4275" spans="2:33" ht="15" customHeight="1" x14ac:dyDescent="0.35"/>
    <row r="4276" spans="2:33" ht="15" customHeight="1" x14ac:dyDescent="0.35"/>
    <row r="4277" spans="2:33" ht="15" customHeight="1" x14ac:dyDescent="0.35">
      <c r="B4277" s="105"/>
      <c r="C4277" s="105"/>
      <c r="D4277" s="105"/>
      <c r="E4277" s="105"/>
      <c r="F4277" s="105"/>
      <c r="G4277" s="105"/>
      <c r="H4277" s="105"/>
      <c r="I4277" s="105"/>
      <c r="J4277" s="105"/>
      <c r="K4277" s="105"/>
      <c r="L4277" s="105"/>
      <c r="M4277" s="105"/>
      <c r="N4277" s="105"/>
      <c r="O4277" s="105"/>
      <c r="P4277" s="105"/>
      <c r="Q4277" s="105"/>
      <c r="R4277" s="105"/>
      <c r="S4277" s="105"/>
      <c r="T4277" s="105"/>
      <c r="U4277" s="105"/>
      <c r="V4277" s="105"/>
      <c r="W4277" s="105"/>
      <c r="X4277" s="105"/>
      <c r="Y4277" s="105"/>
      <c r="Z4277" s="105"/>
      <c r="AA4277" s="105"/>
      <c r="AB4277" s="105"/>
      <c r="AC4277" s="105"/>
      <c r="AD4277" s="105"/>
      <c r="AE4277" s="105"/>
      <c r="AF4277" s="105"/>
      <c r="AG4277" s="105"/>
    </row>
    <row r="4278" spans="2:33" ht="15" customHeight="1" x14ac:dyDescent="0.35"/>
    <row r="4279" spans="2:33" ht="15" customHeight="1" x14ac:dyDescent="0.35"/>
    <row r="4280" spans="2:33" ht="15" customHeight="1" x14ac:dyDescent="0.35"/>
    <row r="4281" spans="2:33" ht="15" customHeight="1" x14ac:dyDescent="0.35"/>
    <row r="4282" spans="2:33" ht="15" customHeight="1" x14ac:dyDescent="0.35"/>
    <row r="4283" spans="2:33" ht="15" customHeight="1" x14ac:dyDescent="0.35"/>
    <row r="4284" spans="2:33" ht="15" customHeight="1" x14ac:dyDescent="0.35"/>
    <row r="4285" spans="2:33" ht="12" customHeight="1" x14ac:dyDescent="0.35"/>
    <row r="4286" spans="2:33" ht="12" customHeight="1" x14ac:dyDescent="0.35"/>
    <row r="4287" spans="2:33" ht="12" customHeight="1" x14ac:dyDescent="0.35"/>
    <row r="4288" spans="2:33"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spans="2:33" ht="15" customHeight="1" x14ac:dyDescent="0.35"/>
    <row r="4402" spans="2:33" ht="15" customHeight="1" x14ac:dyDescent="0.35">
      <c r="B4402" s="105"/>
      <c r="C4402" s="105"/>
      <c r="D4402" s="105"/>
      <c r="E4402" s="105"/>
      <c r="F4402" s="105"/>
      <c r="G4402" s="105"/>
      <c r="H4402" s="105"/>
      <c r="I4402" s="105"/>
      <c r="J4402" s="105"/>
      <c r="K4402" s="105"/>
      <c r="L4402" s="105"/>
      <c r="M4402" s="105"/>
      <c r="N4402" s="105"/>
      <c r="O4402" s="105"/>
      <c r="P4402" s="105"/>
      <c r="Q4402" s="105"/>
      <c r="R4402" s="105"/>
      <c r="S4402" s="105"/>
      <c r="T4402" s="105"/>
      <c r="U4402" s="105"/>
      <c r="V4402" s="105"/>
      <c r="W4402" s="105"/>
      <c r="X4402" s="105"/>
      <c r="Y4402" s="105"/>
      <c r="Z4402" s="105"/>
      <c r="AA4402" s="105"/>
      <c r="AB4402" s="105"/>
      <c r="AC4402" s="105"/>
      <c r="AD4402" s="105"/>
      <c r="AE4402" s="105"/>
      <c r="AF4402" s="105"/>
      <c r="AG4402" s="105"/>
    </row>
    <row r="4403" spans="2:33" ht="15" customHeight="1" x14ac:dyDescent="0.35"/>
    <row r="4404" spans="2:33" ht="15" customHeight="1" x14ac:dyDescent="0.35"/>
    <row r="4405" spans="2:33" ht="15" customHeight="1" x14ac:dyDescent="0.35"/>
    <row r="4406" spans="2:33" ht="15" customHeight="1" x14ac:dyDescent="0.35"/>
    <row r="4407" spans="2:33" ht="15" customHeight="1" x14ac:dyDescent="0.35"/>
    <row r="4408" spans="2:33" ht="15" customHeight="1" x14ac:dyDescent="0.35"/>
    <row r="4409" spans="2:33" ht="15" customHeight="1" x14ac:dyDescent="0.35"/>
  </sheetData>
  <mergeCells count="29">
    <mergeCell ref="B3902:AG3902"/>
    <mergeCell ref="B4027:AG4027"/>
    <mergeCell ref="B4152:AG4152"/>
    <mergeCell ref="B4277:AG4277"/>
    <mergeCell ref="B4402:AG4402"/>
    <mergeCell ref="B2971:AG2971"/>
    <mergeCell ref="B3293:AG3293"/>
    <mergeCell ref="B3402:AG3402"/>
    <mergeCell ref="B3527:AG3527"/>
    <mergeCell ref="B3652:AG3652"/>
    <mergeCell ref="B3777:AG3777"/>
    <mergeCell ref="B1269:AG1269"/>
    <mergeCell ref="B1484:AG1484"/>
    <mergeCell ref="B1713:AG1713"/>
    <mergeCell ref="B1990:AG1990"/>
    <mergeCell ref="B2325:AG2325"/>
    <mergeCell ref="B2645:AG2645"/>
    <mergeCell ref="B638:AG638"/>
    <mergeCell ref="B710:AG710"/>
    <mergeCell ref="B886:AG886"/>
    <mergeCell ref="B969:AG969"/>
    <mergeCell ref="B1071:AG1071"/>
    <mergeCell ref="B1169:AG1169"/>
    <mergeCell ref="B67:AG67"/>
    <mergeCell ref="B116:AG116"/>
    <mergeCell ref="B258:AG258"/>
    <mergeCell ref="B340:AG340"/>
    <mergeCell ref="B452:AG452"/>
    <mergeCell ref="B557:AG55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 min="2" max="35" width="10.179687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215</v>
      </c>
      <c r="B8" s="4">
        <f>B$5*('BNVP-HDVs-psgr'!B$8/'BNVP-HDVs-psgr'!B$5)</f>
        <v>130429518.97936527</v>
      </c>
      <c r="C8" s="4">
        <f>C$5*('BNVP-HDVs-psgr'!C$8/'BNVP-HDVs-psgr'!C$5)</f>
        <v>130273377.40290934</v>
      </c>
      <c r="D8" s="4">
        <f>D$5*('BNVP-HDVs-psgr'!D$8/'BNVP-HDVs-psgr'!D$5)</f>
        <v>127445894.8251843</v>
      </c>
      <c r="E8" s="4">
        <f>E$5*('BNVP-HDVs-psgr'!E$8/'BNVP-HDVs-psgr'!E$5)</f>
        <v>124958326.14153761</v>
      </c>
      <c r="F8" s="4">
        <f>F$5*('BNVP-HDVs-psgr'!F$8/'BNVP-HDVs-psgr'!F$5)</f>
        <v>122434584.33317791</v>
      </c>
      <c r="G8" s="4">
        <f>G$5*('BNVP-HDVs-psgr'!G$8/'BNVP-HDVs-psgr'!G$5)</f>
        <v>119867139.27870883</v>
      </c>
      <c r="H8" s="4">
        <f>H$5*('BNVP-HDVs-psgr'!H$8/'BNVP-HDVs-psgr'!H$5)</f>
        <v>117506921.10798845</v>
      </c>
      <c r="I8" s="4">
        <f>I$5*('BNVP-HDVs-psgr'!I$8/'BNVP-HDVs-psgr'!I$5)</f>
        <v>115410588.24291869</v>
      </c>
      <c r="J8" s="4">
        <f>J$5*('BNVP-HDVs-psgr'!J$8/'BNVP-HDVs-psgr'!J$5)</f>
        <v>113411737.86707723</v>
      </c>
      <c r="K8" s="4">
        <f>K$5*('BNVP-HDVs-psgr'!K$8/'BNVP-HDVs-psgr'!K$5)</f>
        <v>111505860.92791833</v>
      </c>
      <c r="L8" s="4">
        <f>L$5*('BNVP-HDVs-psgr'!L$8/'BNVP-HDVs-psgr'!L$5)</f>
        <v>109689263.17592047</v>
      </c>
      <c r="M8" s="4">
        <f>M$5*('BNVP-HDVs-psgr'!M$8/'BNVP-HDVs-psgr'!M$5)</f>
        <v>107954508.61263616</v>
      </c>
      <c r="N8" s="4">
        <f>N$5*('BNVP-HDVs-psgr'!N$8/'BNVP-HDVs-psgr'!N$5)</f>
        <v>106309688.24734199</v>
      </c>
      <c r="O8" s="4">
        <f>O$5*('BNVP-HDVs-psgr'!O$8/'BNVP-HDVs-psgr'!O$5)</f>
        <v>104737936.33568175</v>
      </c>
      <c r="P8" s="4">
        <f>P$5*('BNVP-HDVs-psgr'!P$8/'BNVP-HDVs-psgr'!P$5)</f>
        <v>103200949.17116392</v>
      </c>
      <c r="Q8" s="4">
        <f>Q$5*('BNVP-HDVs-psgr'!Q$8/'BNVP-HDVs-psgr'!Q$5)</f>
        <v>101728404.00701918</v>
      </c>
      <c r="R8" s="4">
        <f>R$5*('BNVP-HDVs-psgr'!R$8/'BNVP-HDVs-psgr'!R$5)</f>
        <v>100323657.29935674</v>
      </c>
      <c r="S8" s="4">
        <f>S$5*('BNVP-HDVs-psgr'!S$8/'BNVP-HDVs-psgr'!S$5)</f>
        <v>98985147.816029966</v>
      </c>
      <c r="T8" s="4">
        <f>T$5*('BNVP-HDVs-psgr'!T$8/'BNVP-HDVs-psgr'!T$5)</f>
        <v>97707799.193337962</v>
      </c>
      <c r="U8" s="4">
        <f>U$5*('BNVP-HDVs-psgr'!U$8/'BNVP-HDVs-psgr'!U$5)</f>
        <v>96491848.994344339</v>
      </c>
      <c r="V8" s="4">
        <f>V$5*('BNVP-HDVs-psgr'!V$8/'BNVP-HDVs-psgr'!V$5)</f>
        <v>95330537.003592297</v>
      </c>
      <c r="W8" s="4">
        <f>W$5*('BNVP-HDVs-psgr'!W$8/'BNVP-HDVs-psgr'!W$5)</f>
        <v>94223760.757881239</v>
      </c>
      <c r="X8" s="4">
        <f>X$5*('BNVP-HDVs-psgr'!X$8/'BNVP-HDVs-psgr'!X$5)</f>
        <v>93168824.672863364</v>
      </c>
      <c r="Y8" s="4">
        <f>Y$5*('BNVP-HDVs-psgr'!Y$8/'BNVP-HDVs-psgr'!Y$5)</f>
        <v>92162163.654677585</v>
      </c>
      <c r="Z8" s="4">
        <f>Z$5*('BNVP-HDVs-psgr'!Z$8/'BNVP-HDVs-psgr'!Z$5)</f>
        <v>91203059.218717501</v>
      </c>
      <c r="AA8" s="4">
        <f>AA$5*('BNVP-HDVs-psgr'!AA$8/'BNVP-HDVs-psgr'!AA$5)</f>
        <v>90289225.847951204</v>
      </c>
      <c r="AB8" s="4">
        <f>AB$5*('BNVP-HDVs-psgr'!AB$8/'BNVP-HDVs-psgr'!AB$5)</f>
        <v>89417692.385560453</v>
      </c>
      <c r="AC8" s="4">
        <f>AC$5*('BNVP-HDVs-psgr'!AC$8/'BNVP-HDVs-psgr'!AC$5)</f>
        <v>88587635.27235432</v>
      </c>
      <c r="AD8" s="4">
        <f>AD$5*('BNVP-HDVs-psgr'!AD$8/'BNVP-HDVs-psgr'!AD$5)</f>
        <v>87795916.931851462</v>
      </c>
      <c r="AE8" s="4">
        <f>AE$5*('BNVP-HDVs-psgr'!AE$8/'BNVP-HDVs-psgr'!AE$5)</f>
        <v>87041693.516590223</v>
      </c>
      <c r="AF8" s="4">
        <f>AF$5*('BNVP-HDVs-psgr'!AF$8/'BNVP-HDVs-psgr'!AF$5)</f>
        <v>86288294.863469571</v>
      </c>
      <c r="AG8" s="4"/>
      <c r="AH8" s="4"/>
      <c r="AI8" s="4"/>
      <c r="AJ8"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4">
        <f>'BNVP-rail-frgt'!B2/'BNVP-rail-frgt'!B5*'BNVP-rail-psgr'!B5</f>
        <v>4166666.666666667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2500000*cpi_2019to2012</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215</v>
      </c>
      <c r="B8" s="4">
        <f>3300000*cpi_2019to2012</f>
        <v>2963580.8915852099</v>
      </c>
      <c r="C8" s="4">
        <f>$B$8*'BNVP-HDVs-frgt'!C8/'BNVP-HDVs-frgt'!$B$8</f>
        <v>2960033.0889406255</v>
      </c>
      <c r="D8" s="4">
        <f>$B$8*'BNVP-HDVs-frgt'!D8/'BNVP-HDVs-frgt'!$B$8</f>
        <v>2895787.8674278362</v>
      </c>
      <c r="E8" s="4">
        <f>$B$8*'BNVP-HDVs-frgt'!E8/'BNVP-HDVs-frgt'!$B$8</f>
        <v>2839266.0687196199</v>
      </c>
      <c r="F8" s="4">
        <f>$B$8*'BNVP-HDVs-frgt'!F8/'BNVP-HDVs-frgt'!$B$8</f>
        <v>2781922.3549876637</v>
      </c>
      <c r="G8" s="4">
        <f>$B$8*'BNVP-HDVs-frgt'!G8/'BNVP-HDVs-frgt'!$B$8</f>
        <v>2723585.6290443344</v>
      </c>
      <c r="H8" s="4">
        <f>$B$8*'BNVP-HDVs-frgt'!H8/'BNVP-HDVs-frgt'!$B$8</f>
        <v>2669957.4509642958</v>
      </c>
      <c r="I8" s="4">
        <f>$B$8*'BNVP-HDVs-frgt'!I8/'BNVP-HDVs-frgt'!$B$8</f>
        <v>2622325.1966254162</v>
      </c>
      <c r="J8" s="4">
        <f>$B$8*'BNVP-HDVs-frgt'!J8/'BNVP-HDVs-frgt'!$B$8</f>
        <v>2576907.9105284032</v>
      </c>
      <c r="K8" s="4">
        <f>$B$8*'BNVP-HDVs-frgt'!K8/'BNVP-HDVs-frgt'!$B$8</f>
        <v>2533603.1393170808</v>
      </c>
      <c r="L8" s="4">
        <f>$B$8*'BNVP-HDVs-frgt'!L8/'BNVP-HDVs-frgt'!$B$8</f>
        <v>2492326.9433482126</v>
      </c>
      <c r="M8" s="4">
        <f>$B$8*'BNVP-HDVs-frgt'!M8/'BNVP-HDVs-frgt'!$B$8</f>
        <v>2452910.3640679275</v>
      </c>
      <c r="N8" s="4">
        <f>$B$8*'BNVP-HDVs-frgt'!N8/'BNVP-HDVs-frgt'!$B$8</f>
        <v>2415537.2429921133</v>
      </c>
      <c r="O8" s="4">
        <f>$B$8*'BNVP-HDVs-frgt'!O8/'BNVP-HDVs-frgt'!$B$8</f>
        <v>2379824.3616738454</v>
      </c>
      <c r="P8" s="4">
        <f>$B$8*'BNVP-HDVs-frgt'!P8/'BNVP-HDVs-frgt'!$B$8</f>
        <v>2344901.3946413798</v>
      </c>
      <c r="Q8" s="4">
        <f>$B$8*'BNVP-HDVs-frgt'!Q8/'BNVP-HDVs-frgt'!$B$8</f>
        <v>2311442.6596509819</v>
      </c>
      <c r="R8" s="4">
        <f>$B$8*'BNVP-HDVs-frgt'!R8/'BNVP-HDVs-frgt'!$B$8</f>
        <v>2279524.4211040451</v>
      </c>
      <c r="S8" s="4">
        <f>$B$8*'BNVP-HDVs-frgt'!S8/'BNVP-HDVs-frgt'!$B$8</f>
        <v>2249111.2051462345</v>
      </c>
      <c r="T8" s="4">
        <f>$B$8*'BNVP-HDVs-frgt'!T8/'BNVP-HDVs-frgt'!$B$8</f>
        <v>2220087.6681453688</v>
      </c>
      <c r="U8" s="4">
        <f>$B$8*'BNVP-HDVs-frgt'!U8/'BNVP-HDVs-frgt'!$B$8</f>
        <v>2192459.2079390036</v>
      </c>
      <c r="V8" s="4">
        <f>$B$8*'BNVP-HDVs-frgt'!V8/'BNVP-HDVs-frgt'!$B$8</f>
        <v>2166072.2209141874</v>
      </c>
      <c r="W8" s="4">
        <f>$B$8*'BNVP-HDVs-frgt'!W8/'BNVP-HDVs-frgt'!$B$8</f>
        <v>2140924.3789324299</v>
      </c>
      <c r="X8" s="4">
        <f>$B$8*'BNVP-HDVs-frgt'!X8/'BNVP-HDVs-frgt'!$B$8</f>
        <v>2116954.4337247247</v>
      </c>
      <c r="Y8" s="4">
        <f>$B$8*'BNVP-HDVs-frgt'!Y8/'BNVP-HDVs-frgt'!$B$8</f>
        <v>2094081.380284491</v>
      </c>
      <c r="Z8" s="4">
        <f>$B$8*'BNVP-HDVs-frgt'!Z8/'BNVP-HDVs-frgt'!$B$8</f>
        <v>2072288.8934173454</v>
      </c>
      <c r="AA8" s="4">
        <f>$B$8*'BNVP-HDVs-frgt'!AA8/'BNVP-HDVs-frgt'!$B$8</f>
        <v>2051525.0422823553</v>
      </c>
      <c r="AB8" s="4">
        <f>$B$8*'BNVP-HDVs-frgt'!AB8/'BNVP-HDVs-frgt'!$B$8</f>
        <v>2031722.3171344772</v>
      </c>
      <c r="AC8" s="4">
        <f>$B$8*'BNVP-HDVs-frgt'!AC8/'BNVP-HDVs-frgt'!$B$8</f>
        <v>2012862.005305747</v>
      </c>
      <c r="AD8" s="4">
        <f>$B$8*'BNVP-HDVs-frgt'!AD8/'BNVP-HDVs-frgt'!$B$8</f>
        <v>1994872.815712837</v>
      </c>
      <c r="AE8" s="4">
        <f>$B$8*'BNVP-HDVs-frgt'!AE8/'BNVP-HDVs-frgt'!$B$8</f>
        <v>1977735.5747037071</v>
      </c>
      <c r="AF8" s="4">
        <f>$B$8*'BNVP-HDVs-frgt'!AF8/'BNVP-HDVs-frgt'!$B$8</f>
        <v>1960617.0736956056</v>
      </c>
      <c r="AG8" s="4"/>
      <c r="AH8" s="4"/>
      <c r="AI8" s="4"/>
      <c r="AJ8" s="22"/>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215</v>
      </c>
      <c r="B8" s="4">
        <f>9300000*cpi_2019to2012</f>
        <v>8351909.7853765003</v>
      </c>
      <c r="C8" s="4">
        <f>$B$8*('BNVP-HDVs-frgt'!C8/'BNVP-HDVs-frgt'!$B$8)</f>
        <v>8341911.4324690355</v>
      </c>
      <c r="D8" s="4">
        <f>$B$8*('BNVP-HDVs-frgt'!D8/'BNVP-HDVs-frgt'!$B$8)</f>
        <v>8160856.7172966274</v>
      </c>
      <c r="E8" s="4">
        <f>$B$8*('BNVP-HDVs-frgt'!E8/'BNVP-HDVs-frgt'!$B$8)</f>
        <v>8001568.0118462006</v>
      </c>
      <c r="F8" s="4">
        <f>$B$8*('BNVP-HDVs-frgt'!F8/'BNVP-HDVs-frgt'!$B$8)</f>
        <v>7839963.0004197797</v>
      </c>
      <c r="G8" s="4">
        <f>$B$8*('BNVP-HDVs-frgt'!G8/'BNVP-HDVs-frgt'!$B$8)</f>
        <v>7675559.5000340315</v>
      </c>
      <c r="H8" s="4">
        <f>$B$8*('BNVP-HDVs-frgt'!H8/'BNVP-HDVs-frgt'!$B$8)</f>
        <v>7524425.5436266512</v>
      </c>
      <c r="I8" s="4">
        <f>$B$8*('BNVP-HDVs-frgt'!I8/'BNVP-HDVs-frgt'!$B$8)</f>
        <v>7390189.190489809</v>
      </c>
      <c r="J8" s="4">
        <f>$B$8*('BNVP-HDVs-frgt'!J8/'BNVP-HDVs-frgt'!$B$8)</f>
        <v>7262195.0205800449</v>
      </c>
      <c r="K8" s="4">
        <f>$B$8*('BNVP-HDVs-frgt'!K8/'BNVP-HDVs-frgt'!$B$8)</f>
        <v>7140154.3017117726</v>
      </c>
      <c r="L8" s="4">
        <f>$B$8*('BNVP-HDVs-frgt'!L8/'BNVP-HDVs-frgt'!$B$8)</f>
        <v>7023830.4767085984</v>
      </c>
      <c r="M8" s="4">
        <f>$B$8*('BNVP-HDVs-frgt'!M8/'BNVP-HDVs-frgt'!$B$8)</f>
        <v>6912747.3896459779</v>
      </c>
      <c r="N8" s="4">
        <f>$B$8*('BNVP-HDVs-frgt'!N8/'BNVP-HDVs-frgt'!$B$8)</f>
        <v>6807423.1393414102</v>
      </c>
      <c r="O8" s="4">
        <f>$B$8*('BNVP-HDVs-frgt'!O8/'BNVP-HDVs-frgt'!$B$8)</f>
        <v>6706777.7465353822</v>
      </c>
      <c r="P8" s="4">
        <f>$B$8*('BNVP-HDVs-frgt'!P8/'BNVP-HDVs-frgt'!$B$8)</f>
        <v>6608358.4758075243</v>
      </c>
      <c r="Q8" s="4">
        <f>$B$8*('BNVP-HDVs-frgt'!Q8/'BNVP-HDVs-frgt'!$B$8)</f>
        <v>6514065.6771982219</v>
      </c>
      <c r="R8" s="4">
        <f>$B$8*('BNVP-HDVs-frgt'!R8/'BNVP-HDVs-frgt'!$B$8)</f>
        <v>6424114.2776568541</v>
      </c>
      <c r="S8" s="4">
        <f>$B$8*('BNVP-HDVs-frgt'!S8/'BNVP-HDVs-frgt'!$B$8)</f>
        <v>6338404.3054121155</v>
      </c>
      <c r="T8" s="4">
        <f>$B$8*('BNVP-HDVs-frgt'!T8/'BNVP-HDVs-frgt'!$B$8)</f>
        <v>6256610.7011369476</v>
      </c>
      <c r="U8" s="4">
        <f>$B$8*('BNVP-HDVs-frgt'!U8/'BNVP-HDVs-frgt'!$B$8)</f>
        <v>6178748.6769190105</v>
      </c>
      <c r="V8" s="4">
        <f>$B$8*('BNVP-HDVs-frgt'!V8/'BNVP-HDVs-frgt'!$B$8)</f>
        <v>6104385.3498490732</v>
      </c>
      <c r="W8" s="4">
        <f>$B$8*('BNVP-HDVs-frgt'!W8/'BNVP-HDVs-frgt'!$B$8)</f>
        <v>6033514.1588095743</v>
      </c>
      <c r="X8" s="4">
        <f>$B$8*('BNVP-HDVs-frgt'!X8/'BNVP-HDVs-frgt'!$B$8)</f>
        <v>5965962.495042406</v>
      </c>
      <c r="Y8" s="4">
        <f>$B$8*('BNVP-HDVs-frgt'!Y8/'BNVP-HDVs-frgt'!$B$8)</f>
        <v>5901502.071710838</v>
      </c>
      <c r="Z8" s="4">
        <f>$B$8*('BNVP-HDVs-frgt'!Z8/'BNVP-HDVs-frgt'!$B$8)</f>
        <v>5840086.8814488826</v>
      </c>
      <c r="AA8" s="4">
        <f>$B$8*('BNVP-HDVs-frgt'!AA8/'BNVP-HDVs-frgt'!$B$8)</f>
        <v>5781570.5737048183</v>
      </c>
      <c r="AB8" s="4">
        <f>$B$8*('BNVP-HDVs-frgt'!AB8/'BNVP-HDVs-frgt'!$B$8)</f>
        <v>5725762.8937426163</v>
      </c>
      <c r="AC8" s="4">
        <f>$B$8*('BNVP-HDVs-frgt'!AC8/'BNVP-HDVs-frgt'!$B$8)</f>
        <v>5672611.1058616508</v>
      </c>
      <c r="AD8" s="4">
        <f>$B$8*('BNVP-HDVs-frgt'!AD8/'BNVP-HDVs-frgt'!$B$8)</f>
        <v>5621914.2988270866</v>
      </c>
      <c r="AE8" s="4">
        <f>$B$8*('BNVP-HDVs-frgt'!AE8/'BNVP-HDVs-frgt'!$B$8)</f>
        <v>5573618.4378013564</v>
      </c>
      <c r="AF8" s="4">
        <f>$B$8*('BNVP-HDVs-frgt'!AF8/'BNVP-HDVs-frgt'!$B$8)</f>
        <v>5525375.389505798</v>
      </c>
      <c r="AG8" s="4"/>
      <c r="AH8" s="4"/>
      <c r="AI8" s="4"/>
      <c r="AJ8" s="22"/>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35">
      <c r="A5" t="s">
        <v>3</v>
      </c>
      <c r="B5" s="11">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215</v>
      </c>
      <c r="B8" s="4">
        <f>B$5*('BNVP-HDVs-psgr'!B$8/'BNVP-HDVs-psgr'!B$5)</f>
        <v>60352.990787366965</v>
      </c>
      <c r="C8" s="4">
        <f>C$5*('BNVP-HDVs-psgr'!C$8/'BNVP-HDVs-psgr'!C$5)</f>
        <v>60280.740186436189</v>
      </c>
      <c r="D8" s="4">
        <f>D$5*('BNVP-HDVs-psgr'!D$8/'BNVP-HDVs-psgr'!D$5)</f>
        <v>58972.393492373201</v>
      </c>
      <c r="E8" s="4">
        <f>E$5*('BNVP-HDVs-psgr'!E$8/'BNVP-HDVs-psgr'!E$5)</f>
        <v>57821.333433102234</v>
      </c>
      <c r="F8" s="4">
        <f>F$5*('BNVP-HDVs-psgr'!F$8/'BNVP-HDVs-psgr'!F$5)</f>
        <v>56653.53516702319</v>
      </c>
      <c r="G8" s="4">
        <f>G$5*('BNVP-HDVs-psgr'!G$8/'BNVP-HDVs-psgr'!G$5)</f>
        <v>55465.514319196882</v>
      </c>
      <c r="H8" s="4">
        <f>H$5*('BNVP-HDVs-psgr'!H$8/'BNVP-HDVs-psgr'!H$5)</f>
        <v>54373.382517835264</v>
      </c>
      <c r="I8" s="4">
        <f>I$5*('BNVP-HDVs-psgr'!I$8/'BNVP-HDVs-psgr'!I$5)</f>
        <v>53403.357027571627</v>
      </c>
      <c r="J8" s="4">
        <f>J$5*('BNVP-HDVs-psgr'!J$8/'BNVP-HDVs-psgr'!J$5)</f>
        <v>52478.43911587121</v>
      </c>
      <c r="K8" s="4">
        <f>K$5*('BNVP-HDVs-psgr'!K$8/'BNVP-HDVs-psgr'!K$5)</f>
        <v>51596.542331684577</v>
      </c>
      <c r="L8" s="4">
        <f>L$5*('BNVP-HDVs-psgr'!L$8/'BNVP-HDVs-psgr'!L$5)</f>
        <v>50755.957253639288</v>
      </c>
      <c r="M8" s="4">
        <f>M$5*('BNVP-HDVs-psgr'!M$8/'BNVP-HDVs-psgr'!M$5)</f>
        <v>49953.243059831642</v>
      </c>
      <c r="N8" s="4">
        <f>N$5*('BNVP-HDVs-psgr'!N$8/'BNVP-HDVs-psgr'!N$5)</f>
        <v>49192.143662009148</v>
      </c>
      <c r="O8" s="4">
        <f>O$5*('BNVP-HDVs-psgr'!O$8/'BNVP-HDVs-psgr'!O$5)</f>
        <v>48464.854859698491</v>
      </c>
      <c r="P8" s="4">
        <f>P$5*('BNVP-HDVs-psgr'!P$8/'BNVP-HDVs-psgr'!P$5)</f>
        <v>47753.65257277507</v>
      </c>
      <c r="Q8" s="4">
        <f>Q$5*('BNVP-HDVs-psgr'!Q$8/'BNVP-HDVs-psgr'!Q$5)</f>
        <v>47072.269206332778</v>
      </c>
      <c r="R8" s="4">
        <f>R$5*('BNVP-HDVs-psgr'!R$8/'BNVP-HDVs-psgr'!R$5)</f>
        <v>46422.257876309028</v>
      </c>
      <c r="S8" s="4">
        <f>S$5*('BNVP-HDVs-psgr'!S$8/'BNVP-HDVs-psgr'!S$5)</f>
        <v>45802.896161659104</v>
      </c>
      <c r="T8" s="4">
        <f>T$5*('BNVP-HDVs-psgr'!T$8/'BNVP-HDVs-psgr'!T$5)</f>
        <v>45211.835102315759</v>
      </c>
      <c r="U8" s="4">
        <f>U$5*('BNVP-HDVs-psgr'!U$8/'BNVP-HDVs-psgr'!U$5)</f>
        <v>44649.18462463234</v>
      </c>
      <c r="V8" s="4">
        <f>V$5*('BNVP-HDVs-psgr'!V$8/'BNVP-HDVs-psgr'!V$5)</f>
        <v>44111.816608346046</v>
      </c>
      <c r="W8" s="4">
        <f>W$5*('BNVP-HDVs-psgr'!W$8/'BNVP-HDVs-psgr'!W$5)</f>
        <v>43599.683641178977</v>
      </c>
      <c r="X8" s="4">
        <f>X$5*('BNVP-HDVs-psgr'!X$8/'BNVP-HDVs-psgr'!X$5)</f>
        <v>43111.538409037028</v>
      </c>
      <c r="Y8" s="4">
        <f>Y$5*('BNVP-HDVs-psgr'!Y$8/'BNVP-HDVs-psgr'!Y$5)</f>
        <v>42645.731254092454</v>
      </c>
      <c r="Z8" s="4">
        <f>Z$5*('BNVP-HDVs-psgr'!Z$8/'BNVP-HDVs-psgr'!Z$5)</f>
        <v>42201.929715601924</v>
      </c>
      <c r="AA8" s="4">
        <f>AA$5*('BNVP-HDVs-psgr'!AA$8/'BNVP-HDVs-psgr'!AA$5)</f>
        <v>41779.076227843747</v>
      </c>
      <c r="AB8" s="4">
        <f>AB$5*('BNVP-HDVs-psgr'!AB$8/'BNVP-HDVs-psgr'!AB$5)</f>
        <v>41375.795962470125</v>
      </c>
      <c r="AC8" s="4">
        <f>AC$5*('BNVP-HDVs-psgr'!AC$8/'BNVP-HDVs-psgr'!AC$5)</f>
        <v>40991.707838107395</v>
      </c>
      <c r="AD8" s="4">
        <f>AD$5*('BNVP-HDVs-psgr'!AD$8/'BNVP-HDVs-psgr'!AD$5)</f>
        <v>40625.360019879852</v>
      </c>
      <c r="AE8" s="4">
        <f>AE$5*('BNVP-HDVs-psgr'!AE$8/'BNVP-HDVs-psgr'!AE$5)</f>
        <v>40276.36203852504</v>
      </c>
      <c r="AF8" s="4">
        <f>AF$5*('BNVP-HDVs-psgr'!AF$8/'BNVP-HDVs-psgr'!AF$5)</f>
        <v>39927.745695178717</v>
      </c>
      <c r="AG8" s="4"/>
      <c r="AH8" s="4"/>
      <c r="AI8" s="4"/>
      <c r="AJ8" s="22"/>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s="11">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215</v>
      </c>
      <c r="B8" s="4">
        <f>B$5*('BNVP-HDVs-psgr'!B$8/'BNVP-HDVs-psgr'!B$5)</f>
        <v>20117663.595788989</v>
      </c>
      <c r="C8" s="4">
        <f>C$5*('BNVP-HDVs-psgr'!C$8/'BNVP-HDVs-psgr'!C$5)</f>
        <v>20093580.062145397</v>
      </c>
      <c r="D8" s="4">
        <f>D$5*('BNVP-HDVs-psgr'!D$8/'BNVP-HDVs-psgr'!D$5)</f>
        <v>19657464.497457732</v>
      </c>
      <c r="E8" s="4">
        <f>E$5*('BNVP-HDVs-psgr'!E$8/'BNVP-HDVs-psgr'!E$5)</f>
        <v>19273777.81103408</v>
      </c>
      <c r="F8" s="4">
        <f>F$5*('BNVP-HDVs-psgr'!F$8/'BNVP-HDVs-psgr'!F$5)</f>
        <v>18884511.722341064</v>
      </c>
      <c r="G8" s="4">
        <f>G$5*('BNVP-HDVs-psgr'!G$8/'BNVP-HDVs-psgr'!G$5)</f>
        <v>18488504.773065627</v>
      </c>
      <c r="H8" s="4">
        <f>H$5*('BNVP-HDVs-psgr'!H$8/'BNVP-HDVs-psgr'!H$5)</f>
        <v>18124460.839278422</v>
      </c>
      <c r="I8" s="4">
        <f>I$5*('BNVP-HDVs-psgr'!I$8/'BNVP-HDVs-psgr'!I$5)</f>
        <v>17801119.009190541</v>
      </c>
      <c r="J8" s="4">
        <f>J$5*('BNVP-HDVs-psgr'!J$8/'BNVP-HDVs-psgr'!J$5)</f>
        <v>17492813.038623735</v>
      </c>
      <c r="K8" s="4">
        <f>K$5*('BNVP-HDVs-psgr'!K$8/'BNVP-HDVs-psgr'!K$5)</f>
        <v>17198847.443894859</v>
      </c>
      <c r="L8" s="4">
        <f>L$5*('BNVP-HDVs-psgr'!L$8/'BNVP-HDVs-psgr'!L$5)</f>
        <v>16918652.417879764</v>
      </c>
      <c r="M8" s="4">
        <f>M$5*('BNVP-HDVs-psgr'!M$8/'BNVP-HDVs-psgr'!M$5)</f>
        <v>16651081.01994388</v>
      </c>
      <c r="N8" s="4">
        <f>N$5*('BNVP-HDVs-psgr'!N$8/'BNVP-HDVs-psgr'!N$5)</f>
        <v>16397381.220669715</v>
      </c>
      <c r="O8" s="4">
        <f>O$5*('BNVP-HDVs-psgr'!O$8/'BNVP-HDVs-psgr'!O$5)</f>
        <v>16154951.619899498</v>
      </c>
      <c r="P8" s="4">
        <f>P$5*('BNVP-HDVs-psgr'!P$8/'BNVP-HDVs-psgr'!P$5)</f>
        <v>15917884.190925024</v>
      </c>
      <c r="Q8" s="4">
        <f>Q$5*('BNVP-HDVs-psgr'!Q$8/'BNVP-HDVs-psgr'!Q$5)</f>
        <v>15690756.402110925</v>
      </c>
      <c r="R8" s="4">
        <f>R$5*('BNVP-HDVs-psgr'!R$8/'BNVP-HDVs-psgr'!R$5)</f>
        <v>15474085.958769677</v>
      </c>
      <c r="S8" s="4">
        <f>S$5*('BNVP-HDVs-psgr'!S$8/'BNVP-HDVs-psgr'!S$5)</f>
        <v>15267632.053886369</v>
      </c>
      <c r="T8" s="4">
        <f>T$5*('BNVP-HDVs-psgr'!T$8/'BNVP-HDVs-psgr'!T$5)</f>
        <v>15070611.70077192</v>
      </c>
      <c r="U8" s="4">
        <f>U$5*('BNVP-HDVs-psgr'!U$8/'BNVP-HDVs-psgr'!U$5)</f>
        <v>14883061.541544113</v>
      </c>
      <c r="V8" s="4">
        <f>V$5*('BNVP-HDVs-psgr'!V$8/'BNVP-HDVs-psgr'!V$5)</f>
        <v>14703938.869448682</v>
      </c>
      <c r="W8" s="4">
        <f>W$5*('BNVP-HDVs-psgr'!W$8/'BNVP-HDVs-psgr'!W$5)</f>
        <v>14533227.880392991</v>
      </c>
      <c r="X8" s="4">
        <f>X$5*('BNVP-HDVs-psgr'!X$8/'BNVP-HDVs-psgr'!X$5)</f>
        <v>14370512.803012343</v>
      </c>
      <c r="Y8" s="4">
        <f>Y$5*('BNVP-HDVs-psgr'!Y$8/'BNVP-HDVs-psgr'!Y$5)</f>
        <v>14215243.751364151</v>
      </c>
      <c r="Z8" s="4">
        <f>Z$5*('BNVP-HDVs-psgr'!Z$8/'BNVP-HDVs-psgr'!Z$5)</f>
        <v>14067309.905200642</v>
      </c>
      <c r="AA8" s="4">
        <f>AA$5*('BNVP-HDVs-psgr'!AA$8/'BNVP-HDVs-psgr'!AA$5)</f>
        <v>13926358.742614582</v>
      </c>
      <c r="AB8" s="4">
        <f>AB$5*('BNVP-HDVs-psgr'!AB$8/'BNVP-HDVs-psgr'!AB$5)</f>
        <v>13791931.987490043</v>
      </c>
      <c r="AC8" s="4">
        <f>AC$5*('BNVP-HDVs-psgr'!AC$8/'BNVP-HDVs-psgr'!AC$5)</f>
        <v>13663902.612702465</v>
      </c>
      <c r="AD8" s="4">
        <f>AD$5*('BNVP-HDVs-psgr'!AD$8/'BNVP-HDVs-psgr'!AD$5)</f>
        <v>13541786.673293283</v>
      </c>
      <c r="AE8" s="4">
        <f>AE$5*('BNVP-HDVs-psgr'!AE$8/'BNVP-HDVs-psgr'!AE$5)</f>
        <v>13425454.012841679</v>
      </c>
      <c r="AF8" s="4">
        <f>AF$5*('BNVP-HDVs-psgr'!AF$8/'BNVP-HDVs-psgr'!AF$5)</f>
        <v>13309248.565059572</v>
      </c>
      <c r="AG8" s="4"/>
      <c r="AH8" s="4"/>
      <c r="AI8" s="4"/>
      <c r="AJ8" s="22"/>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s="11">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1640625" defaultRowHeight="14.5" x14ac:dyDescent="0.35"/>
  <cols>
    <col min="1" max="1" width="24.453125" customWidth="1"/>
  </cols>
  <sheetData>
    <row r="1" spans="1:36" x14ac:dyDescent="0.3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3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3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3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3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3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35">
      <c r="A7" s="5"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35">
      <c r="A8" s="5"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79" workbookViewId="0">
      <selection activeCell="B87" sqref="B87:B94"/>
    </sheetView>
  </sheetViews>
  <sheetFormatPr defaultRowHeight="14.5" x14ac:dyDescent="0.35"/>
  <cols>
    <col min="1" max="1" width="21.36328125" hidden="1" customWidth="1"/>
    <col min="2" max="2" width="46.7265625" customWidth="1"/>
  </cols>
  <sheetData>
    <row r="1" spans="1:33" ht="15" customHeight="1" thickBot="1" x14ac:dyDescent="0.4">
      <c r="B1" s="88" t="s">
        <v>1516</v>
      </c>
      <c r="C1" s="39">
        <v>2021</v>
      </c>
      <c r="D1" s="39">
        <v>2022</v>
      </c>
      <c r="E1" s="39">
        <v>2023</v>
      </c>
      <c r="F1" s="39">
        <v>2024</v>
      </c>
      <c r="G1" s="39">
        <v>2025</v>
      </c>
      <c r="H1" s="39">
        <v>2026</v>
      </c>
      <c r="I1" s="39">
        <v>2027</v>
      </c>
      <c r="J1" s="39">
        <v>2028</v>
      </c>
      <c r="K1" s="39">
        <v>2029</v>
      </c>
      <c r="L1" s="39">
        <v>2030</v>
      </c>
      <c r="M1" s="39">
        <v>2031</v>
      </c>
      <c r="N1" s="39">
        <v>2032</v>
      </c>
      <c r="O1" s="39">
        <v>2033</v>
      </c>
      <c r="P1" s="39">
        <v>2034</v>
      </c>
      <c r="Q1" s="39">
        <v>2035</v>
      </c>
      <c r="R1" s="39">
        <v>2036</v>
      </c>
      <c r="S1" s="39">
        <v>2037</v>
      </c>
      <c r="T1" s="39">
        <v>2038</v>
      </c>
      <c r="U1" s="39">
        <v>2039</v>
      </c>
      <c r="V1" s="39">
        <v>2040</v>
      </c>
      <c r="W1" s="39">
        <v>2041</v>
      </c>
      <c r="X1" s="39">
        <v>2042</v>
      </c>
      <c r="Y1" s="39">
        <v>2043</v>
      </c>
      <c r="Z1" s="39">
        <v>2044</v>
      </c>
      <c r="AA1" s="39">
        <v>2045</v>
      </c>
      <c r="AB1" s="39">
        <v>2046</v>
      </c>
      <c r="AC1" s="39">
        <v>2047</v>
      </c>
      <c r="AD1" s="39">
        <v>2048</v>
      </c>
      <c r="AE1" s="39">
        <v>2049</v>
      </c>
      <c r="AF1" s="39">
        <v>2050</v>
      </c>
    </row>
    <row r="2" spans="1:33" ht="15" customHeight="1" thickTop="1" x14ac:dyDescent="0.35"/>
    <row r="3" spans="1:33" ht="15" customHeight="1" x14ac:dyDescent="0.35">
      <c r="C3" s="89" t="s">
        <v>1517</v>
      </c>
      <c r="D3" s="89" t="s">
        <v>1518</v>
      </c>
      <c r="E3" s="90"/>
      <c r="F3" s="90"/>
      <c r="G3" s="90"/>
    </row>
    <row r="4" spans="1:33" ht="15" customHeight="1" x14ac:dyDescent="0.35">
      <c r="C4" s="89" t="s">
        <v>1519</v>
      </c>
      <c r="D4" s="89" t="s">
        <v>1520</v>
      </c>
      <c r="E4" s="90"/>
      <c r="F4" s="90"/>
      <c r="G4" s="89" t="s">
        <v>1521</v>
      </c>
    </row>
    <row r="5" spans="1:33" ht="15" customHeight="1" x14ac:dyDescent="0.35">
      <c r="C5" s="89" t="s">
        <v>1522</v>
      </c>
      <c r="D5" s="89" t="s">
        <v>1523</v>
      </c>
      <c r="E5" s="90"/>
      <c r="F5" s="90"/>
      <c r="G5" s="90"/>
    </row>
    <row r="6" spans="1:33" ht="15" customHeight="1" x14ac:dyDescent="0.35">
      <c r="C6" s="89" t="s">
        <v>1524</v>
      </c>
      <c r="D6" s="90"/>
      <c r="E6" s="89" t="s">
        <v>1525</v>
      </c>
      <c r="F6" s="90"/>
      <c r="G6" s="90"/>
    </row>
    <row r="7" spans="1:33" ht="12" customHeight="1" x14ac:dyDescent="0.35"/>
    <row r="8" spans="1:33" ht="12" customHeight="1" x14ac:dyDescent="0.35"/>
    <row r="9" spans="1:33" ht="12" customHeight="1" x14ac:dyDescent="0.35"/>
    <row r="10" spans="1:33" ht="15" customHeight="1" x14ac:dyDescent="0.35">
      <c r="A10" s="91" t="s">
        <v>1680</v>
      </c>
      <c r="B10" s="92" t="s">
        <v>1681</v>
      </c>
      <c r="AG10" s="93" t="s">
        <v>1528</v>
      </c>
    </row>
    <row r="11" spans="1:33" ht="15" customHeight="1" x14ac:dyDescent="0.35">
      <c r="B11" s="88"/>
      <c r="AG11" s="93" t="s">
        <v>1530</v>
      </c>
    </row>
    <row r="12" spans="1:33" ht="15" customHeight="1" x14ac:dyDescent="0.35">
      <c r="B12" s="88"/>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93" t="s">
        <v>1531</v>
      </c>
    </row>
    <row r="13" spans="1:33" ht="15" customHeight="1" thickBot="1" x14ac:dyDescent="0.4">
      <c r="B13" s="39" t="s">
        <v>1682</v>
      </c>
      <c r="C13" s="39">
        <v>2021</v>
      </c>
      <c r="D13" s="39">
        <v>2022</v>
      </c>
      <c r="E13" s="39">
        <v>2023</v>
      </c>
      <c r="F13" s="39">
        <v>2024</v>
      </c>
      <c r="G13" s="39">
        <v>2025</v>
      </c>
      <c r="H13" s="39">
        <v>2026</v>
      </c>
      <c r="I13" s="39">
        <v>2027</v>
      </c>
      <c r="J13" s="39">
        <v>2028</v>
      </c>
      <c r="K13" s="39">
        <v>2029</v>
      </c>
      <c r="L13" s="39">
        <v>2030</v>
      </c>
      <c r="M13" s="39">
        <v>2031</v>
      </c>
      <c r="N13" s="39">
        <v>2032</v>
      </c>
      <c r="O13" s="39">
        <v>2033</v>
      </c>
      <c r="P13" s="39">
        <v>2034</v>
      </c>
      <c r="Q13" s="39">
        <v>2035</v>
      </c>
      <c r="R13" s="39">
        <v>2036</v>
      </c>
      <c r="S13" s="39">
        <v>2037</v>
      </c>
      <c r="T13" s="39">
        <v>2038</v>
      </c>
      <c r="U13" s="39">
        <v>2039</v>
      </c>
      <c r="V13" s="39">
        <v>2040</v>
      </c>
      <c r="W13" s="39">
        <v>2041</v>
      </c>
      <c r="X13" s="39">
        <v>2042</v>
      </c>
      <c r="Y13" s="39">
        <v>2043</v>
      </c>
      <c r="Z13" s="39">
        <v>2044</v>
      </c>
      <c r="AA13" s="39">
        <v>2045</v>
      </c>
      <c r="AB13" s="39">
        <v>2046</v>
      </c>
      <c r="AC13" s="39">
        <v>2047</v>
      </c>
      <c r="AD13" s="39">
        <v>2048</v>
      </c>
      <c r="AE13" s="39">
        <v>2049</v>
      </c>
      <c r="AF13" s="39">
        <v>2050</v>
      </c>
      <c r="AG13" s="94" t="s">
        <v>1533</v>
      </c>
    </row>
    <row r="14" spans="1:33" ht="15" customHeight="1" thickTop="1" x14ac:dyDescent="0.35">
      <c r="AG14" s="95"/>
    </row>
    <row r="15" spans="1:33" ht="15" customHeight="1" x14ac:dyDescent="0.35">
      <c r="B15" s="41" t="s">
        <v>161</v>
      </c>
    </row>
    <row r="16" spans="1:33" ht="15" customHeight="1" x14ac:dyDescent="0.35">
      <c r="B16" s="41" t="s">
        <v>1683</v>
      </c>
    </row>
    <row r="17" spans="1:33" ht="15" customHeight="1" x14ac:dyDescent="0.35">
      <c r="B17" s="41" t="s">
        <v>1684</v>
      </c>
    </row>
    <row r="18" spans="1:33" ht="15" customHeight="1" x14ac:dyDescent="0.35">
      <c r="A18" s="91" t="s">
        <v>1685</v>
      </c>
      <c r="B18" s="96" t="s">
        <v>1686</v>
      </c>
      <c r="C18" s="97">
        <v>36.186351999999999</v>
      </c>
      <c r="D18" s="97">
        <v>36.621765000000003</v>
      </c>
      <c r="E18" s="97">
        <v>36.726447999999998</v>
      </c>
      <c r="F18" s="97">
        <v>37.021053000000002</v>
      </c>
      <c r="G18" s="97">
        <v>38.151767999999997</v>
      </c>
      <c r="H18" s="97">
        <v>39.727122999999999</v>
      </c>
      <c r="I18" s="97">
        <v>39.891689</v>
      </c>
      <c r="J18" s="97">
        <v>39.925327000000003</v>
      </c>
      <c r="K18" s="97">
        <v>39.908844000000002</v>
      </c>
      <c r="L18" s="97">
        <v>39.910713000000001</v>
      </c>
      <c r="M18" s="97">
        <v>39.926723000000003</v>
      </c>
      <c r="N18" s="97">
        <v>39.906337999999998</v>
      </c>
      <c r="O18" s="97">
        <v>39.892634999999999</v>
      </c>
      <c r="P18" s="97">
        <v>39.886859999999999</v>
      </c>
      <c r="Q18" s="97">
        <v>39.887900999999999</v>
      </c>
      <c r="R18" s="97">
        <v>39.884768999999999</v>
      </c>
      <c r="S18" s="97">
        <v>39.842129</v>
      </c>
      <c r="T18" s="97">
        <v>39.810958999999997</v>
      </c>
      <c r="U18" s="97">
        <v>39.777031000000001</v>
      </c>
      <c r="V18" s="97">
        <v>39.757567999999999</v>
      </c>
      <c r="W18" s="97">
        <v>39.737071999999998</v>
      </c>
      <c r="X18" s="97">
        <v>39.694794000000002</v>
      </c>
      <c r="Y18" s="97">
        <v>39.664959000000003</v>
      </c>
      <c r="Z18" s="97">
        <v>39.628200999999997</v>
      </c>
      <c r="AA18" s="97">
        <v>39.584468999999999</v>
      </c>
      <c r="AB18" s="97">
        <v>39.544761999999999</v>
      </c>
      <c r="AC18" s="97">
        <v>39.507221000000001</v>
      </c>
      <c r="AD18" s="97">
        <v>39.461514000000001</v>
      </c>
      <c r="AE18" s="97">
        <v>39.421688000000003</v>
      </c>
      <c r="AF18" s="97">
        <v>39.377105999999998</v>
      </c>
      <c r="AG18" s="98">
        <v>2.918E-3</v>
      </c>
    </row>
    <row r="19" spans="1:33" ht="15" customHeight="1" x14ac:dyDescent="0.35">
      <c r="A19" s="91" t="s">
        <v>1687</v>
      </c>
      <c r="B19" s="96" t="s">
        <v>1688</v>
      </c>
      <c r="C19" s="97">
        <v>37.268284000000001</v>
      </c>
      <c r="D19" s="97">
        <v>37.545307000000001</v>
      </c>
      <c r="E19" s="97">
        <v>37.252155000000002</v>
      </c>
      <c r="F19" s="97">
        <v>37.416488999999999</v>
      </c>
      <c r="G19" s="97">
        <v>37.972991999999998</v>
      </c>
      <c r="H19" s="97">
        <v>39.184010000000001</v>
      </c>
      <c r="I19" s="97">
        <v>39.517029000000001</v>
      </c>
      <c r="J19" s="97">
        <v>39.436230000000002</v>
      </c>
      <c r="K19" s="97">
        <v>39.375537999999999</v>
      </c>
      <c r="L19" s="97">
        <v>39.301383999999999</v>
      </c>
      <c r="M19" s="97">
        <v>39.221031000000004</v>
      </c>
      <c r="N19" s="97">
        <v>39.093848999999999</v>
      </c>
      <c r="O19" s="97">
        <v>38.947406999999998</v>
      </c>
      <c r="P19" s="97">
        <v>38.865077999999997</v>
      </c>
      <c r="Q19" s="97">
        <v>38.753258000000002</v>
      </c>
      <c r="R19" s="97">
        <v>38.637160999999999</v>
      </c>
      <c r="S19" s="97">
        <v>38.549033999999999</v>
      </c>
      <c r="T19" s="97">
        <v>38.482208</v>
      </c>
      <c r="U19" s="97">
        <v>38.407947999999998</v>
      </c>
      <c r="V19" s="97">
        <v>38.324680000000001</v>
      </c>
      <c r="W19" s="97">
        <v>38.231884000000001</v>
      </c>
      <c r="X19" s="97">
        <v>38.145386000000002</v>
      </c>
      <c r="Y19" s="97">
        <v>38.056229000000002</v>
      </c>
      <c r="Z19" s="97">
        <v>37.975864000000001</v>
      </c>
      <c r="AA19" s="97">
        <v>37.891849999999998</v>
      </c>
      <c r="AB19" s="97">
        <v>37.812503999999997</v>
      </c>
      <c r="AC19" s="97">
        <v>37.705295999999997</v>
      </c>
      <c r="AD19" s="97">
        <v>37.617111000000001</v>
      </c>
      <c r="AE19" s="97">
        <v>37.515979999999999</v>
      </c>
      <c r="AF19" s="97">
        <v>37.422812999999998</v>
      </c>
      <c r="AG19" s="98">
        <v>1.4300000000000001E-4</v>
      </c>
    </row>
    <row r="20" spans="1:33" ht="15" customHeight="1" x14ac:dyDescent="0.35">
      <c r="A20" s="91" t="s">
        <v>1689</v>
      </c>
      <c r="B20" s="96" t="s">
        <v>1690</v>
      </c>
      <c r="C20" s="97">
        <v>44.880336999999997</v>
      </c>
      <c r="D20" s="97">
        <v>45.207092000000003</v>
      </c>
      <c r="E20" s="97">
        <v>45.166058</v>
      </c>
      <c r="F20" s="97">
        <v>45.205146999999997</v>
      </c>
      <c r="G20" s="97">
        <v>46.024994</v>
      </c>
      <c r="H20" s="97">
        <v>47.582115000000002</v>
      </c>
      <c r="I20" s="97">
        <v>47.540596000000001</v>
      </c>
      <c r="J20" s="97">
        <v>47.475498000000002</v>
      </c>
      <c r="K20" s="97">
        <v>47.387526999999999</v>
      </c>
      <c r="L20" s="97">
        <v>47.321693000000003</v>
      </c>
      <c r="M20" s="97">
        <v>47.282271999999999</v>
      </c>
      <c r="N20" s="97">
        <v>47.221263999999998</v>
      </c>
      <c r="O20" s="97">
        <v>47.138888999999999</v>
      </c>
      <c r="P20" s="97">
        <v>47.056846999999998</v>
      </c>
      <c r="Q20" s="97">
        <v>46.973480000000002</v>
      </c>
      <c r="R20" s="97">
        <v>46.896881</v>
      </c>
      <c r="S20" s="97">
        <v>46.823295999999999</v>
      </c>
      <c r="T20" s="97">
        <v>46.753117000000003</v>
      </c>
      <c r="U20" s="97">
        <v>46.664558</v>
      </c>
      <c r="V20" s="97">
        <v>46.585396000000003</v>
      </c>
      <c r="W20" s="97">
        <v>46.509295999999999</v>
      </c>
      <c r="X20" s="97">
        <v>46.422195000000002</v>
      </c>
      <c r="Y20" s="97">
        <v>46.347011999999999</v>
      </c>
      <c r="Z20" s="97">
        <v>46.270995999999997</v>
      </c>
      <c r="AA20" s="97">
        <v>46.183098000000001</v>
      </c>
      <c r="AB20" s="97">
        <v>46.100372</v>
      </c>
      <c r="AC20" s="97">
        <v>46.012549999999997</v>
      </c>
      <c r="AD20" s="97">
        <v>45.918323999999998</v>
      </c>
      <c r="AE20" s="97">
        <v>45.822448999999999</v>
      </c>
      <c r="AF20" s="97">
        <v>45.716759000000003</v>
      </c>
      <c r="AG20" s="98">
        <v>6.3699999999999998E-4</v>
      </c>
    </row>
    <row r="21" spans="1:33" ht="15" customHeight="1" x14ac:dyDescent="0.35">
      <c r="A21" s="91" t="s">
        <v>1691</v>
      </c>
      <c r="B21" s="96" t="s">
        <v>1692</v>
      </c>
      <c r="C21" s="97">
        <v>48.849384000000001</v>
      </c>
      <c r="D21" s="97">
        <v>49.279933999999997</v>
      </c>
      <c r="E21" s="97">
        <v>49.272452999999999</v>
      </c>
      <c r="F21" s="97">
        <v>49.541812999999998</v>
      </c>
      <c r="G21" s="97">
        <v>49.803798999999998</v>
      </c>
      <c r="H21" s="97">
        <v>50.199542999999998</v>
      </c>
      <c r="I21" s="97">
        <v>50.194037999999999</v>
      </c>
      <c r="J21" s="97">
        <v>50.127754000000003</v>
      </c>
      <c r="K21" s="97">
        <v>50.068047</v>
      </c>
      <c r="L21" s="97">
        <v>50.002322999999997</v>
      </c>
      <c r="M21" s="97">
        <v>49.937733000000001</v>
      </c>
      <c r="N21" s="97">
        <v>49.868301000000002</v>
      </c>
      <c r="O21" s="97">
        <v>49.804085000000001</v>
      </c>
      <c r="P21" s="97">
        <v>49.750613999999999</v>
      </c>
      <c r="Q21" s="97">
        <v>49.695613999999999</v>
      </c>
      <c r="R21" s="97">
        <v>49.646202000000002</v>
      </c>
      <c r="S21" s="97">
        <v>49.600613000000003</v>
      </c>
      <c r="T21" s="97">
        <v>49.550514</v>
      </c>
      <c r="U21" s="97">
        <v>49.478122999999997</v>
      </c>
      <c r="V21" s="97">
        <v>49.411403999999997</v>
      </c>
      <c r="W21" s="97">
        <v>49.36562</v>
      </c>
      <c r="X21" s="97">
        <v>49.304957999999999</v>
      </c>
      <c r="Y21" s="97">
        <v>49.273463999999997</v>
      </c>
      <c r="Z21" s="97">
        <v>49.226680999999999</v>
      </c>
      <c r="AA21" s="97">
        <v>49.155890999999997</v>
      </c>
      <c r="AB21" s="97">
        <v>49.088917000000002</v>
      </c>
      <c r="AC21" s="97">
        <v>49.037792000000003</v>
      </c>
      <c r="AD21" s="97">
        <v>48.957123000000003</v>
      </c>
      <c r="AE21" s="97">
        <v>48.891585999999997</v>
      </c>
      <c r="AF21" s="97">
        <v>48.816864000000002</v>
      </c>
      <c r="AG21" s="98">
        <v>-2.3E-5</v>
      </c>
    </row>
    <row r="22" spans="1:33" ht="15" customHeight="1" x14ac:dyDescent="0.35">
      <c r="A22" s="91" t="s">
        <v>1693</v>
      </c>
      <c r="B22" s="96" t="s">
        <v>1694</v>
      </c>
      <c r="C22" s="97">
        <v>40.197071000000001</v>
      </c>
      <c r="D22" s="97">
        <v>40.560616000000003</v>
      </c>
      <c r="E22" s="97">
        <v>40.628146999999998</v>
      </c>
      <c r="F22" s="97">
        <v>41.270423999999998</v>
      </c>
      <c r="G22" s="97">
        <v>41.483097000000001</v>
      </c>
      <c r="H22" s="97">
        <v>41.825409000000001</v>
      </c>
      <c r="I22" s="97">
        <v>41.878135999999998</v>
      </c>
      <c r="J22" s="97">
        <v>41.749606999999997</v>
      </c>
      <c r="K22" s="97">
        <v>41.691231000000002</v>
      </c>
      <c r="L22" s="97">
        <v>41.628571000000001</v>
      </c>
      <c r="M22" s="97">
        <v>41.579678000000001</v>
      </c>
      <c r="N22" s="97">
        <v>41.515182000000003</v>
      </c>
      <c r="O22" s="97">
        <v>41.447788000000003</v>
      </c>
      <c r="P22" s="97">
        <v>41.392307000000002</v>
      </c>
      <c r="Q22" s="97">
        <v>41.333354999999997</v>
      </c>
      <c r="R22" s="97">
        <v>41.278644999999997</v>
      </c>
      <c r="S22" s="97">
        <v>41.263165000000001</v>
      </c>
      <c r="T22" s="97">
        <v>41.237247000000004</v>
      </c>
      <c r="U22" s="97">
        <v>41.182651999999997</v>
      </c>
      <c r="V22" s="97">
        <v>41.152057999999997</v>
      </c>
      <c r="W22" s="97">
        <v>41.126213</v>
      </c>
      <c r="X22" s="97">
        <v>41.079799999999999</v>
      </c>
      <c r="Y22" s="97">
        <v>41.068995999999999</v>
      </c>
      <c r="Z22" s="97">
        <v>41.035525999999997</v>
      </c>
      <c r="AA22" s="97">
        <v>40.985686999999999</v>
      </c>
      <c r="AB22" s="97">
        <v>40.941142999999997</v>
      </c>
      <c r="AC22" s="97">
        <v>40.918129</v>
      </c>
      <c r="AD22" s="97">
        <v>40.859572999999997</v>
      </c>
      <c r="AE22" s="97">
        <v>40.820369999999997</v>
      </c>
      <c r="AF22" s="97">
        <v>40.747687999999997</v>
      </c>
      <c r="AG22" s="98">
        <v>4.6900000000000002E-4</v>
      </c>
    </row>
    <row r="23" spans="1:33" ht="15" customHeight="1" x14ac:dyDescent="0.35">
      <c r="A23" s="91" t="s">
        <v>1695</v>
      </c>
      <c r="B23" s="96" t="s">
        <v>1696</v>
      </c>
      <c r="C23" s="97">
        <v>29.604880999999999</v>
      </c>
      <c r="D23" s="97">
        <v>30.043700999999999</v>
      </c>
      <c r="E23" s="97">
        <v>30.198295999999999</v>
      </c>
      <c r="F23" s="97">
        <v>30.325146</v>
      </c>
      <c r="G23" s="97">
        <v>30.480930000000001</v>
      </c>
      <c r="H23" s="97">
        <v>30.966290000000001</v>
      </c>
      <c r="I23" s="97">
        <v>31.036574999999999</v>
      </c>
      <c r="J23" s="97">
        <v>31.038664000000001</v>
      </c>
      <c r="K23" s="97">
        <v>31.019856999999998</v>
      </c>
      <c r="L23" s="97">
        <v>31.012460999999998</v>
      </c>
      <c r="M23" s="97">
        <v>31.016689</v>
      </c>
      <c r="N23" s="97">
        <v>30.992273000000001</v>
      </c>
      <c r="O23" s="97">
        <v>30.944792</v>
      </c>
      <c r="P23" s="97">
        <v>30.901350000000001</v>
      </c>
      <c r="Q23" s="97">
        <v>30.840889000000001</v>
      </c>
      <c r="R23" s="97">
        <v>30.814630999999999</v>
      </c>
      <c r="S23" s="97">
        <v>30.784002000000001</v>
      </c>
      <c r="T23" s="97">
        <v>30.752728000000001</v>
      </c>
      <c r="U23" s="97">
        <v>30.716940000000001</v>
      </c>
      <c r="V23" s="97">
        <v>30.675989000000001</v>
      </c>
      <c r="W23" s="97">
        <v>30.628170000000001</v>
      </c>
      <c r="X23" s="97">
        <v>30.584686000000001</v>
      </c>
      <c r="Y23" s="97">
        <v>30.539899999999999</v>
      </c>
      <c r="Z23" s="97">
        <v>30.497902</v>
      </c>
      <c r="AA23" s="97">
        <v>30.456423000000001</v>
      </c>
      <c r="AB23" s="97">
        <v>30.418970000000002</v>
      </c>
      <c r="AC23" s="97">
        <v>30.370272</v>
      </c>
      <c r="AD23" s="97">
        <v>30.327715000000001</v>
      </c>
      <c r="AE23" s="97">
        <v>30.279285000000002</v>
      </c>
      <c r="AF23" s="97">
        <v>30.232013999999999</v>
      </c>
      <c r="AG23" s="98">
        <v>7.2300000000000001E-4</v>
      </c>
    </row>
    <row r="24" spans="1:33" ht="15" customHeight="1" x14ac:dyDescent="0.35">
      <c r="A24" s="91" t="s">
        <v>1697</v>
      </c>
      <c r="B24" s="96" t="s">
        <v>1698</v>
      </c>
      <c r="C24" s="97">
        <v>41.205421000000001</v>
      </c>
      <c r="D24" s="97">
        <v>41.590263</v>
      </c>
      <c r="E24" s="97">
        <v>41.567886000000001</v>
      </c>
      <c r="F24" s="97">
        <v>42.385731</v>
      </c>
      <c r="G24" s="97">
        <v>42.939259</v>
      </c>
      <c r="H24" s="97">
        <v>43.628044000000003</v>
      </c>
      <c r="I24" s="97">
        <v>43.620499000000002</v>
      </c>
      <c r="J24" s="97">
        <v>43.585514000000003</v>
      </c>
      <c r="K24" s="97">
        <v>43.542538</v>
      </c>
      <c r="L24" s="97">
        <v>43.509903000000001</v>
      </c>
      <c r="M24" s="97">
        <v>43.489215999999999</v>
      </c>
      <c r="N24" s="97">
        <v>43.458579999999998</v>
      </c>
      <c r="O24" s="97">
        <v>43.437714</v>
      </c>
      <c r="P24" s="97">
        <v>43.419536999999998</v>
      </c>
      <c r="Q24" s="97">
        <v>43.400848000000003</v>
      </c>
      <c r="R24" s="97">
        <v>43.393143000000002</v>
      </c>
      <c r="S24" s="97">
        <v>43.407879000000001</v>
      </c>
      <c r="T24" s="97">
        <v>43.420600999999998</v>
      </c>
      <c r="U24" s="97">
        <v>43.389102999999999</v>
      </c>
      <c r="V24" s="97">
        <v>43.344402000000002</v>
      </c>
      <c r="W24" s="97">
        <v>43.294024999999998</v>
      </c>
      <c r="X24" s="97">
        <v>43.244033999999999</v>
      </c>
      <c r="Y24" s="97">
        <v>43.195118000000001</v>
      </c>
      <c r="Z24" s="97">
        <v>43.149501999999998</v>
      </c>
      <c r="AA24" s="97">
        <v>43.100147</v>
      </c>
      <c r="AB24" s="97">
        <v>43.054896999999997</v>
      </c>
      <c r="AC24" s="97">
        <v>43.000568000000001</v>
      </c>
      <c r="AD24" s="97">
        <v>42.949928</v>
      </c>
      <c r="AE24" s="97">
        <v>42.895657</v>
      </c>
      <c r="AF24" s="97">
        <v>42.840949999999999</v>
      </c>
      <c r="AG24" s="98">
        <v>1.343E-3</v>
      </c>
    </row>
    <row r="25" spans="1:33" ht="15" customHeight="1" x14ac:dyDescent="0.35">
      <c r="A25" s="91" t="s">
        <v>1699</v>
      </c>
      <c r="B25" s="96" t="s">
        <v>1700</v>
      </c>
      <c r="C25" s="97">
        <v>36.268528000000003</v>
      </c>
      <c r="D25" s="97">
        <v>36.728695000000002</v>
      </c>
      <c r="E25" s="97">
        <v>37.18647</v>
      </c>
      <c r="F25" s="97">
        <v>38.151133999999999</v>
      </c>
      <c r="G25" s="97">
        <v>38.699528000000001</v>
      </c>
      <c r="H25" s="97">
        <v>39.434189000000003</v>
      </c>
      <c r="I25" s="97">
        <v>39.454807000000002</v>
      </c>
      <c r="J25" s="97">
        <v>39.441360000000003</v>
      </c>
      <c r="K25" s="97">
        <v>39.426434</v>
      </c>
      <c r="L25" s="97">
        <v>39.420479</v>
      </c>
      <c r="M25" s="97">
        <v>39.428654000000002</v>
      </c>
      <c r="N25" s="97">
        <v>39.428550999999999</v>
      </c>
      <c r="O25" s="97">
        <v>39.429088999999998</v>
      </c>
      <c r="P25" s="97">
        <v>39.502319</v>
      </c>
      <c r="Q25" s="97">
        <v>39.579453000000001</v>
      </c>
      <c r="R25" s="97">
        <v>39.659748</v>
      </c>
      <c r="S25" s="97">
        <v>39.733376</v>
      </c>
      <c r="T25" s="97">
        <v>39.769131000000002</v>
      </c>
      <c r="U25" s="97">
        <v>39.775753000000002</v>
      </c>
      <c r="V25" s="97">
        <v>39.819046</v>
      </c>
      <c r="W25" s="97">
        <v>39.870666999999997</v>
      </c>
      <c r="X25" s="97">
        <v>39.859554000000003</v>
      </c>
      <c r="Y25" s="97">
        <v>39.828003000000002</v>
      </c>
      <c r="Z25" s="97">
        <v>39.796219000000001</v>
      </c>
      <c r="AA25" s="97">
        <v>39.760246000000002</v>
      </c>
      <c r="AB25" s="97">
        <v>39.729061000000002</v>
      </c>
      <c r="AC25" s="97">
        <v>39.698661999999999</v>
      </c>
      <c r="AD25" s="97">
        <v>39.665134000000002</v>
      </c>
      <c r="AE25" s="97">
        <v>39.633685999999997</v>
      </c>
      <c r="AF25" s="97">
        <v>39.600676999999997</v>
      </c>
      <c r="AG25" s="98">
        <v>3.0360000000000001E-3</v>
      </c>
    </row>
    <row r="26" spans="1:33" ht="15" customHeight="1" x14ac:dyDescent="0.35">
      <c r="A26" s="91" t="s">
        <v>1701</v>
      </c>
      <c r="B26" s="96" t="s">
        <v>1702</v>
      </c>
      <c r="C26" s="97">
        <v>42.732036999999998</v>
      </c>
      <c r="D26" s="97">
        <v>43.153519000000003</v>
      </c>
      <c r="E26" s="97">
        <v>43.182789</v>
      </c>
      <c r="F26" s="97">
        <v>43.668410999999999</v>
      </c>
      <c r="G26" s="97">
        <v>44.109366999999999</v>
      </c>
      <c r="H26" s="97">
        <v>44.817580999999997</v>
      </c>
      <c r="I26" s="97">
        <v>44.832455000000003</v>
      </c>
      <c r="J26" s="97">
        <v>44.764023000000002</v>
      </c>
      <c r="K26" s="97">
        <v>44.701507999999997</v>
      </c>
      <c r="L26" s="97">
        <v>44.636021</v>
      </c>
      <c r="M26" s="97">
        <v>44.587116000000002</v>
      </c>
      <c r="N26" s="97">
        <v>44.539859999999997</v>
      </c>
      <c r="O26" s="97">
        <v>44.484614999999998</v>
      </c>
      <c r="P26" s="97">
        <v>44.443077000000002</v>
      </c>
      <c r="Q26" s="97">
        <v>44.402016000000003</v>
      </c>
      <c r="R26" s="97">
        <v>44.364666</v>
      </c>
      <c r="S26" s="97">
        <v>44.344372</v>
      </c>
      <c r="T26" s="97">
        <v>44.319060999999998</v>
      </c>
      <c r="U26" s="97">
        <v>44.271545000000003</v>
      </c>
      <c r="V26" s="97">
        <v>44.215983999999999</v>
      </c>
      <c r="W26" s="97">
        <v>44.173771000000002</v>
      </c>
      <c r="X26" s="97">
        <v>44.117207000000001</v>
      </c>
      <c r="Y26" s="97">
        <v>44.064216999999999</v>
      </c>
      <c r="Z26" s="97">
        <v>44.01247</v>
      </c>
      <c r="AA26" s="97">
        <v>43.953525999999997</v>
      </c>
      <c r="AB26" s="97">
        <v>43.893757000000001</v>
      </c>
      <c r="AC26" s="97">
        <v>43.839035000000003</v>
      </c>
      <c r="AD26" s="97">
        <v>43.774920999999999</v>
      </c>
      <c r="AE26" s="97">
        <v>43.710177999999999</v>
      </c>
      <c r="AF26" s="97">
        <v>43.640304999999998</v>
      </c>
      <c r="AG26" s="98">
        <v>7.2599999999999997E-4</v>
      </c>
    </row>
    <row r="27" spans="1:33" ht="15" customHeight="1" x14ac:dyDescent="0.35">
      <c r="A27" s="91" t="s">
        <v>1703</v>
      </c>
      <c r="B27" s="96" t="s">
        <v>1704</v>
      </c>
      <c r="C27" s="97">
        <v>34.895611000000002</v>
      </c>
      <c r="D27" s="97">
        <v>35.239798999999998</v>
      </c>
      <c r="E27" s="97">
        <v>35.263702000000002</v>
      </c>
      <c r="F27" s="97">
        <v>35.660266999999997</v>
      </c>
      <c r="G27" s="97">
        <v>36.020358999999999</v>
      </c>
      <c r="H27" s="97">
        <v>36.598697999999999</v>
      </c>
      <c r="I27" s="97">
        <v>36.610844</v>
      </c>
      <c r="J27" s="97">
        <v>36.554962000000003</v>
      </c>
      <c r="K27" s="97">
        <v>36.503909999999998</v>
      </c>
      <c r="L27" s="97">
        <v>36.450431999999999</v>
      </c>
      <c r="M27" s="97">
        <v>36.410496000000002</v>
      </c>
      <c r="N27" s="97">
        <v>36.371906000000003</v>
      </c>
      <c r="O27" s="97">
        <v>36.326794</v>
      </c>
      <c r="P27" s="97">
        <v>36.292873</v>
      </c>
      <c r="Q27" s="97">
        <v>36.259341999999997</v>
      </c>
      <c r="R27" s="97">
        <v>36.228839999999998</v>
      </c>
      <c r="S27" s="97">
        <v>36.212268999999999</v>
      </c>
      <c r="T27" s="97">
        <v>36.191600999999999</v>
      </c>
      <c r="U27" s="97">
        <v>36.152797999999997</v>
      </c>
      <c r="V27" s="97">
        <v>36.107425999999997</v>
      </c>
      <c r="W27" s="97">
        <v>36.072952000000001</v>
      </c>
      <c r="X27" s="97">
        <v>36.026760000000003</v>
      </c>
      <c r="Y27" s="97">
        <v>35.983490000000003</v>
      </c>
      <c r="Z27" s="97">
        <v>35.941231000000002</v>
      </c>
      <c r="AA27" s="97">
        <v>35.893096999999997</v>
      </c>
      <c r="AB27" s="97">
        <v>35.844287999999999</v>
      </c>
      <c r="AC27" s="97">
        <v>35.799602999999998</v>
      </c>
      <c r="AD27" s="97">
        <v>35.747245999999997</v>
      </c>
      <c r="AE27" s="97">
        <v>35.694378</v>
      </c>
      <c r="AF27" s="97">
        <v>35.637318</v>
      </c>
      <c r="AG27" s="98">
        <v>7.2599999999999997E-4</v>
      </c>
    </row>
    <row r="28" spans="1:33" ht="15" customHeight="1" x14ac:dyDescent="0.35"/>
    <row r="29" spans="1:33" ht="15" customHeight="1" x14ac:dyDescent="0.35">
      <c r="B29" s="41" t="s">
        <v>1705</v>
      </c>
    </row>
    <row r="30" spans="1:33" ht="15" customHeight="1" x14ac:dyDescent="0.35">
      <c r="A30" s="91" t="s">
        <v>1706</v>
      </c>
      <c r="B30" s="96" t="s">
        <v>1707</v>
      </c>
      <c r="C30" s="97">
        <v>29.927443</v>
      </c>
      <c r="D30" s="97">
        <v>30.569534000000001</v>
      </c>
      <c r="E30" s="97">
        <v>30.834479999999999</v>
      </c>
      <c r="F30" s="97">
        <v>30.961821</v>
      </c>
      <c r="G30" s="97">
        <v>31.027836000000001</v>
      </c>
      <c r="H30" s="97">
        <v>31.049797000000002</v>
      </c>
      <c r="I30" s="97">
        <v>31.07526</v>
      </c>
      <c r="J30" s="97">
        <v>31.103752</v>
      </c>
      <c r="K30" s="97">
        <v>31.118319</v>
      </c>
      <c r="L30" s="97">
        <v>31.121676999999998</v>
      </c>
      <c r="M30" s="97">
        <v>31.114996000000001</v>
      </c>
      <c r="N30" s="97">
        <v>31.100473000000001</v>
      </c>
      <c r="O30" s="97">
        <v>31.020676000000002</v>
      </c>
      <c r="P30" s="97">
        <v>30.965525</v>
      </c>
      <c r="Q30" s="97">
        <v>30.940273000000001</v>
      </c>
      <c r="R30" s="97">
        <v>30.945591</v>
      </c>
      <c r="S30" s="97">
        <v>30.954022999999999</v>
      </c>
      <c r="T30" s="97">
        <v>30.960042999999999</v>
      </c>
      <c r="U30" s="97">
        <v>30.961357</v>
      </c>
      <c r="V30" s="97">
        <v>30.965446</v>
      </c>
      <c r="W30" s="97">
        <v>30.969743999999999</v>
      </c>
      <c r="X30" s="97">
        <v>30.970434000000001</v>
      </c>
      <c r="Y30" s="97">
        <v>30.975044</v>
      </c>
      <c r="Z30" s="97">
        <v>30.976402</v>
      </c>
      <c r="AA30" s="97">
        <v>30.973454</v>
      </c>
      <c r="AB30" s="97">
        <v>30.97193</v>
      </c>
      <c r="AC30" s="97">
        <v>30.974678000000001</v>
      </c>
      <c r="AD30" s="97">
        <v>30.971143999999999</v>
      </c>
      <c r="AE30" s="97">
        <v>30.969563999999998</v>
      </c>
      <c r="AF30" s="97">
        <v>30.966916999999999</v>
      </c>
      <c r="AG30" s="98">
        <v>1.178E-3</v>
      </c>
    </row>
    <row r="31" spans="1:33" ht="15" customHeight="1" x14ac:dyDescent="0.35">
      <c r="A31" s="91" t="s">
        <v>1708</v>
      </c>
      <c r="B31" s="96" t="s">
        <v>1709</v>
      </c>
      <c r="C31" s="97">
        <v>27.360389999999999</v>
      </c>
      <c r="D31" s="97">
        <v>27.807558</v>
      </c>
      <c r="E31" s="97">
        <v>28.157539</v>
      </c>
      <c r="F31" s="97">
        <v>28.527086000000001</v>
      </c>
      <c r="G31" s="97">
        <v>28.714821000000001</v>
      </c>
      <c r="H31" s="97">
        <v>28.826111000000001</v>
      </c>
      <c r="I31" s="97">
        <v>28.908089</v>
      </c>
      <c r="J31" s="97">
        <v>29.004076000000001</v>
      </c>
      <c r="K31" s="97">
        <v>29.057199000000001</v>
      </c>
      <c r="L31" s="97">
        <v>29.090252</v>
      </c>
      <c r="M31" s="97">
        <v>29.114032999999999</v>
      </c>
      <c r="N31" s="97">
        <v>29.128958000000001</v>
      </c>
      <c r="O31" s="97">
        <v>29.125558999999999</v>
      </c>
      <c r="P31" s="97">
        <v>29.124787999999999</v>
      </c>
      <c r="Q31" s="97">
        <v>29.125875000000001</v>
      </c>
      <c r="R31" s="97">
        <v>29.134363</v>
      </c>
      <c r="S31" s="97">
        <v>29.158306</v>
      </c>
      <c r="T31" s="97">
        <v>29.151091000000001</v>
      </c>
      <c r="U31" s="97">
        <v>29.133756999999999</v>
      </c>
      <c r="V31" s="97">
        <v>29.115939999999998</v>
      </c>
      <c r="W31" s="97">
        <v>29.097612000000002</v>
      </c>
      <c r="X31" s="97">
        <v>29.080528000000001</v>
      </c>
      <c r="Y31" s="97">
        <v>29.061432</v>
      </c>
      <c r="Z31" s="97">
        <v>29.043602</v>
      </c>
      <c r="AA31" s="97">
        <v>29.026029999999999</v>
      </c>
      <c r="AB31" s="97">
        <v>29.008565999999998</v>
      </c>
      <c r="AC31" s="97">
        <v>28.986471000000002</v>
      </c>
      <c r="AD31" s="97">
        <v>28.969393</v>
      </c>
      <c r="AE31" s="97">
        <v>28.952307000000001</v>
      </c>
      <c r="AF31" s="97">
        <v>28.934832</v>
      </c>
      <c r="AG31" s="98">
        <v>1.931E-3</v>
      </c>
    </row>
    <row r="32" spans="1:33" ht="15" customHeight="1" x14ac:dyDescent="0.35">
      <c r="A32" s="91" t="s">
        <v>1710</v>
      </c>
      <c r="B32" s="96" t="s">
        <v>1711</v>
      </c>
      <c r="C32" s="97">
        <v>38.459544999999999</v>
      </c>
      <c r="D32" s="97">
        <v>39.318531</v>
      </c>
      <c r="E32" s="97">
        <v>40.210411000000001</v>
      </c>
      <c r="F32" s="97">
        <v>41.109839999999998</v>
      </c>
      <c r="G32" s="97">
        <v>41.881149000000001</v>
      </c>
      <c r="H32" s="97">
        <v>42.149963</v>
      </c>
      <c r="I32" s="97">
        <v>42.294803999999999</v>
      </c>
      <c r="J32" s="97">
        <v>42.447929000000002</v>
      </c>
      <c r="K32" s="97">
        <v>42.537872</v>
      </c>
      <c r="L32" s="97">
        <v>42.581432</v>
      </c>
      <c r="M32" s="97">
        <v>42.607833999999997</v>
      </c>
      <c r="N32" s="97">
        <v>42.617595999999999</v>
      </c>
      <c r="O32" s="97">
        <v>42.729778000000003</v>
      </c>
      <c r="P32" s="97">
        <v>42.714267999999997</v>
      </c>
      <c r="Q32" s="97">
        <v>42.698211999999998</v>
      </c>
      <c r="R32" s="97">
        <v>42.690044</v>
      </c>
      <c r="S32" s="97">
        <v>42.697975</v>
      </c>
      <c r="T32" s="97">
        <v>42.691837</v>
      </c>
      <c r="U32" s="97">
        <v>42.670485999999997</v>
      </c>
      <c r="V32" s="97">
        <v>42.660069</v>
      </c>
      <c r="W32" s="97">
        <v>42.648842000000002</v>
      </c>
      <c r="X32" s="97">
        <v>42.626499000000003</v>
      </c>
      <c r="Y32" s="97">
        <v>42.613700999999999</v>
      </c>
      <c r="Z32" s="97">
        <v>42.595458999999998</v>
      </c>
      <c r="AA32" s="97">
        <v>42.56955</v>
      </c>
      <c r="AB32" s="97">
        <v>42.541077000000001</v>
      </c>
      <c r="AC32" s="97">
        <v>42.504742</v>
      </c>
      <c r="AD32" s="97">
        <v>42.471485000000001</v>
      </c>
      <c r="AE32" s="97">
        <v>42.434967</v>
      </c>
      <c r="AF32" s="97">
        <v>42.399039999999999</v>
      </c>
      <c r="AG32" s="98">
        <v>3.3679999999999999E-3</v>
      </c>
    </row>
    <row r="33" spans="1:33" ht="15" customHeight="1" x14ac:dyDescent="0.35">
      <c r="A33" s="91" t="s">
        <v>1712</v>
      </c>
      <c r="B33" s="96" t="s">
        <v>1713</v>
      </c>
      <c r="C33" s="97">
        <v>31.762604</v>
      </c>
      <c r="D33" s="97">
        <v>32.195323999999999</v>
      </c>
      <c r="E33" s="97">
        <v>32.496189000000001</v>
      </c>
      <c r="F33" s="97">
        <v>32.545363999999999</v>
      </c>
      <c r="G33" s="97">
        <v>32.539687999999998</v>
      </c>
      <c r="H33" s="97">
        <v>32.535992</v>
      </c>
      <c r="I33" s="97">
        <v>32.533619000000002</v>
      </c>
      <c r="J33" s="97">
        <v>32.532085000000002</v>
      </c>
      <c r="K33" s="97">
        <v>32.532150000000001</v>
      </c>
      <c r="L33" s="97">
        <v>32.535426999999999</v>
      </c>
      <c r="M33" s="97">
        <v>32.541145</v>
      </c>
      <c r="N33" s="97">
        <v>32.546424999999999</v>
      </c>
      <c r="O33" s="97">
        <v>32.521835000000003</v>
      </c>
      <c r="P33" s="97">
        <v>32.483131</v>
      </c>
      <c r="Q33" s="97">
        <v>32.452370000000002</v>
      </c>
      <c r="R33" s="97">
        <v>32.447212</v>
      </c>
      <c r="S33" s="97">
        <v>32.457236999999999</v>
      </c>
      <c r="T33" s="97">
        <v>32.462246</v>
      </c>
      <c r="U33" s="97">
        <v>32.466290000000001</v>
      </c>
      <c r="V33" s="97">
        <v>32.481121000000002</v>
      </c>
      <c r="W33" s="97">
        <v>32.498463000000001</v>
      </c>
      <c r="X33" s="97">
        <v>32.504016999999997</v>
      </c>
      <c r="Y33" s="97">
        <v>32.517429</v>
      </c>
      <c r="Z33" s="97">
        <v>32.524287999999999</v>
      </c>
      <c r="AA33" s="97">
        <v>32.524456000000001</v>
      </c>
      <c r="AB33" s="97">
        <v>32.527138000000001</v>
      </c>
      <c r="AC33" s="97">
        <v>32.539444000000003</v>
      </c>
      <c r="AD33" s="97">
        <v>32.540126999999998</v>
      </c>
      <c r="AE33" s="97">
        <v>32.547058</v>
      </c>
      <c r="AF33" s="97">
        <v>32.551516999999997</v>
      </c>
      <c r="AG33" s="98">
        <v>8.4599999999999996E-4</v>
      </c>
    </row>
    <row r="34" spans="1:33" ht="15" customHeight="1" x14ac:dyDescent="0.35">
      <c r="A34" s="91" t="s">
        <v>1714</v>
      </c>
      <c r="B34" s="96" t="s">
        <v>1715</v>
      </c>
      <c r="C34" s="97">
        <v>27.149391000000001</v>
      </c>
      <c r="D34" s="97">
        <v>27.224644000000001</v>
      </c>
      <c r="E34" s="97">
        <v>27.269566999999999</v>
      </c>
      <c r="F34" s="97">
        <v>27.314364999999999</v>
      </c>
      <c r="G34" s="97">
        <v>27.340881</v>
      </c>
      <c r="H34" s="97">
        <v>27.336905999999999</v>
      </c>
      <c r="I34" s="97">
        <v>27.338526000000002</v>
      </c>
      <c r="J34" s="97">
        <v>27.343243000000001</v>
      </c>
      <c r="K34" s="97">
        <v>27.339161000000001</v>
      </c>
      <c r="L34" s="97">
        <v>27.339849000000001</v>
      </c>
      <c r="M34" s="97">
        <v>27.345590999999999</v>
      </c>
      <c r="N34" s="97">
        <v>27.350183000000001</v>
      </c>
      <c r="O34" s="97">
        <v>27.356455</v>
      </c>
      <c r="P34" s="97">
        <v>27.363050000000001</v>
      </c>
      <c r="Q34" s="97">
        <v>27.359179000000001</v>
      </c>
      <c r="R34" s="97">
        <v>27.356842</v>
      </c>
      <c r="S34" s="97">
        <v>27.348520000000001</v>
      </c>
      <c r="T34" s="97">
        <v>27.342319</v>
      </c>
      <c r="U34" s="97">
        <v>27.336151000000001</v>
      </c>
      <c r="V34" s="97">
        <v>27.332048</v>
      </c>
      <c r="W34" s="97">
        <v>27.327826000000002</v>
      </c>
      <c r="X34" s="97">
        <v>27.322323000000001</v>
      </c>
      <c r="Y34" s="97">
        <v>27.318318999999999</v>
      </c>
      <c r="Z34" s="97">
        <v>27.313469000000001</v>
      </c>
      <c r="AA34" s="97">
        <v>27.306488000000002</v>
      </c>
      <c r="AB34" s="97">
        <v>27.300158</v>
      </c>
      <c r="AC34" s="97">
        <v>27.293182000000002</v>
      </c>
      <c r="AD34" s="97">
        <v>27.284223999999998</v>
      </c>
      <c r="AE34" s="97">
        <v>27.2743</v>
      </c>
      <c r="AF34" s="97">
        <v>27.264709</v>
      </c>
      <c r="AG34" s="98">
        <v>1.46E-4</v>
      </c>
    </row>
    <row r="35" spans="1:33" ht="15" customHeight="1" x14ac:dyDescent="0.35">
      <c r="A35" s="91" t="s">
        <v>1716</v>
      </c>
      <c r="B35" s="96" t="s">
        <v>1717</v>
      </c>
      <c r="C35" s="97">
        <v>24.260548</v>
      </c>
      <c r="D35" s="97">
        <v>24.749662000000001</v>
      </c>
      <c r="E35" s="97">
        <v>25.245100000000001</v>
      </c>
      <c r="F35" s="97">
        <v>25.741678</v>
      </c>
      <c r="G35" s="97">
        <v>25.793303000000002</v>
      </c>
      <c r="H35" s="97">
        <v>25.837976000000001</v>
      </c>
      <c r="I35" s="97">
        <v>25.881067000000002</v>
      </c>
      <c r="J35" s="97">
        <v>25.930524999999999</v>
      </c>
      <c r="K35" s="97">
        <v>25.947679999999998</v>
      </c>
      <c r="L35" s="97">
        <v>25.953989</v>
      </c>
      <c r="M35" s="97">
        <v>25.962727000000001</v>
      </c>
      <c r="N35" s="97">
        <v>25.973322</v>
      </c>
      <c r="O35" s="97">
        <v>26.017277</v>
      </c>
      <c r="P35" s="97">
        <v>26.046939999999999</v>
      </c>
      <c r="Q35" s="97">
        <v>26.097245999999998</v>
      </c>
      <c r="R35" s="97">
        <v>26.152484999999999</v>
      </c>
      <c r="S35" s="97">
        <v>26.242628</v>
      </c>
      <c r="T35" s="97">
        <v>26.280939</v>
      </c>
      <c r="U35" s="97">
        <v>26.293068000000002</v>
      </c>
      <c r="V35" s="97">
        <v>26.335982999999999</v>
      </c>
      <c r="W35" s="97">
        <v>26.34919</v>
      </c>
      <c r="X35" s="97">
        <v>26.343741999999999</v>
      </c>
      <c r="Y35" s="97">
        <v>26.333544</v>
      </c>
      <c r="Z35" s="97">
        <v>26.324853999999998</v>
      </c>
      <c r="AA35" s="97">
        <v>26.316852999999998</v>
      </c>
      <c r="AB35" s="97">
        <v>26.308005999999999</v>
      </c>
      <c r="AC35" s="97">
        <v>26.293388</v>
      </c>
      <c r="AD35" s="97">
        <v>26.282762999999999</v>
      </c>
      <c r="AE35" s="97">
        <v>26.265718</v>
      </c>
      <c r="AF35" s="97">
        <v>26.249706</v>
      </c>
      <c r="AG35" s="98">
        <v>2.7209999999999999E-3</v>
      </c>
    </row>
    <row r="36" spans="1:33" ht="15" customHeight="1" x14ac:dyDescent="0.35">
      <c r="A36" s="91" t="s">
        <v>1718</v>
      </c>
      <c r="B36" s="96" t="s">
        <v>1698</v>
      </c>
      <c r="C36" s="97">
        <v>38.849113000000003</v>
      </c>
      <c r="D36" s="97">
        <v>39.261913</v>
      </c>
      <c r="E36" s="97">
        <v>39.539870999999998</v>
      </c>
      <c r="F36" s="97">
        <v>39.841166999999999</v>
      </c>
      <c r="G36" s="97">
        <v>39.891261999999998</v>
      </c>
      <c r="H36" s="97">
        <v>39.904133000000002</v>
      </c>
      <c r="I36" s="97">
        <v>39.956913</v>
      </c>
      <c r="J36" s="97">
        <v>39.984501000000002</v>
      </c>
      <c r="K36" s="97">
        <v>39.996409999999997</v>
      </c>
      <c r="L36" s="97">
        <v>40.001694000000001</v>
      </c>
      <c r="M36" s="97">
        <v>40.014277999999997</v>
      </c>
      <c r="N36" s="97">
        <v>40.018337000000002</v>
      </c>
      <c r="O36" s="97">
        <v>40.032958999999998</v>
      </c>
      <c r="P36" s="97">
        <v>40.032753</v>
      </c>
      <c r="Q36" s="97">
        <v>40.032603999999999</v>
      </c>
      <c r="R36" s="97">
        <v>40.037613</v>
      </c>
      <c r="S36" s="97">
        <v>40.03989</v>
      </c>
      <c r="T36" s="97">
        <v>40.035651999999999</v>
      </c>
      <c r="U36" s="97">
        <v>40.015343000000001</v>
      </c>
      <c r="V36" s="97">
        <v>39.999695000000003</v>
      </c>
      <c r="W36" s="97">
        <v>39.982464</v>
      </c>
      <c r="X36" s="97">
        <v>39.956660999999997</v>
      </c>
      <c r="Y36" s="97">
        <v>39.936732999999997</v>
      </c>
      <c r="Z36" s="97">
        <v>39.913170000000001</v>
      </c>
      <c r="AA36" s="97">
        <v>39.880661000000003</v>
      </c>
      <c r="AB36" s="97">
        <v>39.851227000000002</v>
      </c>
      <c r="AC36" s="97">
        <v>39.823715</v>
      </c>
      <c r="AD36" s="97">
        <v>39.789546999999999</v>
      </c>
      <c r="AE36" s="97">
        <v>39.757938000000003</v>
      </c>
      <c r="AF36" s="97">
        <v>39.724471999999999</v>
      </c>
      <c r="AG36" s="98">
        <v>7.6900000000000004E-4</v>
      </c>
    </row>
    <row r="37" spans="1:33" ht="15" customHeight="1" x14ac:dyDescent="0.35">
      <c r="A37" s="91" t="s">
        <v>1719</v>
      </c>
      <c r="B37" s="96" t="s">
        <v>1700</v>
      </c>
      <c r="C37" s="97">
        <v>32.339362999999999</v>
      </c>
      <c r="D37" s="97">
        <v>32.821869</v>
      </c>
      <c r="E37" s="97">
        <v>32.976726999999997</v>
      </c>
      <c r="F37" s="97">
        <v>33.229126000000001</v>
      </c>
      <c r="G37" s="97">
        <v>33.313557000000003</v>
      </c>
      <c r="H37" s="97">
        <v>33.361224999999997</v>
      </c>
      <c r="I37" s="97">
        <v>33.398505999999998</v>
      </c>
      <c r="J37" s="97">
        <v>33.425956999999997</v>
      </c>
      <c r="K37" s="97">
        <v>33.425415000000001</v>
      </c>
      <c r="L37" s="97">
        <v>33.421238000000002</v>
      </c>
      <c r="M37" s="97">
        <v>33.422615</v>
      </c>
      <c r="N37" s="97">
        <v>33.412452999999999</v>
      </c>
      <c r="O37" s="97">
        <v>33.390143999999999</v>
      </c>
      <c r="P37" s="97">
        <v>33.355533999999999</v>
      </c>
      <c r="Q37" s="97">
        <v>33.328926000000003</v>
      </c>
      <c r="R37" s="97">
        <v>33.305897000000002</v>
      </c>
      <c r="S37" s="97">
        <v>33.279209000000002</v>
      </c>
      <c r="T37" s="97">
        <v>33.254879000000003</v>
      </c>
      <c r="U37" s="97">
        <v>33.228679999999997</v>
      </c>
      <c r="V37" s="97">
        <v>33.208877999999999</v>
      </c>
      <c r="W37" s="97">
        <v>33.187958000000002</v>
      </c>
      <c r="X37" s="97">
        <v>33.163077999999999</v>
      </c>
      <c r="Y37" s="97">
        <v>33.143859999999997</v>
      </c>
      <c r="Z37" s="97">
        <v>33.122852000000002</v>
      </c>
      <c r="AA37" s="97">
        <v>33.095039</v>
      </c>
      <c r="AB37" s="97">
        <v>33.069507999999999</v>
      </c>
      <c r="AC37" s="97">
        <v>33.046604000000002</v>
      </c>
      <c r="AD37" s="97">
        <v>33.016457000000003</v>
      </c>
      <c r="AE37" s="97">
        <v>32.988669999999999</v>
      </c>
      <c r="AF37" s="97">
        <v>32.958556999999999</v>
      </c>
      <c r="AG37" s="98">
        <v>6.5399999999999996E-4</v>
      </c>
    </row>
    <row r="38" spans="1:33" ht="15" customHeight="1" x14ac:dyDescent="0.35">
      <c r="A38" s="91" t="s">
        <v>1720</v>
      </c>
      <c r="B38" s="96" t="s">
        <v>1721</v>
      </c>
      <c r="C38" s="97">
        <v>31.051967999999999</v>
      </c>
      <c r="D38" s="97">
        <v>31.374002000000001</v>
      </c>
      <c r="E38" s="97">
        <v>31.619410999999999</v>
      </c>
      <c r="F38" s="97">
        <v>31.911863</v>
      </c>
      <c r="G38" s="97">
        <v>32.029991000000003</v>
      </c>
      <c r="H38" s="97">
        <v>32.096519000000001</v>
      </c>
      <c r="I38" s="97">
        <v>32.150089000000001</v>
      </c>
      <c r="J38" s="97">
        <v>32.202804999999998</v>
      </c>
      <c r="K38" s="97">
        <v>32.222262999999998</v>
      </c>
      <c r="L38" s="97">
        <v>32.228076999999999</v>
      </c>
      <c r="M38" s="97">
        <v>32.230705</v>
      </c>
      <c r="N38" s="97">
        <v>32.225665999999997</v>
      </c>
      <c r="O38" s="97">
        <v>32.209522</v>
      </c>
      <c r="P38" s="97">
        <v>32.187916000000001</v>
      </c>
      <c r="Q38" s="97">
        <v>32.171996999999998</v>
      </c>
      <c r="R38" s="97">
        <v>32.164360000000002</v>
      </c>
      <c r="S38" s="97">
        <v>32.162903</v>
      </c>
      <c r="T38" s="97">
        <v>32.147590999999998</v>
      </c>
      <c r="U38" s="97">
        <v>32.126933999999999</v>
      </c>
      <c r="V38" s="97">
        <v>32.110793999999999</v>
      </c>
      <c r="W38" s="97">
        <v>32.092934</v>
      </c>
      <c r="X38" s="97">
        <v>32.072716</v>
      </c>
      <c r="Y38" s="97">
        <v>32.053482000000002</v>
      </c>
      <c r="Z38" s="97">
        <v>32.034087999999997</v>
      </c>
      <c r="AA38" s="97">
        <v>32.011997000000001</v>
      </c>
      <c r="AB38" s="97">
        <v>31.990584999999999</v>
      </c>
      <c r="AC38" s="97">
        <v>31.969090999999999</v>
      </c>
      <c r="AD38" s="97">
        <v>31.94697</v>
      </c>
      <c r="AE38" s="97">
        <v>31.925449</v>
      </c>
      <c r="AF38" s="97">
        <v>31.902533999999999</v>
      </c>
      <c r="AG38" s="98">
        <v>9.3199999999999999E-4</v>
      </c>
    </row>
    <row r="39" spans="1:33" ht="12" customHeight="1" x14ac:dyDescent="0.35">
      <c r="A39" s="91" t="s">
        <v>1722</v>
      </c>
      <c r="B39" s="96" t="s">
        <v>1723</v>
      </c>
      <c r="C39" s="97">
        <v>25.318472</v>
      </c>
      <c r="D39" s="97">
        <v>25.581045</v>
      </c>
      <c r="E39" s="97">
        <v>25.781141000000002</v>
      </c>
      <c r="F39" s="97">
        <v>26.019594000000001</v>
      </c>
      <c r="G39" s="97">
        <v>26.115911000000001</v>
      </c>
      <c r="H39" s="97">
        <v>26.170155000000001</v>
      </c>
      <c r="I39" s="97">
        <v>26.213835</v>
      </c>
      <c r="J39" s="97">
        <v>26.256815</v>
      </c>
      <c r="K39" s="97">
        <v>26.272682</v>
      </c>
      <c r="L39" s="97">
        <v>26.277422000000001</v>
      </c>
      <c r="M39" s="97">
        <v>26.279564000000001</v>
      </c>
      <c r="N39" s="97">
        <v>26.275455000000001</v>
      </c>
      <c r="O39" s="97">
        <v>26.262293</v>
      </c>
      <c r="P39" s="97">
        <v>26.244676999999999</v>
      </c>
      <c r="Q39" s="97">
        <v>26.231697</v>
      </c>
      <c r="R39" s="97">
        <v>26.225470000000001</v>
      </c>
      <c r="S39" s="97">
        <v>26.224281000000001</v>
      </c>
      <c r="T39" s="97">
        <v>26.211796</v>
      </c>
      <c r="U39" s="97">
        <v>26.194953999999999</v>
      </c>
      <c r="V39" s="97">
        <v>26.181795000000001</v>
      </c>
      <c r="W39" s="97">
        <v>26.167233</v>
      </c>
      <c r="X39" s="97">
        <v>26.150746999999999</v>
      </c>
      <c r="Y39" s="97">
        <v>26.135065000000001</v>
      </c>
      <c r="Z39" s="97">
        <v>26.119250999999998</v>
      </c>
      <c r="AA39" s="97">
        <v>26.101240000000001</v>
      </c>
      <c r="AB39" s="97">
        <v>26.083780000000001</v>
      </c>
      <c r="AC39" s="97">
        <v>26.066255999999999</v>
      </c>
      <c r="AD39" s="97">
        <v>26.048220000000001</v>
      </c>
      <c r="AE39" s="97">
        <v>26.030671999999999</v>
      </c>
      <c r="AF39" s="97">
        <v>26.011987999999999</v>
      </c>
      <c r="AG39" s="98">
        <v>9.3199999999999999E-4</v>
      </c>
    </row>
    <row r="40" spans="1:33" ht="12" customHeight="1" x14ac:dyDescent="0.35"/>
    <row r="41" spans="1:33" ht="12" customHeight="1" x14ac:dyDescent="0.35">
      <c r="B41" s="41" t="s">
        <v>1724</v>
      </c>
    </row>
    <row r="42" spans="1:33" ht="12" customHeight="1" x14ac:dyDescent="0.35">
      <c r="A42" s="91" t="s">
        <v>1725</v>
      </c>
      <c r="B42" s="96" t="s">
        <v>1726</v>
      </c>
      <c r="C42" s="108">
        <v>0.81661499999999998</v>
      </c>
      <c r="D42" s="108">
        <v>0.81661499999999998</v>
      </c>
      <c r="E42" s="108">
        <v>0.81661499999999998</v>
      </c>
      <c r="F42" s="108">
        <v>0.81661499999999998</v>
      </c>
      <c r="G42" s="108">
        <v>0.81661499999999998</v>
      </c>
      <c r="H42" s="108">
        <v>0.81661499999999998</v>
      </c>
      <c r="I42" s="108">
        <v>0.81661499999999998</v>
      </c>
      <c r="J42" s="108">
        <v>0.81661499999999998</v>
      </c>
      <c r="K42" s="108">
        <v>0.81661499999999998</v>
      </c>
      <c r="L42" s="108">
        <v>0.81661499999999998</v>
      </c>
      <c r="M42" s="108">
        <v>0.81661499999999998</v>
      </c>
      <c r="N42" s="108">
        <v>0.81661499999999998</v>
      </c>
      <c r="O42" s="108">
        <v>0.81661499999999998</v>
      </c>
      <c r="P42" s="108">
        <v>0.81661499999999998</v>
      </c>
      <c r="Q42" s="108">
        <v>0.81661499999999998</v>
      </c>
      <c r="R42" s="108">
        <v>0.81661499999999998</v>
      </c>
      <c r="S42" s="108">
        <v>0.81661499999999998</v>
      </c>
      <c r="T42" s="108">
        <v>0.81661499999999998</v>
      </c>
      <c r="U42" s="108">
        <v>0.81661499999999998</v>
      </c>
      <c r="V42" s="108">
        <v>0.81661499999999998</v>
      </c>
      <c r="W42" s="108">
        <v>0.81661499999999998</v>
      </c>
      <c r="X42" s="108">
        <v>0.81661499999999998</v>
      </c>
      <c r="Y42" s="108">
        <v>0.81661499999999998</v>
      </c>
      <c r="Z42" s="108">
        <v>0.81661499999999998</v>
      </c>
      <c r="AA42" s="108">
        <v>0.81661499999999998</v>
      </c>
      <c r="AB42" s="108">
        <v>0.81661499999999998</v>
      </c>
      <c r="AC42" s="108">
        <v>0.81661499999999998</v>
      </c>
      <c r="AD42" s="108">
        <v>0.81661499999999998</v>
      </c>
      <c r="AE42" s="108">
        <v>0.81661499999999998</v>
      </c>
      <c r="AF42" s="108">
        <v>0.81661499999999998</v>
      </c>
      <c r="AG42" s="98">
        <v>0</v>
      </c>
    </row>
    <row r="43" spans="1:33" ht="12" customHeight="1" x14ac:dyDescent="0.35">
      <c r="A43" s="91" t="s">
        <v>1727</v>
      </c>
      <c r="B43" s="96" t="s">
        <v>1728</v>
      </c>
      <c r="C43" s="108">
        <v>0.81535800000000003</v>
      </c>
      <c r="D43" s="108">
        <v>0.81535800000000003</v>
      </c>
      <c r="E43" s="108">
        <v>0.81535800000000003</v>
      </c>
      <c r="F43" s="108">
        <v>0.81535800000000003</v>
      </c>
      <c r="G43" s="108">
        <v>0.81535800000000003</v>
      </c>
      <c r="H43" s="108">
        <v>0.81535800000000003</v>
      </c>
      <c r="I43" s="108">
        <v>0.81535800000000003</v>
      </c>
      <c r="J43" s="108">
        <v>0.81535800000000003</v>
      </c>
      <c r="K43" s="108">
        <v>0.81535800000000003</v>
      </c>
      <c r="L43" s="108">
        <v>0.81535800000000003</v>
      </c>
      <c r="M43" s="108">
        <v>0.81535800000000003</v>
      </c>
      <c r="N43" s="108">
        <v>0.81535800000000003</v>
      </c>
      <c r="O43" s="108">
        <v>0.81535800000000003</v>
      </c>
      <c r="P43" s="108">
        <v>0.81535800000000003</v>
      </c>
      <c r="Q43" s="108">
        <v>0.81535800000000003</v>
      </c>
      <c r="R43" s="108">
        <v>0.81535800000000003</v>
      </c>
      <c r="S43" s="108">
        <v>0.81535800000000003</v>
      </c>
      <c r="T43" s="108">
        <v>0.81535800000000003</v>
      </c>
      <c r="U43" s="108">
        <v>0.81535800000000003</v>
      </c>
      <c r="V43" s="108">
        <v>0.81535800000000003</v>
      </c>
      <c r="W43" s="108">
        <v>0.81535800000000003</v>
      </c>
      <c r="X43" s="108">
        <v>0.81535800000000003</v>
      </c>
      <c r="Y43" s="108">
        <v>0.81535800000000003</v>
      </c>
      <c r="Z43" s="108">
        <v>0.81535800000000003</v>
      </c>
      <c r="AA43" s="108">
        <v>0.81535800000000003</v>
      </c>
      <c r="AB43" s="108">
        <v>0.81535800000000003</v>
      </c>
      <c r="AC43" s="108">
        <v>0.81535800000000003</v>
      </c>
      <c r="AD43" s="108">
        <v>0.81535800000000003</v>
      </c>
      <c r="AE43" s="108">
        <v>0.81535800000000003</v>
      </c>
      <c r="AF43" s="108">
        <v>0.81535800000000003</v>
      </c>
      <c r="AG43" s="98">
        <v>0</v>
      </c>
    </row>
    <row r="44" spans="1:33" ht="12" customHeight="1" x14ac:dyDescent="0.35"/>
    <row r="45" spans="1:33" ht="12" customHeight="1" x14ac:dyDescent="0.35">
      <c r="B45" s="41" t="s">
        <v>1729</v>
      </c>
    </row>
    <row r="46" spans="1:33" ht="12" customHeight="1" x14ac:dyDescent="0.35">
      <c r="B46" s="41" t="s">
        <v>1730</v>
      </c>
    </row>
    <row r="47" spans="1:33" ht="12" customHeight="1" x14ac:dyDescent="0.35">
      <c r="A47" s="91" t="s">
        <v>1731</v>
      </c>
      <c r="B47" s="96" t="s">
        <v>1686</v>
      </c>
      <c r="C47" s="97">
        <v>36.747143000000001</v>
      </c>
      <c r="D47" s="97">
        <v>37.175308000000001</v>
      </c>
      <c r="E47" s="97">
        <v>37.267502</v>
      </c>
      <c r="F47" s="97">
        <v>37.556846999999998</v>
      </c>
      <c r="G47" s="97">
        <v>38.707726000000001</v>
      </c>
      <c r="H47" s="97">
        <v>40.296936000000002</v>
      </c>
      <c r="I47" s="97">
        <v>40.452896000000003</v>
      </c>
      <c r="J47" s="97">
        <v>40.479754999999997</v>
      </c>
      <c r="K47" s="97">
        <v>40.460720000000002</v>
      </c>
      <c r="L47" s="97">
        <v>40.466006999999998</v>
      </c>
      <c r="M47" s="97">
        <v>40.499164999999998</v>
      </c>
      <c r="N47" s="97">
        <v>40.489803000000002</v>
      </c>
      <c r="O47" s="97">
        <v>40.487971999999999</v>
      </c>
      <c r="P47" s="97">
        <v>40.490001999999997</v>
      </c>
      <c r="Q47" s="97">
        <v>40.497687999999997</v>
      </c>
      <c r="R47" s="97">
        <v>40.506065</v>
      </c>
      <c r="S47" s="97">
        <v>40.478920000000002</v>
      </c>
      <c r="T47" s="97">
        <v>40.453896</v>
      </c>
      <c r="U47" s="97">
        <v>40.425220000000003</v>
      </c>
      <c r="V47" s="97">
        <v>40.412880000000001</v>
      </c>
      <c r="W47" s="97">
        <v>56.044338000000003</v>
      </c>
      <c r="X47" s="97">
        <v>56.018878999999998</v>
      </c>
      <c r="Y47" s="97">
        <v>56.002766000000001</v>
      </c>
      <c r="Z47" s="97">
        <v>55.985508000000003</v>
      </c>
      <c r="AA47" s="97">
        <v>55.959114</v>
      </c>
      <c r="AB47" s="97">
        <v>55.938189999999999</v>
      </c>
      <c r="AC47" s="97">
        <v>55.910907999999999</v>
      </c>
      <c r="AD47" s="97">
        <v>55.877223999999998</v>
      </c>
      <c r="AE47" s="97">
        <v>55.845699000000003</v>
      </c>
      <c r="AF47" s="97">
        <v>55.813065000000002</v>
      </c>
      <c r="AG47" s="98">
        <v>1.4515999999999999E-2</v>
      </c>
    </row>
    <row r="48" spans="1:33" ht="12" customHeight="1" x14ac:dyDescent="0.35">
      <c r="A48" s="91" t="s">
        <v>1732</v>
      </c>
      <c r="B48" s="96" t="s">
        <v>1688</v>
      </c>
      <c r="C48" s="97">
        <v>60.891727000000003</v>
      </c>
      <c r="D48" s="97">
        <v>61.684555000000003</v>
      </c>
      <c r="E48" s="97">
        <v>61.133400000000002</v>
      </c>
      <c r="F48" s="97">
        <v>61.439377</v>
      </c>
      <c r="G48" s="97">
        <v>63.120013999999998</v>
      </c>
      <c r="H48" s="97">
        <v>64.898017999999993</v>
      </c>
      <c r="I48" s="97">
        <v>65.149628000000007</v>
      </c>
      <c r="J48" s="97">
        <v>65.064696999999995</v>
      </c>
      <c r="K48" s="97">
        <v>65.109070000000003</v>
      </c>
      <c r="L48" s="97">
        <v>65.552040000000005</v>
      </c>
      <c r="M48" s="97">
        <v>66.190948000000006</v>
      </c>
      <c r="N48" s="97">
        <v>66.675551999999996</v>
      </c>
      <c r="O48" s="97">
        <v>67.204909999999998</v>
      </c>
      <c r="P48" s="97">
        <v>67.722945999999993</v>
      </c>
      <c r="Q48" s="97">
        <v>68.218627999999995</v>
      </c>
      <c r="R48" s="97">
        <v>68.702567999999999</v>
      </c>
      <c r="S48" s="97">
        <v>69.177109000000002</v>
      </c>
      <c r="T48" s="97">
        <v>69.698684999999998</v>
      </c>
      <c r="U48" s="97">
        <v>70.102303000000006</v>
      </c>
      <c r="V48" s="97">
        <v>70.558975000000004</v>
      </c>
      <c r="W48" s="97">
        <v>71.001945000000006</v>
      </c>
      <c r="X48" s="97">
        <v>71.394790999999998</v>
      </c>
      <c r="Y48" s="97">
        <v>71.872757000000007</v>
      </c>
      <c r="Z48" s="97">
        <v>72.355080000000001</v>
      </c>
      <c r="AA48" s="97">
        <v>72.760086000000001</v>
      </c>
      <c r="AB48" s="97">
        <v>73.220580999999996</v>
      </c>
      <c r="AC48" s="97">
        <v>73.608597000000003</v>
      </c>
      <c r="AD48" s="97">
        <v>73.934173999999999</v>
      </c>
      <c r="AE48" s="97">
        <v>74.274512999999999</v>
      </c>
      <c r="AF48" s="97">
        <v>74.641869</v>
      </c>
      <c r="AG48" s="98">
        <v>7.0460000000000002E-3</v>
      </c>
    </row>
    <row r="49" spans="1:33" ht="12" customHeight="1" x14ac:dyDescent="0.35">
      <c r="A49" s="91" t="s">
        <v>1733</v>
      </c>
      <c r="B49" s="96" t="s">
        <v>1690</v>
      </c>
      <c r="C49" s="97">
        <v>68.058777000000006</v>
      </c>
      <c r="D49" s="97">
        <v>69.055756000000002</v>
      </c>
      <c r="E49" s="97">
        <v>69.057091</v>
      </c>
      <c r="F49" s="97">
        <v>69.326713999999996</v>
      </c>
      <c r="G49" s="97">
        <v>71.072852999999995</v>
      </c>
      <c r="H49" s="97">
        <v>72.741669000000002</v>
      </c>
      <c r="I49" s="97">
        <v>72.670340999999993</v>
      </c>
      <c r="J49" s="97">
        <v>72.553200000000004</v>
      </c>
      <c r="K49" s="97">
        <v>72.552086000000003</v>
      </c>
      <c r="L49" s="97">
        <v>72.841933999999995</v>
      </c>
      <c r="M49" s="97">
        <v>73.301970999999995</v>
      </c>
      <c r="N49" s="97">
        <v>73.606376999999995</v>
      </c>
      <c r="O49" s="97">
        <v>73.948204000000004</v>
      </c>
      <c r="P49" s="97">
        <v>74.281891000000002</v>
      </c>
      <c r="Q49" s="97">
        <v>74.637237999999996</v>
      </c>
      <c r="R49" s="97">
        <v>74.992485000000002</v>
      </c>
      <c r="S49" s="97">
        <v>75.338127</v>
      </c>
      <c r="T49" s="97">
        <v>75.702644000000006</v>
      </c>
      <c r="U49" s="97">
        <v>75.983306999999996</v>
      </c>
      <c r="V49" s="97">
        <v>76.300162999999998</v>
      </c>
      <c r="W49" s="97">
        <v>76.606491000000005</v>
      </c>
      <c r="X49" s="97">
        <v>76.868270999999993</v>
      </c>
      <c r="Y49" s="97">
        <v>77.190169999999995</v>
      </c>
      <c r="Z49" s="97">
        <v>77.508919000000006</v>
      </c>
      <c r="AA49" s="97">
        <v>77.773528999999996</v>
      </c>
      <c r="AB49" s="97">
        <v>78.066704000000001</v>
      </c>
      <c r="AC49" s="97">
        <v>78.319755999999998</v>
      </c>
      <c r="AD49" s="97">
        <v>78.527985000000001</v>
      </c>
      <c r="AE49" s="97">
        <v>78.749724999999998</v>
      </c>
      <c r="AF49" s="97">
        <v>78.990844999999993</v>
      </c>
      <c r="AG49" s="98">
        <v>5.1500000000000001E-3</v>
      </c>
    </row>
    <row r="50" spans="1:33" ht="15" customHeight="1" x14ac:dyDescent="0.35">
      <c r="A50" s="91" t="s">
        <v>1734</v>
      </c>
      <c r="B50" s="96" t="s">
        <v>1692</v>
      </c>
      <c r="C50" s="97">
        <v>80.472328000000005</v>
      </c>
      <c r="D50" s="97">
        <v>82.396591000000001</v>
      </c>
      <c r="E50" s="97">
        <v>82.776566000000003</v>
      </c>
      <c r="F50" s="97">
        <v>83.877892000000003</v>
      </c>
      <c r="G50" s="97">
        <v>84.639235999999997</v>
      </c>
      <c r="H50" s="97">
        <v>85.043327000000005</v>
      </c>
      <c r="I50" s="97">
        <v>84.776199000000005</v>
      </c>
      <c r="J50" s="97">
        <v>84.527198999999996</v>
      </c>
      <c r="K50" s="97">
        <v>84.410812000000007</v>
      </c>
      <c r="L50" s="97">
        <v>84.674408</v>
      </c>
      <c r="M50" s="97">
        <v>84.891022000000007</v>
      </c>
      <c r="N50" s="97">
        <v>85.135436999999996</v>
      </c>
      <c r="O50" s="97">
        <v>85.362433999999993</v>
      </c>
      <c r="P50" s="97">
        <v>85.591965000000002</v>
      </c>
      <c r="Q50" s="97">
        <v>85.831619000000003</v>
      </c>
      <c r="R50" s="97">
        <v>86.056815999999998</v>
      </c>
      <c r="S50" s="97">
        <v>86.290306000000001</v>
      </c>
      <c r="T50" s="97">
        <v>86.508529999999993</v>
      </c>
      <c r="U50" s="97">
        <v>86.649010000000004</v>
      </c>
      <c r="V50" s="97">
        <v>86.797584999999998</v>
      </c>
      <c r="W50" s="97">
        <v>86.943680000000001</v>
      </c>
      <c r="X50" s="97">
        <v>87.064186000000007</v>
      </c>
      <c r="Y50" s="97">
        <v>87.227455000000006</v>
      </c>
      <c r="Z50" s="97">
        <v>87.383194000000003</v>
      </c>
      <c r="AA50" s="97">
        <v>87.494911000000002</v>
      </c>
      <c r="AB50" s="97">
        <v>87.626632999999998</v>
      </c>
      <c r="AC50" s="97">
        <v>87.730514999999997</v>
      </c>
      <c r="AD50" s="97">
        <v>87.802811000000005</v>
      </c>
      <c r="AE50" s="97">
        <v>87.887207000000004</v>
      </c>
      <c r="AF50" s="97">
        <v>87.982688999999993</v>
      </c>
      <c r="AG50" s="98">
        <v>3.0820000000000001E-3</v>
      </c>
    </row>
    <row r="51" spans="1:33" ht="15" customHeight="1" x14ac:dyDescent="0.35">
      <c r="A51" s="91" t="s">
        <v>1735</v>
      </c>
      <c r="B51" s="96" t="s">
        <v>1694</v>
      </c>
      <c r="C51" s="97">
        <v>65.264899999999997</v>
      </c>
      <c r="D51" s="97">
        <v>66.8964</v>
      </c>
      <c r="E51" s="97">
        <v>67.659606999999994</v>
      </c>
      <c r="F51" s="97">
        <v>69.647354000000007</v>
      </c>
      <c r="G51" s="97">
        <v>70.778655999999998</v>
      </c>
      <c r="H51" s="97">
        <v>71.558211999999997</v>
      </c>
      <c r="I51" s="97">
        <v>71.541229000000001</v>
      </c>
      <c r="J51" s="97">
        <v>71.403221000000002</v>
      </c>
      <c r="K51" s="97">
        <v>71.470016000000001</v>
      </c>
      <c r="L51" s="97">
        <v>71.869704999999996</v>
      </c>
      <c r="M51" s="97">
        <v>72.164710999999997</v>
      </c>
      <c r="N51" s="97">
        <v>72.529563999999993</v>
      </c>
      <c r="O51" s="97">
        <v>72.875998999999993</v>
      </c>
      <c r="P51" s="97">
        <v>73.210892000000001</v>
      </c>
      <c r="Q51" s="97">
        <v>73.543625000000006</v>
      </c>
      <c r="R51" s="97">
        <v>73.835189999999997</v>
      </c>
      <c r="S51" s="97">
        <v>74.130989</v>
      </c>
      <c r="T51" s="97">
        <v>74.431388999999996</v>
      </c>
      <c r="U51" s="97">
        <v>74.642859999999999</v>
      </c>
      <c r="V51" s="97">
        <v>74.860305999999994</v>
      </c>
      <c r="W51" s="97">
        <v>75.066367999999997</v>
      </c>
      <c r="X51" s="97">
        <v>75.231369000000001</v>
      </c>
      <c r="Y51" s="97">
        <v>75.453002999999995</v>
      </c>
      <c r="Z51" s="97">
        <v>75.657059000000004</v>
      </c>
      <c r="AA51" s="97">
        <v>75.806160000000006</v>
      </c>
      <c r="AB51" s="97">
        <v>75.979836000000006</v>
      </c>
      <c r="AC51" s="97">
        <v>76.114615999999998</v>
      </c>
      <c r="AD51" s="97">
        <v>76.207153000000005</v>
      </c>
      <c r="AE51" s="97">
        <v>76.311622999999997</v>
      </c>
      <c r="AF51" s="97">
        <v>76.423805000000002</v>
      </c>
      <c r="AG51" s="98">
        <v>5.4580000000000002E-3</v>
      </c>
    </row>
    <row r="52" spans="1:33" ht="15" customHeight="1" x14ac:dyDescent="0.35">
      <c r="A52" s="91" t="s">
        <v>1736</v>
      </c>
      <c r="B52" s="96" t="s">
        <v>1696</v>
      </c>
      <c r="C52" s="97">
        <v>45.254311000000001</v>
      </c>
      <c r="D52" s="97">
        <v>46.858638999999997</v>
      </c>
      <c r="E52" s="97">
        <v>47.734470000000002</v>
      </c>
      <c r="F52" s="97">
        <v>49.085811999999997</v>
      </c>
      <c r="G52" s="97">
        <v>49.960845999999997</v>
      </c>
      <c r="H52" s="97">
        <v>51.110008000000001</v>
      </c>
      <c r="I52" s="97">
        <v>51.377865</v>
      </c>
      <c r="J52" s="97">
        <v>51.389598999999997</v>
      </c>
      <c r="K52" s="97">
        <v>51.653084</v>
      </c>
      <c r="L52" s="97">
        <v>52.199542999999998</v>
      </c>
      <c r="M52" s="97">
        <v>52.925159000000001</v>
      </c>
      <c r="N52" s="97">
        <v>53.537773000000001</v>
      </c>
      <c r="O52" s="97">
        <v>54.195366</v>
      </c>
      <c r="P52" s="97">
        <v>54.85136</v>
      </c>
      <c r="Q52" s="97">
        <v>55.517600999999999</v>
      </c>
      <c r="R52" s="97">
        <v>56.136971000000003</v>
      </c>
      <c r="S52" s="97">
        <v>56.742485000000002</v>
      </c>
      <c r="T52" s="97">
        <v>57.401749000000002</v>
      </c>
      <c r="U52" s="97">
        <v>57.904251000000002</v>
      </c>
      <c r="V52" s="97">
        <v>58.452164000000003</v>
      </c>
      <c r="W52" s="97">
        <v>58.965023000000002</v>
      </c>
      <c r="X52" s="97">
        <v>59.405258000000003</v>
      </c>
      <c r="Y52" s="97">
        <v>59.968181999999999</v>
      </c>
      <c r="Z52" s="97">
        <v>60.512497000000003</v>
      </c>
      <c r="AA52" s="97">
        <v>60.956558000000001</v>
      </c>
      <c r="AB52" s="97">
        <v>61.463935999999997</v>
      </c>
      <c r="AC52" s="97">
        <v>61.884304</v>
      </c>
      <c r="AD52" s="97">
        <v>62.220103999999999</v>
      </c>
      <c r="AE52" s="97">
        <v>62.572887000000001</v>
      </c>
      <c r="AF52" s="97">
        <v>62.956673000000002</v>
      </c>
      <c r="AG52" s="98">
        <v>1.1449000000000001E-2</v>
      </c>
    </row>
    <row r="53" spans="1:33" ht="15" customHeight="1" x14ac:dyDescent="0.35">
      <c r="A53" s="91" t="s">
        <v>1737</v>
      </c>
      <c r="B53" s="96" t="s">
        <v>1698</v>
      </c>
      <c r="C53" s="97">
        <v>61.933661999999998</v>
      </c>
      <c r="D53" s="97">
        <v>63.408786999999997</v>
      </c>
      <c r="E53" s="97">
        <v>63.885021000000002</v>
      </c>
      <c r="F53" s="97">
        <v>65.636284000000003</v>
      </c>
      <c r="G53" s="97">
        <v>66.821479999999994</v>
      </c>
      <c r="H53" s="97">
        <v>67.820960999999997</v>
      </c>
      <c r="I53" s="97">
        <v>67.874602999999993</v>
      </c>
      <c r="J53" s="97">
        <v>67.851433</v>
      </c>
      <c r="K53" s="97">
        <v>67.986969000000002</v>
      </c>
      <c r="L53" s="97">
        <v>68.381050000000002</v>
      </c>
      <c r="M53" s="97">
        <v>68.857512999999997</v>
      </c>
      <c r="N53" s="97">
        <v>69.277648999999997</v>
      </c>
      <c r="O53" s="97">
        <v>69.732071000000005</v>
      </c>
      <c r="P53" s="97">
        <v>70.178321999999994</v>
      </c>
      <c r="Q53" s="97">
        <v>70.643150000000006</v>
      </c>
      <c r="R53" s="97">
        <v>71.085541000000006</v>
      </c>
      <c r="S53" s="97">
        <v>71.517623999999998</v>
      </c>
      <c r="T53" s="97">
        <v>71.968322999999998</v>
      </c>
      <c r="U53" s="97">
        <v>72.313086999999996</v>
      </c>
      <c r="V53" s="97">
        <v>72.671638000000002</v>
      </c>
      <c r="W53" s="97">
        <v>73.011748999999995</v>
      </c>
      <c r="X53" s="97">
        <v>73.316147000000001</v>
      </c>
      <c r="Y53" s="97">
        <v>73.68441</v>
      </c>
      <c r="Z53" s="97">
        <v>74.041359</v>
      </c>
      <c r="AA53" s="97">
        <v>74.338524000000007</v>
      </c>
      <c r="AB53" s="97">
        <v>74.665381999999994</v>
      </c>
      <c r="AC53" s="97">
        <v>74.935149999999993</v>
      </c>
      <c r="AD53" s="97">
        <v>75.161811999999998</v>
      </c>
      <c r="AE53" s="97">
        <v>75.400627</v>
      </c>
      <c r="AF53" s="97">
        <v>75.657798999999997</v>
      </c>
      <c r="AG53" s="98">
        <v>6.9259999999999999E-3</v>
      </c>
    </row>
    <row r="54" spans="1:33" ht="15" customHeight="1" x14ac:dyDescent="0.35">
      <c r="A54" s="91" t="s">
        <v>1738</v>
      </c>
      <c r="B54" s="96" t="s">
        <v>1700</v>
      </c>
      <c r="C54" s="97">
        <v>60.231518000000001</v>
      </c>
      <c r="D54" s="97">
        <v>62.073627000000002</v>
      </c>
      <c r="E54" s="97">
        <v>63.255428000000002</v>
      </c>
      <c r="F54" s="97">
        <v>65.555367000000004</v>
      </c>
      <c r="G54" s="97">
        <v>67.018478000000002</v>
      </c>
      <c r="H54" s="97">
        <v>68.171843999999993</v>
      </c>
      <c r="I54" s="97">
        <v>68.280624000000003</v>
      </c>
      <c r="J54" s="97">
        <v>68.278571999999997</v>
      </c>
      <c r="K54" s="97">
        <v>68.410315999999995</v>
      </c>
      <c r="L54" s="97">
        <v>68.876472000000007</v>
      </c>
      <c r="M54" s="97">
        <v>69.266113000000004</v>
      </c>
      <c r="N54" s="97">
        <v>69.647102000000004</v>
      </c>
      <c r="O54" s="97">
        <v>70.021850999999998</v>
      </c>
      <c r="P54" s="97">
        <v>70.405654999999996</v>
      </c>
      <c r="Q54" s="97">
        <v>70.786513999999997</v>
      </c>
      <c r="R54" s="97">
        <v>71.123092999999997</v>
      </c>
      <c r="S54" s="97">
        <v>71.442359999999994</v>
      </c>
      <c r="T54" s="97">
        <v>71.762589000000006</v>
      </c>
      <c r="U54" s="97">
        <v>71.986923000000004</v>
      </c>
      <c r="V54" s="97">
        <v>72.221351999999996</v>
      </c>
      <c r="W54" s="97">
        <v>72.453261999999995</v>
      </c>
      <c r="X54" s="97">
        <v>72.637230000000002</v>
      </c>
      <c r="Y54" s="97">
        <v>72.873444000000006</v>
      </c>
      <c r="Z54" s="97">
        <v>73.091308999999995</v>
      </c>
      <c r="AA54" s="97">
        <v>73.251525999999998</v>
      </c>
      <c r="AB54" s="97">
        <v>73.434005999999997</v>
      </c>
      <c r="AC54" s="97">
        <v>73.581535000000002</v>
      </c>
      <c r="AD54" s="97">
        <v>73.682013999999995</v>
      </c>
      <c r="AE54" s="97">
        <v>73.798491999999996</v>
      </c>
      <c r="AF54" s="97">
        <v>73.924423000000004</v>
      </c>
      <c r="AG54" s="98">
        <v>7.0889999999999998E-3</v>
      </c>
    </row>
    <row r="55" spans="1:33" ht="15" customHeight="1" x14ac:dyDescent="0.35">
      <c r="A55" s="91" t="s">
        <v>1739</v>
      </c>
      <c r="B55" s="96" t="s">
        <v>1740</v>
      </c>
      <c r="C55" s="97">
        <v>68.653846999999999</v>
      </c>
      <c r="D55" s="97">
        <v>70.392837999999998</v>
      </c>
      <c r="E55" s="97">
        <v>71.012932000000006</v>
      </c>
      <c r="F55" s="97">
        <v>72.313477000000006</v>
      </c>
      <c r="G55" s="97">
        <v>73.438300999999996</v>
      </c>
      <c r="H55" s="97">
        <v>74.274071000000006</v>
      </c>
      <c r="I55" s="97">
        <v>74.167029999999997</v>
      </c>
      <c r="J55" s="97">
        <v>74.000991999999997</v>
      </c>
      <c r="K55" s="97">
        <v>73.986587999999998</v>
      </c>
      <c r="L55" s="97">
        <v>74.265067999999999</v>
      </c>
      <c r="M55" s="97">
        <v>74.555938999999995</v>
      </c>
      <c r="N55" s="97">
        <v>74.929443000000006</v>
      </c>
      <c r="O55" s="97">
        <v>75.258292999999995</v>
      </c>
      <c r="P55" s="97">
        <v>75.582901000000007</v>
      </c>
      <c r="Q55" s="97">
        <v>75.928093000000004</v>
      </c>
      <c r="R55" s="97">
        <v>76.231728000000004</v>
      </c>
      <c r="S55" s="97">
        <v>76.542502999999996</v>
      </c>
      <c r="T55" s="97">
        <v>76.852310000000003</v>
      </c>
      <c r="U55" s="97">
        <v>77.108520999999996</v>
      </c>
      <c r="V55" s="97">
        <v>77.335091000000006</v>
      </c>
      <c r="W55" s="97">
        <v>77.513985000000005</v>
      </c>
      <c r="X55" s="97">
        <v>77.725739000000004</v>
      </c>
      <c r="Y55" s="97">
        <v>77.966942000000003</v>
      </c>
      <c r="Z55" s="97">
        <v>78.216576000000003</v>
      </c>
      <c r="AA55" s="97">
        <v>78.426117000000005</v>
      </c>
      <c r="AB55" s="97">
        <v>78.641829999999999</v>
      </c>
      <c r="AC55" s="97">
        <v>78.839256000000006</v>
      </c>
      <c r="AD55" s="97">
        <v>78.992226000000002</v>
      </c>
      <c r="AE55" s="97">
        <v>79.147575000000003</v>
      </c>
      <c r="AF55" s="97">
        <v>79.320723999999998</v>
      </c>
      <c r="AG55" s="98">
        <v>4.9919999999999999E-3</v>
      </c>
    </row>
    <row r="56" spans="1:33" ht="15" customHeight="1" x14ac:dyDescent="0.35"/>
    <row r="57" spans="1:33" ht="15" customHeight="1" x14ac:dyDescent="0.35">
      <c r="B57" s="41" t="s">
        <v>1741</v>
      </c>
    </row>
    <row r="58" spans="1:33" ht="15" customHeight="1" x14ac:dyDescent="0.35">
      <c r="A58" s="91" t="s">
        <v>1742</v>
      </c>
      <c r="B58" s="96" t="s">
        <v>1707</v>
      </c>
      <c r="C58" s="97">
        <v>35.981934000000003</v>
      </c>
      <c r="D58" s="97">
        <v>37.859993000000003</v>
      </c>
      <c r="E58" s="97">
        <v>38.904834999999999</v>
      </c>
      <c r="F58" s="97">
        <v>39.460186</v>
      </c>
      <c r="G58" s="97">
        <v>39.582703000000002</v>
      </c>
      <c r="H58" s="97">
        <v>39.701427000000002</v>
      </c>
      <c r="I58" s="97">
        <v>39.846859000000002</v>
      </c>
      <c r="J58" s="97">
        <v>40.040184000000004</v>
      </c>
      <c r="K58" s="97">
        <v>40.279575000000001</v>
      </c>
      <c r="L58" s="97">
        <v>40.714958000000003</v>
      </c>
      <c r="M58" s="97">
        <v>41.248249000000001</v>
      </c>
      <c r="N58" s="97">
        <v>41.758121000000003</v>
      </c>
      <c r="O58" s="97">
        <v>42.092452999999999</v>
      </c>
      <c r="P58" s="97">
        <v>42.416023000000003</v>
      </c>
      <c r="Q58" s="97">
        <v>42.750259</v>
      </c>
      <c r="R58" s="97">
        <v>43.080460000000002</v>
      </c>
      <c r="S58" s="97">
        <v>43.391685000000003</v>
      </c>
      <c r="T58" s="97">
        <v>43.714153000000003</v>
      </c>
      <c r="U58" s="97">
        <v>43.926032999999997</v>
      </c>
      <c r="V58" s="97">
        <v>44.165241000000002</v>
      </c>
      <c r="W58" s="97">
        <v>44.343677999999997</v>
      </c>
      <c r="X58" s="97">
        <v>44.470050999999998</v>
      </c>
      <c r="Y58" s="97">
        <v>44.640396000000003</v>
      </c>
      <c r="Z58" s="97">
        <v>44.804405000000003</v>
      </c>
      <c r="AA58" s="97">
        <v>44.902324999999998</v>
      </c>
      <c r="AB58" s="97">
        <v>45.020080999999998</v>
      </c>
      <c r="AC58" s="97">
        <v>45.067844000000001</v>
      </c>
      <c r="AD58" s="97">
        <v>45.077148000000001</v>
      </c>
      <c r="AE58" s="97">
        <v>45.086844999999997</v>
      </c>
      <c r="AF58" s="97">
        <v>45.099648000000002</v>
      </c>
      <c r="AG58" s="98">
        <v>7.8189999999999996E-3</v>
      </c>
    </row>
    <row r="59" spans="1:33" ht="15" customHeight="1" x14ac:dyDescent="0.35">
      <c r="A59" s="91" t="s">
        <v>1743</v>
      </c>
      <c r="B59" s="96" t="s">
        <v>1709</v>
      </c>
      <c r="C59" s="97">
        <v>31.311198999999998</v>
      </c>
      <c r="D59" s="97">
        <v>33.324589000000003</v>
      </c>
      <c r="E59" s="97">
        <v>34.149403</v>
      </c>
      <c r="F59" s="97">
        <v>34.849021999999998</v>
      </c>
      <c r="G59" s="97">
        <v>35.262855999999999</v>
      </c>
      <c r="H59" s="97">
        <v>35.593834000000001</v>
      </c>
      <c r="I59" s="97">
        <v>35.876759</v>
      </c>
      <c r="J59" s="97">
        <v>36.174079999999996</v>
      </c>
      <c r="K59" s="97">
        <v>36.451897000000002</v>
      </c>
      <c r="L59" s="97">
        <v>36.799095000000001</v>
      </c>
      <c r="M59" s="97">
        <v>37.275105000000003</v>
      </c>
      <c r="N59" s="97">
        <v>37.717498999999997</v>
      </c>
      <c r="O59" s="97">
        <v>38.142417999999999</v>
      </c>
      <c r="P59" s="97">
        <v>38.599525</v>
      </c>
      <c r="Q59" s="97">
        <v>39.006332</v>
      </c>
      <c r="R59" s="97">
        <v>39.477325</v>
      </c>
      <c r="S59" s="97">
        <v>39.968567</v>
      </c>
      <c r="T59" s="97">
        <v>40.493960999999999</v>
      </c>
      <c r="U59" s="97">
        <v>40.899062999999998</v>
      </c>
      <c r="V59" s="97">
        <v>41.362194000000002</v>
      </c>
      <c r="W59" s="97">
        <v>41.824233999999997</v>
      </c>
      <c r="X59" s="97">
        <v>42.240639000000002</v>
      </c>
      <c r="Y59" s="97">
        <v>42.763064999999997</v>
      </c>
      <c r="Z59" s="97">
        <v>43.303848000000002</v>
      </c>
      <c r="AA59" s="97">
        <v>43.755279999999999</v>
      </c>
      <c r="AB59" s="97">
        <v>44.265067999999999</v>
      </c>
      <c r="AC59" s="97">
        <v>44.653964999999999</v>
      </c>
      <c r="AD59" s="97">
        <v>44.965522999999997</v>
      </c>
      <c r="AE59" s="97">
        <v>45.294288999999999</v>
      </c>
      <c r="AF59" s="97">
        <v>45.658420999999997</v>
      </c>
      <c r="AG59" s="98">
        <v>1.3091999999999999E-2</v>
      </c>
    </row>
    <row r="60" spans="1:33" ht="15" customHeight="1" x14ac:dyDescent="0.35">
      <c r="A60" s="91" t="s">
        <v>1744</v>
      </c>
      <c r="B60" s="96" t="s">
        <v>1711</v>
      </c>
      <c r="C60" s="97">
        <v>54.238914000000001</v>
      </c>
      <c r="D60" s="97">
        <v>57.736572000000002</v>
      </c>
      <c r="E60" s="97">
        <v>59.267215999999998</v>
      </c>
      <c r="F60" s="97">
        <v>60.502139999999997</v>
      </c>
      <c r="G60" s="97">
        <v>61.164969999999997</v>
      </c>
      <c r="H60" s="97">
        <v>61.257911999999997</v>
      </c>
      <c r="I60" s="97">
        <v>61.302501999999997</v>
      </c>
      <c r="J60" s="97">
        <v>61.465671999999998</v>
      </c>
      <c r="K60" s="97">
        <v>61.579472000000003</v>
      </c>
      <c r="L60" s="97">
        <v>63.675635999999997</v>
      </c>
      <c r="M60" s="97">
        <v>65.073127999999997</v>
      </c>
      <c r="N60" s="97">
        <v>65.669646999999998</v>
      </c>
      <c r="O60" s="97">
        <v>66.158043000000006</v>
      </c>
      <c r="P60" s="97">
        <v>66.518294999999995</v>
      </c>
      <c r="Q60" s="97">
        <v>66.854568</v>
      </c>
      <c r="R60" s="97">
        <v>67.186988999999997</v>
      </c>
      <c r="S60" s="97">
        <v>67.501450000000006</v>
      </c>
      <c r="T60" s="97">
        <v>67.828934000000004</v>
      </c>
      <c r="U60" s="97">
        <v>68.052429000000004</v>
      </c>
      <c r="V60" s="97">
        <v>68.311447000000001</v>
      </c>
      <c r="W60" s="97">
        <v>68.552345000000003</v>
      </c>
      <c r="X60" s="97">
        <v>68.749229</v>
      </c>
      <c r="Y60" s="97">
        <v>69.006507999999997</v>
      </c>
      <c r="Z60" s="97">
        <v>69.259392000000005</v>
      </c>
      <c r="AA60" s="97">
        <v>69.446280999999999</v>
      </c>
      <c r="AB60" s="97">
        <v>69.659569000000005</v>
      </c>
      <c r="AC60" s="97">
        <v>69.813271</v>
      </c>
      <c r="AD60" s="97">
        <v>69.920272999999995</v>
      </c>
      <c r="AE60" s="97">
        <v>70.031464</v>
      </c>
      <c r="AF60" s="97">
        <v>70.149910000000006</v>
      </c>
      <c r="AG60" s="98">
        <v>8.9099999999999995E-3</v>
      </c>
    </row>
    <row r="61" spans="1:33" ht="15" customHeight="1" x14ac:dyDescent="0.35">
      <c r="A61" s="91" t="s">
        <v>1745</v>
      </c>
      <c r="B61" s="96" t="s">
        <v>1713</v>
      </c>
      <c r="C61" s="97">
        <v>41.814323000000002</v>
      </c>
      <c r="D61" s="97">
        <v>48.449162000000001</v>
      </c>
      <c r="E61" s="97">
        <v>49.344059000000001</v>
      </c>
      <c r="F61" s="97">
        <v>49.495697</v>
      </c>
      <c r="G61" s="97">
        <v>49.342201000000003</v>
      </c>
      <c r="H61" s="97">
        <v>49.238453</v>
      </c>
      <c r="I61" s="97">
        <v>49.170872000000003</v>
      </c>
      <c r="J61" s="97">
        <v>49.148479000000002</v>
      </c>
      <c r="K61" s="97">
        <v>49.178677</v>
      </c>
      <c r="L61" s="97">
        <v>49.317413000000002</v>
      </c>
      <c r="M61" s="97">
        <v>49.528488000000003</v>
      </c>
      <c r="N61" s="97">
        <v>49.731796000000003</v>
      </c>
      <c r="O61" s="97">
        <v>49.902107000000001</v>
      </c>
      <c r="P61" s="97">
        <v>50.055183</v>
      </c>
      <c r="Q61" s="97">
        <v>50.189563999999997</v>
      </c>
      <c r="R61" s="97">
        <v>50.322398999999997</v>
      </c>
      <c r="S61" s="97">
        <v>50.470782999999997</v>
      </c>
      <c r="T61" s="97">
        <v>50.621966999999998</v>
      </c>
      <c r="U61" s="97">
        <v>50.72728</v>
      </c>
      <c r="V61" s="97">
        <v>50.833466000000001</v>
      </c>
      <c r="W61" s="97">
        <v>50.927601000000003</v>
      </c>
      <c r="X61" s="97">
        <v>51.010952000000003</v>
      </c>
      <c r="Y61" s="97">
        <v>51.109099999999998</v>
      </c>
      <c r="Z61" s="97">
        <v>51.203716</v>
      </c>
      <c r="AA61" s="97">
        <v>51.27261</v>
      </c>
      <c r="AB61" s="97">
        <v>51.349708999999997</v>
      </c>
      <c r="AC61" s="97">
        <v>51.419311999999998</v>
      </c>
      <c r="AD61" s="97">
        <v>51.461329999999997</v>
      </c>
      <c r="AE61" s="97">
        <v>51.511130999999999</v>
      </c>
      <c r="AF61" s="97">
        <v>51.556384999999999</v>
      </c>
      <c r="AG61" s="98">
        <v>7.2480000000000001E-3</v>
      </c>
    </row>
    <row r="62" spans="1:33" ht="15" customHeight="1" x14ac:dyDescent="0.35">
      <c r="A62" s="91" t="s">
        <v>1746</v>
      </c>
      <c r="B62" s="96" t="s">
        <v>1715</v>
      </c>
      <c r="C62" s="97">
        <v>39.515568000000002</v>
      </c>
      <c r="D62" s="97">
        <v>41.287258000000001</v>
      </c>
      <c r="E62" s="97">
        <v>42.390385000000002</v>
      </c>
      <c r="F62" s="97">
        <v>43.222800999999997</v>
      </c>
      <c r="G62" s="97">
        <v>43.655064000000003</v>
      </c>
      <c r="H62" s="97">
        <v>44.065933000000001</v>
      </c>
      <c r="I62" s="97">
        <v>44.400455000000001</v>
      </c>
      <c r="J62" s="97">
        <v>44.756638000000002</v>
      </c>
      <c r="K62" s="97">
        <v>45.183169999999997</v>
      </c>
      <c r="L62" s="97">
        <v>45.694426999999997</v>
      </c>
      <c r="M62" s="97">
        <v>46.359057999999997</v>
      </c>
      <c r="N62" s="97">
        <v>46.970008999999997</v>
      </c>
      <c r="O62" s="97">
        <v>47.487862</v>
      </c>
      <c r="P62" s="97">
        <v>47.997008999999998</v>
      </c>
      <c r="Q62" s="97">
        <v>48.455475</v>
      </c>
      <c r="R62" s="97">
        <v>48.909962</v>
      </c>
      <c r="S62" s="97">
        <v>49.338051</v>
      </c>
      <c r="T62" s="97">
        <v>49.787703999999998</v>
      </c>
      <c r="U62" s="97">
        <v>50.087856000000002</v>
      </c>
      <c r="V62" s="97">
        <v>50.437168</v>
      </c>
      <c r="W62" s="97">
        <v>50.754040000000003</v>
      </c>
      <c r="X62" s="97">
        <v>51.003086000000003</v>
      </c>
      <c r="Y62" s="97">
        <v>51.327995000000001</v>
      </c>
      <c r="Z62" s="97">
        <v>51.652434999999997</v>
      </c>
      <c r="AA62" s="97">
        <v>51.881329000000001</v>
      </c>
      <c r="AB62" s="97">
        <v>52.144257000000003</v>
      </c>
      <c r="AC62" s="97">
        <v>52.320537999999999</v>
      </c>
      <c r="AD62" s="97">
        <v>52.424683000000002</v>
      </c>
      <c r="AE62" s="97">
        <v>52.534458000000001</v>
      </c>
      <c r="AF62" s="97">
        <v>52.647143999999997</v>
      </c>
      <c r="AG62" s="98">
        <v>9.9430000000000004E-3</v>
      </c>
    </row>
    <row r="63" spans="1:33" ht="15" customHeight="1" x14ac:dyDescent="0.35">
      <c r="A63" s="91" t="s">
        <v>1747</v>
      </c>
      <c r="B63" s="96" t="s">
        <v>1717</v>
      </c>
      <c r="C63" s="97">
        <v>32.062111000000002</v>
      </c>
      <c r="D63" s="97">
        <v>33.293064000000001</v>
      </c>
      <c r="E63" s="97">
        <v>34.455672999999997</v>
      </c>
      <c r="F63" s="97">
        <v>35.552031999999997</v>
      </c>
      <c r="G63" s="97">
        <v>36.007911999999997</v>
      </c>
      <c r="H63" s="97">
        <v>36.455970999999998</v>
      </c>
      <c r="I63" s="97">
        <v>36.836928999999998</v>
      </c>
      <c r="J63" s="97">
        <v>37.225208000000002</v>
      </c>
      <c r="K63" s="97">
        <v>37.628779999999999</v>
      </c>
      <c r="L63" s="97">
        <v>38.077655999999998</v>
      </c>
      <c r="M63" s="97">
        <v>38.663440999999999</v>
      </c>
      <c r="N63" s="97">
        <v>39.204192999999997</v>
      </c>
      <c r="O63" s="97">
        <v>39.734791000000001</v>
      </c>
      <c r="P63" s="97">
        <v>40.231079000000001</v>
      </c>
      <c r="Q63" s="97">
        <v>40.701583999999997</v>
      </c>
      <c r="R63" s="97">
        <v>41.183627999999999</v>
      </c>
      <c r="S63" s="97">
        <v>41.665356000000003</v>
      </c>
      <c r="T63" s="97">
        <v>42.153328000000002</v>
      </c>
      <c r="U63" s="97">
        <v>42.495148</v>
      </c>
      <c r="V63" s="97">
        <v>42.888592000000003</v>
      </c>
      <c r="W63" s="97">
        <v>43.258408000000003</v>
      </c>
      <c r="X63" s="97">
        <v>43.559047999999997</v>
      </c>
      <c r="Y63" s="97">
        <v>43.922595999999999</v>
      </c>
      <c r="Z63" s="97">
        <v>44.290936000000002</v>
      </c>
      <c r="AA63" s="97">
        <v>44.572414000000002</v>
      </c>
      <c r="AB63" s="97">
        <v>44.888531</v>
      </c>
      <c r="AC63" s="97">
        <v>45.109921</v>
      </c>
      <c r="AD63" s="97">
        <v>45.262695000000001</v>
      </c>
      <c r="AE63" s="97">
        <v>45.431342999999998</v>
      </c>
      <c r="AF63" s="97">
        <v>45.583095999999998</v>
      </c>
      <c r="AG63" s="98">
        <v>1.2207000000000001E-2</v>
      </c>
    </row>
    <row r="64" spans="1:33" ht="15" customHeight="1" x14ac:dyDescent="0.35">
      <c r="A64" s="91" t="s">
        <v>1748</v>
      </c>
      <c r="B64" s="96" t="s">
        <v>1698</v>
      </c>
      <c r="C64" s="97">
        <v>55.962283999999997</v>
      </c>
      <c r="D64" s="97">
        <v>61.451340000000002</v>
      </c>
      <c r="E64" s="97">
        <v>62.577067999999997</v>
      </c>
      <c r="F64" s="97">
        <v>63.251140999999997</v>
      </c>
      <c r="G64" s="97">
        <v>63.454799999999999</v>
      </c>
      <c r="H64" s="97">
        <v>63.601050999999998</v>
      </c>
      <c r="I64" s="97">
        <v>63.726154000000001</v>
      </c>
      <c r="J64" s="97">
        <v>63.867896999999999</v>
      </c>
      <c r="K64" s="97">
        <v>64.068398000000002</v>
      </c>
      <c r="L64" s="97">
        <v>64.296227000000002</v>
      </c>
      <c r="M64" s="97">
        <v>64.556572000000003</v>
      </c>
      <c r="N64" s="97">
        <v>64.806076000000004</v>
      </c>
      <c r="O64" s="97">
        <v>65.039223000000007</v>
      </c>
      <c r="P64" s="97">
        <v>65.257469</v>
      </c>
      <c r="Q64" s="97">
        <v>65.448875000000001</v>
      </c>
      <c r="R64" s="97">
        <v>65.63279</v>
      </c>
      <c r="S64" s="97">
        <v>65.793746999999996</v>
      </c>
      <c r="T64" s="97">
        <v>65.948654000000005</v>
      </c>
      <c r="U64" s="97">
        <v>66.034035000000003</v>
      </c>
      <c r="V64" s="97">
        <v>66.134688999999995</v>
      </c>
      <c r="W64" s="97">
        <v>66.219336999999996</v>
      </c>
      <c r="X64" s="97">
        <v>66.270904999999999</v>
      </c>
      <c r="Y64" s="97">
        <v>66.354149000000007</v>
      </c>
      <c r="Z64" s="97">
        <v>66.424919000000003</v>
      </c>
      <c r="AA64" s="97">
        <v>66.453697000000005</v>
      </c>
      <c r="AB64" s="97">
        <v>66.497878999999998</v>
      </c>
      <c r="AC64" s="97">
        <v>66.516716000000002</v>
      </c>
      <c r="AD64" s="97">
        <v>66.508117999999996</v>
      </c>
      <c r="AE64" s="97">
        <v>66.505318000000003</v>
      </c>
      <c r="AF64" s="97">
        <v>66.502426</v>
      </c>
      <c r="AG64" s="98">
        <v>5.9680000000000002E-3</v>
      </c>
    </row>
    <row r="65" spans="1:33" ht="15" customHeight="1" x14ac:dyDescent="0.35">
      <c r="A65" s="91" t="s">
        <v>1749</v>
      </c>
      <c r="B65" s="96" t="s">
        <v>1700</v>
      </c>
      <c r="C65" s="97">
        <v>42.847957999999998</v>
      </c>
      <c r="D65" s="97">
        <v>44.170158000000001</v>
      </c>
      <c r="E65" s="97">
        <v>45.254241999999998</v>
      </c>
      <c r="F65" s="97">
        <v>46.509686000000002</v>
      </c>
      <c r="G65" s="97">
        <v>47.091087000000002</v>
      </c>
      <c r="H65" s="97">
        <v>47.541679000000002</v>
      </c>
      <c r="I65" s="97">
        <v>47.917625000000001</v>
      </c>
      <c r="J65" s="97">
        <v>48.270885</v>
      </c>
      <c r="K65" s="97">
        <v>48.687317</v>
      </c>
      <c r="L65" s="97">
        <v>49.112782000000003</v>
      </c>
      <c r="M65" s="97">
        <v>49.618895999999999</v>
      </c>
      <c r="N65" s="97">
        <v>50.112304999999999</v>
      </c>
      <c r="O65" s="97">
        <v>50.564414999999997</v>
      </c>
      <c r="P65" s="97">
        <v>50.982494000000003</v>
      </c>
      <c r="Q65" s="97">
        <v>51.398834000000001</v>
      </c>
      <c r="R65" s="97">
        <v>51.789726000000002</v>
      </c>
      <c r="S65" s="97">
        <v>52.158591999999999</v>
      </c>
      <c r="T65" s="97">
        <v>52.548374000000003</v>
      </c>
      <c r="U65" s="97">
        <v>52.830185</v>
      </c>
      <c r="V65" s="97">
        <v>53.136893999999998</v>
      </c>
      <c r="W65" s="97">
        <v>53.416854999999998</v>
      </c>
      <c r="X65" s="97">
        <v>53.643935999999997</v>
      </c>
      <c r="Y65" s="97">
        <v>53.930435000000003</v>
      </c>
      <c r="Z65" s="97">
        <v>54.205714999999998</v>
      </c>
      <c r="AA65" s="97">
        <v>54.404620999999999</v>
      </c>
      <c r="AB65" s="97">
        <v>54.629035999999999</v>
      </c>
      <c r="AC65" s="97">
        <v>54.791083999999998</v>
      </c>
      <c r="AD65" s="97">
        <v>54.893397999999998</v>
      </c>
      <c r="AE65" s="97">
        <v>55.000312999999998</v>
      </c>
      <c r="AF65" s="97">
        <v>55.111004000000001</v>
      </c>
      <c r="AG65" s="98">
        <v>8.7170000000000008E-3</v>
      </c>
    </row>
    <row r="66" spans="1:33" ht="15" customHeight="1" x14ac:dyDescent="0.35">
      <c r="B66" s="41" t="s">
        <v>160</v>
      </c>
    </row>
    <row r="67" spans="1:33" ht="15" customHeight="1" x14ac:dyDescent="0.35">
      <c r="B67" s="41" t="s">
        <v>1683</v>
      </c>
    </row>
    <row r="68" spans="1:33" ht="15" customHeight="1" x14ac:dyDescent="0.35">
      <c r="A68" s="91" t="s">
        <v>1750</v>
      </c>
      <c r="B68" s="96" t="s">
        <v>1726</v>
      </c>
      <c r="C68" s="97">
        <v>45.302093999999997</v>
      </c>
      <c r="D68" s="97">
        <v>45.903362000000001</v>
      </c>
      <c r="E68" s="97">
        <v>46.123351999999997</v>
      </c>
      <c r="F68" s="97">
        <v>46.758983999999998</v>
      </c>
      <c r="G68" s="97">
        <v>47.433010000000003</v>
      </c>
      <c r="H68" s="97">
        <v>48.377338000000002</v>
      </c>
      <c r="I68" s="97">
        <v>48.601871000000003</v>
      </c>
      <c r="J68" s="97">
        <v>48.737793000000003</v>
      </c>
      <c r="K68" s="97">
        <v>48.884566999999997</v>
      </c>
      <c r="L68" s="97">
        <v>49.036236000000002</v>
      </c>
      <c r="M68" s="97">
        <v>49.202477000000002</v>
      </c>
      <c r="N68" s="97">
        <v>49.35474</v>
      </c>
      <c r="O68" s="97">
        <v>49.506039000000001</v>
      </c>
      <c r="P68" s="97">
        <v>49.67371</v>
      </c>
      <c r="Q68" s="97">
        <v>49.839934999999997</v>
      </c>
      <c r="R68" s="97">
        <v>50.013930999999999</v>
      </c>
      <c r="S68" s="97">
        <v>50.202857999999999</v>
      </c>
      <c r="T68" s="97">
        <v>50.389392999999998</v>
      </c>
      <c r="U68" s="97">
        <v>50.551490999999999</v>
      </c>
      <c r="V68" s="97">
        <v>50.724873000000002</v>
      </c>
      <c r="W68" s="97">
        <v>50.907921000000002</v>
      </c>
      <c r="X68" s="97">
        <v>51.076988</v>
      </c>
      <c r="Y68" s="97">
        <v>51.266356999999999</v>
      </c>
      <c r="Z68" s="97">
        <v>51.448585999999999</v>
      </c>
      <c r="AA68" s="97">
        <v>51.617477000000001</v>
      </c>
      <c r="AB68" s="97">
        <v>51.793320000000001</v>
      </c>
      <c r="AC68" s="97">
        <v>51.976604000000002</v>
      </c>
      <c r="AD68" s="97">
        <v>52.144984999999998</v>
      </c>
      <c r="AE68" s="97">
        <v>52.323154000000002</v>
      </c>
      <c r="AF68" s="97">
        <v>52.492344000000003</v>
      </c>
      <c r="AG68" s="98">
        <v>5.0930000000000003E-3</v>
      </c>
    </row>
    <row r="69" spans="1:33" ht="15" customHeight="1" x14ac:dyDescent="0.35">
      <c r="A69" s="91" t="s">
        <v>1751</v>
      </c>
      <c r="B69" s="96" t="s">
        <v>1728</v>
      </c>
      <c r="C69" s="97">
        <v>31.175127</v>
      </c>
      <c r="D69" s="97">
        <v>31.713106</v>
      </c>
      <c r="E69" s="97">
        <v>32.090363000000004</v>
      </c>
      <c r="F69" s="97">
        <v>32.452744000000003</v>
      </c>
      <c r="G69" s="97">
        <v>32.622345000000003</v>
      </c>
      <c r="H69" s="97">
        <v>32.743996000000003</v>
      </c>
      <c r="I69" s="97">
        <v>32.857002000000001</v>
      </c>
      <c r="J69" s="97">
        <v>32.970210999999999</v>
      </c>
      <c r="K69" s="97">
        <v>33.057316</v>
      </c>
      <c r="L69" s="97">
        <v>33.135429000000002</v>
      </c>
      <c r="M69" s="97">
        <v>33.213749</v>
      </c>
      <c r="N69" s="97">
        <v>33.285815999999997</v>
      </c>
      <c r="O69" s="97">
        <v>33.350085999999997</v>
      </c>
      <c r="P69" s="97">
        <v>33.405040999999997</v>
      </c>
      <c r="Q69" s="97">
        <v>33.468197000000004</v>
      </c>
      <c r="R69" s="97">
        <v>33.541389000000002</v>
      </c>
      <c r="S69" s="97">
        <v>33.624912000000002</v>
      </c>
      <c r="T69" s="97">
        <v>33.693066000000002</v>
      </c>
      <c r="U69" s="97">
        <v>33.751933999999999</v>
      </c>
      <c r="V69" s="97">
        <v>33.819180000000003</v>
      </c>
      <c r="W69" s="97">
        <v>33.882851000000002</v>
      </c>
      <c r="X69" s="97">
        <v>33.940224000000001</v>
      </c>
      <c r="Y69" s="97">
        <v>34.000374000000001</v>
      </c>
      <c r="Z69" s="97">
        <v>34.059105000000002</v>
      </c>
      <c r="AA69" s="97">
        <v>34.113971999999997</v>
      </c>
      <c r="AB69" s="97">
        <v>34.170444000000003</v>
      </c>
      <c r="AC69" s="97">
        <v>34.227699000000001</v>
      </c>
      <c r="AD69" s="97">
        <v>34.282215000000001</v>
      </c>
      <c r="AE69" s="97">
        <v>34.338154000000003</v>
      </c>
      <c r="AF69" s="97">
        <v>34.393211000000001</v>
      </c>
      <c r="AG69" s="98">
        <v>3.3930000000000002E-3</v>
      </c>
    </row>
    <row r="70" spans="1:33" ht="12" customHeight="1" x14ac:dyDescent="0.35"/>
    <row r="71" spans="1:33" ht="15" customHeight="1" x14ac:dyDescent="0.35">
      <c r="B71" s="41" t="s">
        <v>1752</v>
      </c>
    </row>
    <row r="72" spans="1:33" ht="15" customHeight="1" x14ac:dyDescent="0.35">
      <c r="A72" s="91" t="s">
        <v>1753</v>
      </c>
      <c r="B72" s="96" t="s">
        <v>1726</v>
      </c>
      <c r="C72" s="97">
        <v>28.134561999999999</v>
      </c>
      <c r="D72" s="97">
        <v>28.743637</v>
      </c>
      <c r="E72" s="97">
        <v>29.221159</v>
      </c>
      <c r="F72" s="97">
        <v>29.788183</v>
      </c>
      <c r="G72" s="97">
        <v>30.304586</v>
      </c>
      <c r="H72" s="97">
        <v>31.057822999999999</v>
      </c>
      <c r="I72" s="97">
        <v>31.728864999999999</v>
      </c>
      <c r="J72" s="97">
        <v>32.161709000000002</v>
      </c>
      <c r="K72" s="97">
        <v>32.877934000000003</v>
      </c>
      <c r="L72" s="97">
        <v>33.423214000000002</v>
      </c>
      <c r="M72" s="97">
        <v>34.118374000000003</v>
      </c>
      <c r="N72" s="97">
        <v>34.827472999999998</v>
      </c>
      <c r="O72" s="97">
        <v>35.466361999999997</v>
      </c>
      <c r="P72" s="97">
        <v>35.721888999999997</v>
      </c>
      <c r="Q72" s="97">
        <v>36.578296999999999</v>
      </c>
      <c r="R72" s="97">
        <v>37.286788999999999</v>
      </c>
      <c r="S72" s="97">
        <v>37.911011000000002</v>
      </c>
      <c r="T72" s="97">
        <v>38.133738999999998</v>
      </c>
      <c r="U72" s="97">
        <v>38.625571999999998</v>
      </c>
      <c r="V72" s="97">
        <v>38.995983000000003</v>
      </c>
      <c r="W72" s="97">
        <v>39.384171000000002</v>
      </c>
      <c r="X72" s="97">
        <v>39.834690000000002</v>
      </c>
      <c r="Y72" s="97">
        <v>40.042411999999999</v>
      </c>
      <c r="Z72" s="97">
        <v>40.510441</v>
      </c>
      <c r="AA72" s="97">
        <v>41.087829999999997</v>
      </c>
      <c r="AB72" s="97">
        <v>41.291477</v>
      </c>
      <c r="AC72" s="97">
        <v>41.44088</v>
      </c>
      <c r="AD72" s="97">
        <v>41.634681999999998</v>
      </c>
      <c r="AE72" s="97">
        <v>41.819603000000001</v>
      </c>
      <c r="AF72" s="97">
        <v>42.025413999999998</v>
      </c>
      <c r="AG72" s="98">
        <v>1.3932999999999999E-2</v>
      </c>
    </row>
    <row r="73" spans="1:33" ht="15" customHeight="1" x14ac:dyDescent="0.35">
      <c r="A73" s="91" t="s">
        <v>1754</v>
      </c>
      <c r="B73" s="96" t="s">
        <v>1728</v>
      </c>
      <c r="C73" s="97">
        <v>20.855613999999999</v>
      </c>
      <c r="D73" s="97">
        <v>21.434536000000001</v>
      </c>
      <c r="E73" s="97">
        <v>21.945489999999999</v>
      </c>
      <c r="F73" s="97">
        <v>22.475245999999999</v>
      </c>
      <c r="G73" s="97">
        <v>22.906217999999999</v>
      </c>
      <c r="H73" s="97">
        <v>23.365407999999999</v>
      </c>
      <c r="I73" s="97">
        <v>23.798511999999999</v>
      </c>
      <c r="J73" s="97">
        <v>24.098296999999999</v>
      </c>
      <c r="K73" s="97">
        <v>24.418635999999999</v>
      </c>
      <c r="L73" s="97">
        <v>24.769579</v>
      </c>
      <c r="M73" s="97">
        <v>25.065778999999999</v>
      </c>
      <c r="N73" s="97">
        <v>25.266141999999999</v>
      </c>
      <c r="O73" s="97">
        <v>25.635172000000001</v>
      </c>
      <c r="P73" s="97">
        <v>25.613309999999998</v>
      </c>
      <c r="Q73" s="97">
        <v>25.867578999999999</v>
      </c>
      <c r="R73" s="97">
        <v>26.044231</v>
      </c>
      <c r="S73" s="97">
        <v>26.215579999999999</v>
      </c>
      <c r="T73" s="97">
        <v>26.362411000000002</v>
      </c>
      <c r="U73" s="97">
        <v>26.518639</v>
      </c>
      <c r="V73" s="97">
        <v>26.618289999999998</v>
      </c>
      <c r="W73" s="97">
        <v>26.691402</v>
      </c>
      <c r="X73" s="97">
        <v>26.824311999999999</v>
      </c>
      <c r="Y73" s="97">
        <v>26.922129000000002</v>
      </c>
      <c r="Z73" s="97">
        <v>27.158041000000001</v>
      </c>
      <c r="AA73" s="97">
        <v>27.252732999999999</v>
      </c>
      <c r="AB73" s="97">
        <v>27.335477999999998</v>
      </c>
      <c r="AC73" s="97">
        <v>27.406559000000001</v>
      </c>
      <c r="AD73" s="97">
        <v>27.474346000000001</v>
      </c>
      <c r="AE73" s="97">
        <v>27.529608</v>
      </c>
      <c r="AF73" s="97">
        <v>27.580494000000002</v>
      </c>
      <c r="AG73" s="98">
        <v>9.6839999999999999E-3</v>
      </c>
    </row>
    <row r="74" spans="1:33" ht="15" customHeight="1" x14ac:dyDescent="0.35"/>
    <row r="75" spans="1:33" ht="15" customHeight="1" x14ac:dyDescent="0.35">
      <c r="B75" s="41" t="s">
        <v>1755</v>
      </c>
    </row>
    <row r="76" spans="1:33" ht="15" customHeight="1" x14ac:dyDescent="0.35">
      <c r="B76" s="41" t="s">
        <v>1756</v>
      </c>
    </row>
    <row r="77" spans="1:33" ht="15" customHeight="1" x14ac:dyDescent="0.35">
      <c r="A77" s="91" t="s">
        <v>1757</v>
      </c>
      <c r="B77" s="96" t="s">
        <v>1758</v>
      </c>
      <c r="C77" s="97">
        <v>0.41770499999999999</v>
      </c>
      <c r="D77" s="97">
        <v>0.398615</v>
      </c>
      <c r="E77" s="97">
        <v>0.37719200000000003</v>
      </c>
      <c r="F77" s="97">
        <v>0.39191999999999999</v>
      </c>
      <c r="G77" s="97">
        <v>0.39659899999999998</v>
      </c>
      <c r="H77" s="97">
        <v>0.406501</v>
      </c>
      <c r="I77" s="97">
        <v>0.409937</v>
      </c>
      <c r="J77" s="97">
        <v>0.412352</v>
      </c>
      <c r="K77" s="97">
        <v>0.41511199999999998</v>
      </c>
      <c r="L77" s="97">
        <v>0.42096800000000001</v>
      </c>
      <c r="M77" s="97">
        <v>0.43135299999999999</v>
      </c>
      <c r="N77" s="97">
        <v>0.42358499999999999</v>
      </c>
      <c r="O77" s="97">
        <v>0.42548900000000001</v>
      </c>
      <c r="P77" s="97">
        <v>0.42639700000000003</v>
      </c>
      <c r="Q77" s="97">
        <v>0.42692000000000002</v>
      </c>
      <c r="R77" s="97">
        <v>0.42947600000000002</v>
      </c>
      <c r="S77" s="97">
        <v>0.43081399999999997</v>
      </c>
      <c r="T77" s="97">
        <v>0.43334299999999998</v>
      </c>
      <c r="U77" s="97">
        <v>0.43132399999999999</v>
      </c>
      <c r="V77" s="97">
        <v>0.434948</v>
      </c>
      <c r="W77" s="97">
        <v>0.43523099999999998</v>
      </c>
      <c r="X77" s="97">
        <v>0.43512699999999999</v>
      </c>
      <c r="Y77" s="97">
        <v>0.438467</v>
      </c>
      <c r="Z77" s="97">
        <v>0.43934200000000001</v>
      </c>
      <c r="AA77" s="97">
        <v>0.43863200000000002</v>
      </c>
      <c r="AB77" s="97">
        <v>0.44072</v>
      </c>
      <c r="AC77" s="97">
        <v>0.43959500000000001</v>
      </c>
      <c r="AD77" s="97">
        <v>0.439411</v>
      </c>
      <c r="AE77" s="97">
        <v>0.44076399999999999</v>
      </c>
      <c r="AF77" s="97">
        <v>0.44154599999999999</v>
      </c>
      <c r="AG77" s="98">
        <v>1.916E-3</v>
      </c>
    </row>
    <row r="78" spans="1:33" ht="15" customHeight="1" x14ac:dyDescent="0.35">
      <c r="A78" s="91" t="s">
        <v>1759</v>
      </c>
      <c r="B78" s="96" t="s">
        <v>1760</v>
      </c>
      <c r="C78" s="97">
        <v>5.8882459999999996</v>
      </c>
      <c r="D78" s="97">
        <v>5.5480559999999999</v>
      </c>
      <c r="E78" s="97">
        <v>5.1494590000000002</v>
      </c>
      <c r="F78" s="97">
        <v>5.1938170000000001</v>
      </c>
      <c r="G78" s="97">
        <v>5.1890999999999998</v>
      </c>
      <c r="H78" s="97">
        <v>5.2238829999999998</v>
      </c>
      <c r="I78" s="97">
        <v>5.1839000000000004</v>
      </c>
      <c r="J78" s="97">
        <v>5.1819499999999996</v>
      </c>
      <c r="K78" s="97">
        <v>5.166944</v>
      </c>
      <c r="L78" s="97">
        <v>5.1957120000000003</v>
      </c>
      <c r="M78" s="97">
        <v>5.2074559999999996</v>
      </c>
      <c r="N78" s="97">
        <v>5.1378209999999997</v>
      </c>
      <c r="O78" s="97">
        <v>5.1158770000000002</v>
      </c>
      <c r="P78" s="97">
        <v>5.1055789999999996</v>
      </c>
      <c r="Q78" s="97">
        <v>5.0822640000000003</v>
      </c>
      <c r="R78" s="97">
        <v>5.0846309999999999</v>
      </c>
      <c r="S78" s="97">
        <v>5.0771769999999998</v>
      </c>
      <c r="T78" s="97">
        <v>5.0797569999999999</v>
      </c>
      <c r="U78" s="97">
        <v>5.0369489999999999</v>
      </c>
      <c r="V78" s="97">
        <v>5.0540180000000001</v>
      </c>
      <c r="W78" s="97">
        <v>5.0391579999999996</v>
      </c>
      <c r="X78" s="97">
        <v>5.0192819999999996</v>
      </c>
      <c r="Y78" s="97">
        <v>5.0372070000000004</v>
      </c>
      <c r="Z78" s="97">
        <v>5.0304140000000004</v>
      </c>
      <c r="AA78" s="97">
        <v>5.0050660000000002</v>
      </c>
      <c r="AB78" s="97">
        <v>5.0120800000000001</v>
      </c>
      <c r="AC78" s="97">
        <v>4.9860850000000001</v>
      </c>
      <c r="AD78" s="97">
        <v>4.9690560000000001</v>
      </c>
      <c r="AE78" s="97">
        <v>4.9678440000000004</v>
      </c>
      <c r="AF78" s="97">
        <v>4.961347</v>
      </c>
      <c r="AG78" s="98">
        <v>-5.8890000000000001E-3</v>
      </c>
    </row>
    <row r="79" spans="1:33" ht="15" customHeight="1" x14ac:dyDescent="0.35">
      <c r="A79" s="91" t="s">
        <v>1761</v>
      </c>
      <c r="B79" s="96" t="s">
        <v>1762</v>
      </c>
      <c r="C79" s="97">
        <v>13.854302000000001</v>
      </c>
      <c r="D79" s="97">
        <v>13.135145</v>
      </c>
      <c r="E79" s="97">
        <v>12.563345</v>
      </c>
      <c r="F79" s="97">
        <v>12.663119999999999</v>
      </c>
      <c r="G79" s="97">
        <v>12.570371</v>
      </c>
      <c r="H79" s="97">
        <v>12.637104000000001</v>
      </c>
      <c r="I79" s="97">
        <v>12.600413</v>
      </c>
      <c r="J79" s="97">
        <v>12.547079999999999</v>
      </c>
      <c r="K79" s="97">
        <v>12.518165</v>
      </c>
      <c r="L79" s="97">
        <v>12.550877</v>
      </c>
      <c r="M79" s="97">
        <v>12.609063000000001</v>
      </c>
      <c r="N79" s="97">
        <v>12.454338</v>
      </c>
      <c r="O79" s="97">
        <v>12.423980999999999</v>
      </c>
      <c r="P79" s="97">
        <v>12.395379</v>
      </c>
      <c r="Q79" s="97">
        <v>12.354583</v>
      </c>
      <c r="R79" s="97">
        <v>12.35347</v>
      </c>
      <c r="S79" s="97">
        <v>12.335309000000001</v>
      </c>
      <c r="T79" s="97">
        <v>12.337669</v>
      </c>
      <c r="U79" s="97">
        <v>12.267787999999999</v>
      </c>
      <c r="V79" s="97">
        <v>12.290995000000001</v>
      </c>
      <c r="W79" s="97">
        <v>12.261386999999999</v>
      </c>
      <c r="X79" s="97">
        <v>12.229589000000001</v>
      </c>
      <c r="Y79" s="97">
        <v>12.252957</v>
      </c>
      <c r="Z79" s="97">
        <v>12.240337999999999</v>
      </c>
      <c r="AA79" s="97">
        <v>12.202362000000001</v>
      </c>
      <c r="AB79" s="97">
        <v>12.211658</v>
      </c>
      <c r="AC79" s="97">
        <v>12.167526000000001</v>
      </c>
      <c r="AD79" s="97">
        <v>12.141715</v>
      </c>
      <c r="AE79" s="97">
        <v>12.140015</v>
      </c>
      <c r="AF79" s="97">
        <v>12.131266999999999</v>
      </c>
      <c r="AG79" s="98">
        <v>-4.5690000000000001E-3</v>
      </c>
    </row>
    <row r="80" spans="1:33" ht="15" customHeight="1" x14ac:dyDescent="0.35">
      <c r="A80" s="91" t="s">
        <v>1763</v>
      </c>
      <c r="B80" s="96" t="s">
        <v>1764</v>
      </c>
      <c r="C80" s="97">
        <v>32.587257000000001</v>
      </c>
      <c r="D80" s="97">
        <v>33.658016000000003</v>
      </c>
      <c r="E80" s="97">
        <v>34.457050000000002</v>
      </c>
      <c r="F80" s="97">
        <v>33.884341999999997</v>
      </c>
      <c r="G80" s="97">
        <v>33.570003999999997</v>
      </c>
      <c r="H80" s="97">
        <v>33.208466000000001</v>
      </c>
      <c r="I80" s="97">
        <v>33.030571000000002</v>
      </c>
      <c r="J80" s="97">
        <v>32.903247999999998</v>
      </c>
      <c r="K80" s="97">
        <v>32.770363000000003</v>
      </c>
      <c r="L80" s="97">
        <v>32.474620999999999</v>
      </c>
      <c r="M80" s="97">
        <v>32.222861999999999</v>
      </c>
      <c r="N80" s="97">
        <v>32.436473999999997</v>
      </c>
      <c r="O80" s="97">
        <v>32.384265999999997</v>
      </c>
      <c r="P80" s="97">
        <v>32.303092999999997</v>
      </c>
      <c r="Q80" s="97">
        <v>32.283951000000002</v>
      </c>
      <c r="R80" s="97">
        <v>32.161259000000001</v>
      </c>
      <c r="S80" s="97">
        <v>32.090980999999999</v>
      </c>
      <c r="T80" s="97">
        <v>31.973019000000001</v>
      </c>
      <c r="U80" s="97">
        <v>32.057944999999997</v>
      </c>
      <c r="V80" s="97">
        <v>31.887606000000002</v>
      </c>
      <c r="W80" s="97">
        <v>31.871335999999999</v>
      </c>
      <c r="X80" s="97">
        <v>31.870633999999999</v>
      </c>
      <c r="Y80" s="97">
        <v>31.713187999999999</v>
      </c>
      <c r="Z80" s="97">
        <v>31.664657999999999</v>
      </c>
      <c r="AA80" s="97">
        <v>31.691870000000002</v>
      </c>
      <c r="AB80" s="97">
        <v>31.586748</v>
      </c>
      <c r="AC80" s="97">
        <v>31.631466</v>
      </c>
      <c r="AD80" s="97">
        <v>31.637969999999999</v>
      </c>
      <c r="AE80" s="97">
        <v>31.57011</v>
      </c>
      <c r="AF80" s="97">
        <v>31.518370000000001</v>
      </c>
      <c r="AG80" s="98">
        <v>-1.1490000000000001E-3</v>
      </c>
    </row>
    <row r="81" spans="1:33" ht="15" customHeight="1" x14ac:dyDescent="0.35">
      <c r="A81" s="91" t="s">
        <v>1765</v>
      </c>
      <c r="B81" s="96" t="s">
        <v>1766</v>
      </c>
      <c r="C81" s="97">
        <v>9.8792109999999997</v>
      </c>
      <c r="D81" s="97">
        <v>10.362781999999999</v>
      </c>
      <c r="E81" s="97">
        <v>11.032590000000001</v>
      </c>
      <c r="F81" s="97">
        <v>10.616495</v>
      </c>
      <c r="G81" s="97">
        <v>10.491839000000001</v>
      </c>
      <c r="H81" s="97">
        <v>10.185684</v>
      </c>
      <c r="I81" s="97">
        <v>10.057724</v>
      </c>
      <c r="J81" s="97">
        <v>9.9920960000000001</v>
      </c>
      <c r="K81" s="97">
        <v>9.8994129999999991</v>
      </c>
      <c r="L81" s="97">
        <v>9.7294160000000005</v>
      </c>
      <c r="M81" s="97">
        <v>9.5839999999999996</v>
      </c>
      <c r="N81" s="97">
        <v>9.6744310000000002</v>
      </c>
      <c r="O81" s="97">
        <v>9.6364149999999995</v>
      </c>
      <c r="P81" s="97">
        <v>9.5876420000000007</v>
      </c>
      <c r="Q81" s="97">
        <v>9.569445</v>
      </c>
      <c r="R81" s="97">
        <v>9.4964630000000003</v>
      </c>
      <c r="S81" s="97">
        <v>9.4542219999999997</v>
      </c>
      <c r="T81" s="97">
        <v>9.3836259999999996</v>
      </c>
      <c r="U81" s="97">
        <v>9.4233790000000006</v>
      </c>
      <c r="V81" s="97">
        <v>9.3285800000000005</v>
      </c>
      <c r="W81" s="97">
        <v>9.3121460000000003</v>
      </c>
      <c r="X81" s="97">
        <v>9.308135</v>
      </c>
      <c r="Y81" s="97">
        <v>9.2212370000000004</v>
      </c>
      <c r="Z81" s="97">
        <v>9.1915999999999993</v>
      </c>
      <c r="AA81" s="97">
        <v>9.2035370000000007</v>
      </c>
      <c r="AB81" s="97">
        <v>9.1456540000000004</v>
      </c>
      <c r="AC81" s="97">
        <v>9.1666950000000007</v>
      </c>
      <c r="AD81" s="97">
        <v>9.1649619999999992</v>
      </c>
      <c r="AE81" s="97">
        <v>9.1299609999999998</v>
      </c>
      <c r="AF81" s="97">
        <v>9.1095260000000007</v>
      </c>
      <c r="AG81" s="98">
        <v>-2.7929999999999999E-3</v>
      </c>
    </row>
    <row r="82" spans="1:33" ht="15" customHeight="1" x14ac:dyDescent="0.35">
      <c r="A82" s="91" t="s">
        <v>1767</v>
      </c>
      <c r="B82" s="96" t="s">
        <v>1768</v>
      </c>
      <c r="C82" s="97">
        <v>1.0373680000000001</v>
      </c>
      <c r="D82" s="97">
        <v>1.0268889999999999</v>
      </c>
      <c r="E82" s="97">
        <v>1.0509869999999999</v>
      </c>
      <c r="F82" s="97">
        <v>1.0497339999999999</v>
      </c>
      <c r="G82" s="97">
        <v>1.05281</v>
      </c>
      <c r="H82" s="97">
        <v>1.046244</v>
      </c>
      <c r="I82" s="97">
        <v>1.037628</v>
      </c>
      <c r="J82" s="97">
        <v>1.035501</v>
      </c>
      <c r="K82" s="97">
        <v>1.033952</v>
      </c>
      <c r="L82" s="97">
        <v>1.030661</v>
      </c>
      <c r="M82" s="97">
        <v>1.027998</v>
      </c>
      <c r="N82" s="97">
        <v>1.0284009999999999</v>
      </c>
      <c r="O82" s="97">
        <v>1.0273239999999999</v>
      </c>
      <c r="P82" s="97">
        <v>1.0254179999999999</v>
      </c>
      <c r="Q82" s="97">
        <v>1.0243070000000001</v>
      </c>
      <c r="R82" s="97">
        <v>1.022421</v>
      </c>
      <c r="S82" s="97">
        <v>1.020939</v>
      </c>
      <c r="T82" s="97">
        <v>1.018853</v>
      </c>
      <c r="U82" s="97">
        <v>1.0187459999999999</v>
      </c>
      <c r="V82" s="97">
        <v>1.016562</v>
      </c>
      <c r="W82" s="97">
        <v>1.015315</v>
      </c>
      <c r="X82" s="97">
        <v>1.014691</v>
      </c>
      <c r="Y82" s="97">
        <v>1.0125630000000001</v>
      </c>
      <c r="Z82" s="97">
        <v>1.01136</v>
      </c>
      <c r="AA82" s="97">
        <v>1.011064</v>
      </c>
      <c r="AB82" s="97">
        <v>1.009485</v>
      </c>
      <c r="AC82" s="97">
        <v>1.0091129999999999</v>
      </c>
      <c r="AD82" s="97">
        <v>1.0085379999999999</v>
      </c>
      <c r="AE82" s="97">
        <v>1.0075829999999999</v>
      </c>
      <c r="AF82" s="97">
        <v>1.006397</v>
      </c>
      <c r="AG82" s="98">
        <v>-1.0449999999999999E-3</v>
      </c>
    </row>
    <row r="83" spans="1:33" ht="15" customHeight="1" x14ac:dyDescent="0.35">
      <c r="A83" s="91" t="s">
        <v>1769</v>
      </c>
      <c r="B83" s="96" t="s">
        <v>1770</v>
      </c>
      <c r="C83" s="97">
        <v>30.910399999999999</v>
      </c>
      <c r="D83" s="97">
        <v>29.986418</v>
      </c>
      <c r="E83" s="97">
        <v>29.127894999999999</v>
      </c>
      <c r="F83" s="97">
        <v>29.911465</v>
      </c>
      <c r="G83" s="97">
        <v>30.309767000000001</v>
      </c>
      <c r="H83" s="97">
        <v>30.844805000000001</v>
      </c>
      <c r="I83" s="97">
        <v>31.125250000000001</v>
      </c>
      <c r="J83" s="97">
        <v>31.300861000000001</v>
      </c>
      <c r="K83" s="97">
        <v>31.505972</v>
      </c>
      <c r="L83" s="97">
        <v>31.883032</v>
      </c>
      <c r="M83" s="97">
        <v>32.177891000000002</v>
      </c>
      <c r="N83" s="97">
        <v>32.002968000000003</v>
      </c>
      <c r="O83" s="97">
        <v>32.093533000000001</v>
      </c>
      <c r="P83" s="97">
        <v>32.215454000000001</v>
      </c>
      <c r="Q83" s="97">
        <v>32.267242000000003</v>
      </c>
      <c r="R83" s="97">
        <v>32.433799999999998</v>
      </c>
      <c r="S83" s="97">
        <v>32.538200000000003</v>
      </c>
      <c r="T83" s="97">
        <v>32.697746000000002</v>
      </c>
      <c r="U83" s="97">
        <v>32.628475000000002</v>
      </c>
      <c r="V83" s="97">
        <v>32.843772999999999</v>
      </c>
      <c r="W83" s="97">
        <v>32.886172999999999</v>
      </c>
      <c r="X83" s="97">
        <v>32.904541000000002</v>
      </c>
      <c r="Y83" s="97">
        <v>33.099632</v>
      </c>
      <c r="Z83" s="97">
        <v>33.172932000000003</v>
      </c>
      <c r="AA83" s="97">
        <v>33.159542000000002</v>
      </c>
      <c r="AB83" s="97">
        <v>33.294353000000001</v>
      </c>
      <c r="AC83" s="97">
        <v>33.260387000000001</v>
      </c>
      <c r="AD83" s="97">
        <v>33.268715</v>
      </c>
      <c r="AE83" s="97">
        <v>33.357571</v>
      </c>
      <c r="AF83" s="97">
        <v>33.419139999999999</v>
      </c>
      <c r="AG83" s="98">
        <v>2.6940000000000002E-3</v>
      </c>
    </row>
    <row r="84" spans="1:33" ht="15" customHeight="1" x14ac:dyDescent="0.35">
      <c r="A84" s="91" t="s">
        <v>1771</v>
      </c>
      <c r="B84" s="96" t="s">
        <v>1772</v>
      </c>
      <c r="C84" s="97">
        <v>5.4255110000000002</v>
      </c>
      <c r="D84" s="97">
        <v>5.8840709999999996</v>
      </c>
      <c r="E84" s="97">
        <v>6.2414670000000001</v>
      </c>
      <c r="F84" s="97">
        <v>6.2891190000000003</v>
      </c>
      <c r="G84" s="97">
        <v>6.4195019999999996</v>
      </c>
      <c r="H84" s="97">
        <v>6.4472940000000003</v>
      </c>
      <c r="I84" s="97">
        <v>6.5545660000000003</v>
      </c>
      <c r="J84" s="97">
        <v>6.6269150000000003</v>
      </c>
      <c r="K84" s="97">
        <v>6.6900690000000003</v>
      </c>
      <c r="L84" s="97">
        <v>6.7147220000000001</v>
      </c>
      <c r="M84" s="97">
        <v>6.7393660000000004</v>
      </c>
      <c r="N84" s="97">
        <v>6.8419980000000002</v>
      </c>
      <c r="O84" s="97">
        <v>6.893097</v>
      </c>
      <c r="P84" s="97">
        <v>6.9410429999999996</v>
      </c>
      <c r="Q84" s="97">
        <v>6.9912799999999997</v>
      </c>
      <c r="R84" s="97">
        <v>7.018465</v>
      </c>
      <c r="S84" s="97">
        <v>7.052359</v>
      </c>
      <c r="T84" s="97">
        <v>7.075996</v>
      </c>
      <c r="U84" s="97">
        <v>7.1353900000000001</v>
      </c>
      <c r="V84" s="97">
        <v>7.1435120000000003</v>
      </c>
      <c r="W84" s="97">
        <v>7.1792220000000002</v>
      </c>
      <c r="X84" s="97">
        <v>7.2179739999999999</v>
      </c>
      <c r="Y84" s="97">
        <v>7.2247510000000004</v>
      </c>
      <c r="Z84" s="97">
        <v>7.2493780000000001</v>
      </c>
      <c r="AA84" s="97">
        <v>7.2878889999999998</v>
      </c>
      <c r="AB84" s="97">
        <v>7.2993069999999998</v>
      </c>
      <c r="AC84" s="97">
        <v>7.3391390000000003</v>
      </c>
      <c r="AD84" s="97">
        <v>7.3696270000000004</v>
      </c>
      <c r="AE84" s="97">
        <v>7.3861759999999999</v>
      </c>
      <c r="AF84" s="97">
        <v>7.412388</v>
      </c>
      <c r="AG84" s="98">
        <v>1.0817999999999999E-2</v>
      </c>
    </row>
    <row r="85" spans="1:33" ht="15" customHeight="1" x14ac:dyDescent="0.35"/>
    <row r="86" spans="1:33" ht="15" customHeight="1" x14ac:dyDescent="0.35">
      <c r="B86" s="41" t="s">
        <v>1773</v>
      </c>
    </row>
    <row r="87" spans="1:33" ht="15" customHeight="1" x14ac:dyDescent="0.35">
      <c r="A87" s="91" t="s">
        <v>1774</v>
      </c>
      <c r="B87" s="96" t="s">
        <v>1775</v>
      </c>
      <c r="C87" s="97">
        <v>3.6151770000000001</v>
      </c>
      <c r="D87" s="97">
        <v>3.7816610000000002</v>
      </c>
      <c r="E87" s="97">
        <v>3.9302950000000001</v>
      </c>
      <c r="F87" s="97">
        <v>3.8616760000000001</v>
      </c>
      <c r="G87" s="97">
        <v>3.8445900000000002</v>
      </c>
      <c r="H87" s="97">
        <v>3.79176</v>
      </c>
      <c r="I87" s="97">
        <v>3.7771430000000001</v>
      </c>
      <c r="J87" s="97">
        <v>3.7678880000000001</v>
      </c>
      <c r="K87" s="97">
        <v>3.7568670000000002</v>
      </c>
      <c r="L87" s="97">
        <v>3.7233260000000001</v>
      </c>
      <c r="M87" s="97">
        <v>3.709352</v>
      </c>
      <c r="N87" s="97">
        <v>3.7277309999999999</v>
      </c>
      <c r="O87" s="97">
        <v>3.7345190000000001</v>
      </c>
      <c r="P87" s="97">
        <v>3.7281689999999998</v>
      </c>
      <c r="Q87" s="97">
        <v>3.7297959999999999</v>
      </c>
      <c r="R87" s="97">
        <v>3.7166600000000001</v>
      </c>
      <c r="S87" s="97">
        <v>3.709835</v>
      </c>
      <c r="T87" s="97">
        <v>3.6964730000000001</v>
      </c>
      <c r="U87" s="97">
        <v>3.7107610000000002</v>
      </c>
      <c r="V87" s="97">
        <v>3.6917249999999999</v>
      </c>
      <c r="W87" s="97">
        <v>3.6921539999999999</v>
      </c>
      <c r="X87" s="97">
        <v>3.6946829999999999</v>
      </c>
      <c r="Y87" s="97">
        <v>3.6765270000000001</v>
      </c>
      <c r="Z87" s="97">
        <v>3.6720380000000001</v>
      </c>
      <c r="AA87" s="97">
        <v>3.6784970000000001</v>
      </c>
      <c r="AB87" s="97">
        <v>3.6666210000000001</v>
      </c>
      <c r="AC87" s="97">
        <v>3.674652</v>
      </c>
      <c r="AD87" s="97">
        <v>3.6779459999999999</v>
      </c>
      <c r="AE87" s="97">
        <v>3.6717149999999998</v>
      </c>
      <c r="AF87" s="97">
        <v>3.6686070000000002</v>
      </c>
      <c r="AG87" s="98">
        <v>5.0600000000000005E-4</v>
      </c>
    </row>
    <row r="88" spans="1:33" ht="15" customHeight="1" x14ac:dyDescent="0.35">
      <c r="A88" s="91" t="s">
        <v>1776</v>
      </c>
      <c r="B88" s="96" t="s">
        <v>1777</v>
      </c>
      <c r="C88" s="97">
        <v>23.738779000000001</v>
      </c>
      <c r="D88" s="97">
        <v>24.121656000000002</v>
      </c>
      <c r="E88" s="97">
        <v>23.963570000000001</v>
      </c>
      <c r="F88" s="97">
        <v>24.144428000000001</v>
      </c>
      <c r="G88" s="97">
        <v>24.260287999999999</v>
      </c>
      <c r="H88" s="97">
        <v>24.398862999999999</v>
      </c>
      <c r="I88" s="97">
        <v>24.503209999999999</v>
      </c>
      <c r="J88" s="97">
        <v>24.571456999999999</v>
      </c>
      <c r="K88" s="97">
        <v>24.639256</v>
      </c>
      <c r="L88" s="97">
        <v>24.710190000000001</v>
      </c>
      <c r="M88" s="97">
        <v>24.782730000000001</v>
      </c>
      <c r="N88" s="97">
        <v>24.824176999999999</v>
      </c>
      <c r="O88" s="97">
        <v>24.865238000000002</v>
      </c>
      <c r="P88" s="97">
        <v>24.912882</v>
      </c>
      <c r="Q88" s="97">
        <v>24.958887000000001</v>
      </c>
      <c r="R88" s="97">
        <v>24.998577000000001</v>
      </c>
      <c r="S88" s="97">
        <v>25.038305000000001</v>
      </c>
      <c r="T88" s="97">
        <v>25.080894000000001</v>
      </c>
      <c r="U88" s="97">
        <v>25.098973999999998</v>
      </c>
      <c r="V88" s="97">
        <v>25.139412</v>
      </c>
      <c r="W88" s="97">
        <v>25.170444</v>
      </c>
      <c r="X88" s="97">
        <v>25.189968</v>
      </c>
      <c r="Y88" s="97">
        <v>25.229020999999999</v>
      </c>
      <c r="Z88" s="97">
        <v>25.253623999999999</v>
      </c>
      <c r="AA88" s="97">
        <v>25.267085999999999</v>
      </c>
      <c r="AB88" s="97">
        <v>25.295853000000001</v>
      </c>
      <c r="AC88" s="97">
        <v>25.316020999999999</v>
      </c>
      <c r="AD88" s="97">
        <v>25.326511</v>
      </c>
      <c r="AE88" s="97">
        <v>25.345814000000001</v>
      </c>
      <c r="AF88" s="97">
        <v>25.364789999999999</v>
      </c>
      <c r="AG88" s="98">
        <v>2.287E-3</v>
      </c>
    </row>
    <row r="89" spans="1:33" ht="15" customHeight="1" x14ac:dyDescent="0.35">
      <c r="A89" s="91" t="s">
        <v>1778</v>
      </c>
      <c r="B89" s="96" t="s">
        <v>1779</v>
      </c>
      <c r="C89" s="97">
        <v>1.393669</v>
      </c>
      <c r="D89" s="97">
        <v>1.368665</v>
      </c>
      <c r="E89" s="97">
        <v>1.300807</v>
      </c>
      <c r="F89" s="97">
        <v>1.31453</v>
      </c>
      <c r="G89" s="97">
        <v>1.3107660000000001</v>
      </c>
      <c r="H89" s="97">
        <v>1.3339840000000001</v>
      </c>
      <c r="I89" s="97">
        <v>1.337364</v>
      </c>
      <c r="J89" s="97">
        <v>1.336795</v>
      </c>
      <c r="K89" s="97">
        <v>1.339161</v>
      </c>
      <c r="L89" s="97">
        <v>1.349769</v>
      </c>
      <c r="M89" s="97">
        <v>1.352994</v>
      </c>
      <c r="N89" s="97">
        <v>1.3453850000000001</v>
      </c>
      <c r="O89" s="97">
        <v>1.341377</v>
      </c>
      <c r="P89" s="97">
        <v>1.349043</v>
      </c>
      <c r="Q89" s="97">
        <v>1.3473010000000001</v>
      </c>
      <c r="R89" s="97">
        <v>1.3503780000000001</v>
      </c>
      <c r="S89" s="97">
        <v>1.3509100000000001</v>
      </c>
      <c r="T89" s="97">
        <v>1.3535980000000001</v>
      </c>
      <c r="U89" s="97">
        <v>1.347078</v>
      </c>
      <c r="V89" s="97">
        <v>1.3524890000000001</v>
      </c>
      <c r="W89" s="97">
        <v>1.3509800000000001</v>
      </c>
      <c r="X89" s="97">
        <v>1.3487439999999999</v>
      </c>
      <c r="Y89" s="97">
        <v>1.354006</v>
      </c>
      <c r="Z89" s="97">
        <v>1.3544350000000001</v>
      </c>
      <c r="AA89" s="97">
        <v>1.351094</v>
      </c>
      <c r="AB89" s="97">
        <v>1.3543419999999999</v>
      </c>
      <c r="AC89" s="97">
        <v>1.3505849999999999</v>
      </c>
      <c r="AD89" s="97">
        <v>1.3486020000000001</v>
      </c>
      <c r="AE89" s="97">
        <v>1.350128</v>
      </c>
      <c r="AF89" s="97">
        <v>1.3510089999999999</v>
      </c>
      <c r="AG89" s="98">
        <v>-1.0709999999999999E-3</v>
      </c>
    </row>
    <row r="90" spans="1:33" ht="12" customHeight="1" x14ac:dyDescent="0.35">
      <c r="A90" s="91" t="s">
        <v>1780</v>
      </c>
      <c r="B90" s="96" t="s">
        <v>1781</v>
      </c>
      <c r="C90" s="97">
        <v>6.8293860000000004</v>
      </c>
      <c r="D90" s="97">
        <v>6.7780319999999996</v>
      </c>
      <c r="E90" s="97">
        <v>6.6319850000000002</v>
      </c>
      <c r="F90" s="97">
        <v>6.5780310000000002</v>
      </c>
      <c r="G90" s="97">
        <v>6.5388029999999997</v>
      </c>
      <c r="H90" s="97">
        <v>6.4999130000000003</v>
      </c>
      <c r="I90" s="97">
        <v>6.4652430000000001</v>
      </c>
      <c r="J90" s="97">
        <v>6.4330699999999998</v>
      </c>
      <c r="K90" s="97">
        <v>6.4045649999999998</v>
      </c>
      <c r="L90" s="97">
        <v>6.3816269999999999</v>
      </c>
      <c r="M90" s="97">
        <v>6.3633420000000003</v>
      </c>
      <c r="N90" s="97">
        <v>6.340579</v>
      </c>
      <c r="O90" s="97">
        <v>6.3281270000000003</v>
      </c>
      <c r="P90" s="97">
        <v>6.3291909999999998</v>
      </c>
      <c r="Q90" s="97">
        <v>6.3165440000000004</v>
      </c>
      <c r="R90" s="97">
        <v>6.2973790000000003</v>
      </c>
      <c r="S90" s="97">
        <v>6.280176</v>
      </c>
      <c r="T90" s="97">
        <v>6.270543</v>
      </c>
      <c r="U90" s="97">
        <v>6.2566079999999999</v>
      </c>
      <c r="V90" s="97">
        <v>6.2468560000000002</v>
      </c>
      <c r="W90" s="97">
        <v>6.2359270000000002</v>
      </c>
      <c r="X90" s="97">
        <v>6.2255779999999996</v>
      </c>
      <c r="Y90" s="97">
        <v>6.2176410000000004</v>
      </c>
      <c r="Z90" s="97">
        <v>6.2093319999999999</v>
      </c>
      <c r="AA90" s="97">
        <v>6.2002550000000003</v>
      </c>
      <c r="AB90" s="97">
        <v>6.1932799999999997</v>
      </c>
      <c r="AC90" s="97">
        <v>6.1845330000000001</v>
      </c>
      <c r="AD90" s="97">
        <v>6.1776479999999996</v>
      </c>
      <c r="AE90" s="97">
        <v>6.1706599999999998</v>
      </c>
      <c r="AF90" s="97">
        <v>6.1657080000000004</v>
      </c>
      <c r="AG90" s="98">
        <v>-3.519E-3</v>
      </c>
    </row>
    <row r="91" spans="1:33" ht="15" customHeight="1" x14ac:dyDescent="0.35">
      <c r="A91" s="91" t="s">
        <v>1782</v>
      </c>
      <c r="B91" s="96" t="s">
        <v>1783</v>
      </c>
      <c r="C91" s="97">
        <v>2.7991000000000001</v>
      </c>
      <c r="D91" s="97">
        <v>2.7235969999999998</v>
      </c>
      <c r="E91" s="97">
        <v>2.7393550000000002</v>
      </c>
      <c r="F91" s="97">
        <v>2.6908029999999998</v>
      </c>
      <c r="G91" s="97">
        <v>2.6610619999999998</v>
      </c>
      <c r="H91" s="97">
        <v>2.624959</v>
      </c>
      <c r="I91" s="97">
        <v>2.5991689999999998</v>
      </c>
      <c r="J91" s="97">
        <v>2.580076</v>
      </c>
      <c r="K91" s="97">
        <v>2.5621</v>
      </c>
      <c r="L91" s="97">
        <v>2.5421309999999999</v>
      </c>
      <c r="M91" s="97">
        <v>2.5271479999999999</v>
      </c>
      <c r="N91" s="97">
        <v>2.5170219999999999</v>
      </c>
      <c r="O91" s="97">
        <v>2.5055329999999998</v>
      </c>
      <c r="P91" s="97">
        <v>2.491663</v>
      </c>
      <c r="Q91" s="97">
        <v>2.4813149999999999</v>
      </c>
      <c r="R91" s="97">
        <v>2.4712730000000001</v>
      </c>
      <c r="S91" s="97">
        <v>2.462008</v>
      </c>
      <c r="T91" s="97">
        <v>2.4517630000000001</v>
      </c>
      <c r="U91" s="97">
        <v>2.446625</v>
      </c>
      <c r="V91" s="97">
        <v>2.4363649999999999</v>
      </c>
      <c r="W91" s="97">
        <v>2.428982</v>
      </c>
      <c r="X91" s="97">
        <v>2.4232399999999998</v>
      </c>
      <c r="Y91" s="97">
        <v>2.4140299999999999</v>
      </c>
      <c r="Z91" s="97">
        <v>2.4074390000000001</v>
      </c>
      <c r="AA91" s="97">
        <v>2.4031389999999999</v>
      </c>
      <c r="AB91" s="97">
        <v>2.3959260000000002</v>
      </c>
      <c r="AC91" s="97">
        <v>2.3917809999999999</v>
      </c>
      <c r="AD91" s="97">
        <v>2.3873959999999999</v>
      </c>
      <c r="AE91" s="97">
        <v>2.3819379999999999</v>
      </c>
      <c r="AF91" s="97">
        <v>2.3766980000000002</v>
      </c>
      <c r="AG91" s="98">
        <v>-5.6249999999999998E-3</v>
      </c>
    </row>
    <row r="92" spans="1:33" ht="15" customHeight="1" x14ac:dyDescent="0.35">
      <c r="A92" s="91" t="s">
        <v>1784</v>
      </c>
      <c r="B92" s="96" t="s">
        <v>1785</v>
      </c>
      <c r="C92" s="97">
        <v>5.0245430000000004</v>
      </c>
      <c r="D92" s="97">
        <v>4.8875989999999998</v>
      </c>
      <c r="E92" s="97">
        <v>4.8552109999999997</v>
      </c>
      <c r="F92" s="97">
        <v>4.8236929999999996</v>
      </c>
      <c r="G92" s="97">
        <v>4.7922190000000002</v>
      </c>
      <c r="H92" s="97">
        <v>4.7644590000000004</v>
      </c>
      <c r="I92" s="97">
        <v>4.738524</v>
      </c>
      <c r="J92" s="97">
        <v>4.718267</v>
      </c>
      <c r="K92" s="97">
        <v>4.6999089999999999</v>
      </c>
      <c r="L92" s="97">
        <v>4.686242</v>
      </c>
      <c r="M92" s="97">
        <v>4.6731249999999998</v>
      </c>
      <c r="N92" s="97">
        <v>4.6573250000000002</v>
      </c>
      <c r="O92" s="97">
        <v>4.6438009999999998</v>
      </c>
      <c r="P92" s="97">
        <v>4.6294750000000002</v>
      </c>
      <c r="Q92" s="97">
        <v>4.6172310000000003</v>
      </c>
      <c r="R92" s="97">
        <v>4.6085820000000002</v>
      </c>
      <c r="S92" s="97">
        <v>4.5995629999999998</v>
      </c>
      <c r="T92" s="97">
        <v>4.5913339999999998</v>
      </c>
      <c r="U92" s="97">
        <v>4.5814979999999998</v>
      </c>
      <c r="V92" s="97">
        <v>4.5750390000000003</v>
      </c>
      <c r="W92" s="97">
        <v>4.5667169999999997</v>
      </c>
      <c r="X92" s="97">
        <v>4.5598190000000001</v>
      </c>
      <c r="Y92" s="97">
        <v>4.5542730000000002</v>
      </c>
      <c r="Z92" s="97">
        <v>4.5482829999999996</v>
      </c>
      <c r="AA92" s="97">
        <v>4.5421870000000002</v>
      </c>
      <c r="AB92" s="97">
        <v>4.5374850000000002</v>
      </c>
      <c r="AC92" s="97">
        <v>4.5306199999999999</v>
      </c>
      <c r="AD92" s="97">
        <v>4.5259669999999996</v>
      </c>
      <c r="AE92" s="97">
        <v>4.5222369999999996</v>
      </c>
      <c r="AF92" s="97">
        <v>4.5173889999999997</v>
      </c>
      <c r="AG92" s="98">
        <v>-3.6619999999999999E-3</v>
      </c>
    </row>
    <row r="93" spans="1:33" ht="15" customHeight="1" x14ac:dyDescent="0.35">
      <c r="A93" s="91" t="s">
        <v>1786</v>
      </c>
      <c r="B93" s="96" t="s">
        <v>1770</v>
      </c>
      <c r="C93" s="97">
        <v>16.597456000000001</v>
      </c>
      <c r="D93" s="97">
        <v>16.622033999999999</v>
      </c>
      <c r="E93" s="97">
        <v>16.889752999999999</v>
      </c>
      <c r="F93" s="97">
        <v>16.889025</v>
      </c>
      <c r="G93" s="97">
        <v>16.916285999999999</v>
      </c>
      <c r="H93" s="97">
        <v>16.904389999999999</v>
      </c>
      <c r="I93" s="97">
        <v>16.908241</v>
      </c>
      <c r="J93" s="97">
        <v>16.924059</v>
      </c>
      <c r="K93" s="97">
        <v>16.935483999999999</v>
      </c>
      <c r="L93" s="97">
        <v>16.933529</v>
      </c>
      <c r="M93" s="97">
        <v>16.936810000000001</v>
      </c>
      <c r="N93" s="97">
        <v>16.959751000000001</v>
      </c>
      <c r="O93" s="97">
        <v>16.967828999999998</v>
      </c>
      <c r="P93" s="97">
        <v>16.969393</v>
      </c>
      <c r="Q93" s="97">
        <v>16.978493</v>
      </c>
      <c r="R93" s="97">
        <v>16.983034</v>
      </c>
      <c r="S93" s="97">
        <v>16.989270999999999</v>
      </c>
      <c r="T93" s="97">
        <v>16.989424</v>
      </c>
      <c r="U93" s="97">
        <v>17.009444999999999</v>
      </c>
      <c r="V93" s="97">
        <v>17.005747</v>
      </c>
      <c r="W93" s="97">
        <v>17.012217</v>
      </c>
      <c r="X93" s="97">
        <v>17.023869999999999</v>
      </c>
      <c r="Y93" s="97">
        <v>17.018677</v>
      </c>
      <c r="Z93" s="97">
        <v>17.023921999999999</v>
      </c>
      <c r="AA93" s="97">
        <v>17.037443</v>
      </c>
      <c r="AB93" s="97">
        <v>17.037182000000001</v>
      </c>
      <c r="AC93" s="97">
        <v>17.047794</v>
      </c>
      <c r="AD93" s="97">
        <v>17.058771</v>
      </c>
      <c r="AE93" s="97">
        <v>17.062691000000001</v>
      </c>
      <c r="AF93" s="97">
        <v>17.067034</v>
      </c>
      <c r="AG93" s="98">
        <v>9.6199999999999996E-4</v>
      </c>
    </row>
    <row r="94" spans="1:33" ht="15" customHeight="1" x14ac:dyDescent="0.35">
      <c r="A94" s="91" t="s">
        <v>1787</v>
      </c>
      <c r="B94" s="96" t="s">
        <v>1772</v>
      </c>
      <c r="C94" s="97">
        <v>40.001862000000003</v>
      </c>
      <c r="D94" s="97">
        <v>39.716766</v>
      </c>
      <c r="E94" s="97">
        <v>39.689011000000001</v>
      </c>
      <c r="F94" s="97">
        <v>39.697842000000001</v>
      </c>
      <c r="G94" s="97">
        <v>39.675980000000003</v>
      </c>
      <c r="H94" s="97">
        <v>39.681683</v>
      </c>
      <c r="I94" s="97">
        <v>39.671092999999999</v>
      </c>
      <c r="J94" s="97">
        <v>39.668380999999997</v>
      </c>
      <c r="K94" s="97">
        <v>39.662681999999997</v>
      </c>
      <c r="L94" s="97">
        <v>39.673172000000001</v>
      </c>
      <c r="M94" s="97">
        <v>39.654522</v>
      </c>
      <c r="N94" s="97">
        <v>39.628039999999999</v>
      </c>
      <c r="O94" s="97">
        <v>39.613574999999997</v>
      </c>
      <c r="P94" s="97">
        <v>39.590167999999998</v>
      </c>
      <c r="Q94" s="97">
        <v>39.570419000000001</v>
      </c>
      <c r="R94" s="97">
        <v>39.574145999999999</v>
      </c>
      <c r="S94" s="97">
        <v>39.569958</v>
      </c>
      <c r="T94" s="97">
        <v>39.565978999999999</v>
      </c>
      <c r="U94" s="97">
        <v>39.549003999999996</v>
      </c>
      <c r="V94" s="97">
        <v>39.552352999999997</v>
      </c>
      <c r="W94" s="97">
        <v>39.542591000000002</v>
      </c>
      <c r="X94" s="97">
        <v>39.534092000000001</v>
      </c>
      <c r="Y94" s="97">
        <v>39.535862000000002</v>
      </c>
      <c r="Z94" s="97">
        <v>39.530940999999999</v>
      </c>
      <c r="AA94" s="97">
        <v>39.520321000000003</v>
      </c>
      <c r="AB94" s="97">
        <v>39.519317999999998</v>
      </c>
      <c r="AC94" s="97">
        <v>39.503998000000003</v>
      </c>
      <c r="AD94" s="97">
        <v>39.497149999999998</v>
      </c>
      <c r="AE94" s="97">
        <v>39.494807999999999</v>
      </c>
      <c r="AF94" s="97">
        <v>39.488785</v>
      </c>
      <c r="AG94" s="98">
        <v>-4.4499999999999997E-4</v>
      </c>
    </row>
    <row r="95" spans="1:33" ht="12" customHeight="1" x14ac:dyDescent="0.35"/>
    <row r="96" spans="1:33" ht="15" customHeight="1" x14ac:dyDescent="0.35">
      <c r="B96" s="41" t="s">
        <v>158</v>
      </c>
    </row>
    <row r="97" spans="1:33" ht="12" customHeight="1" x14ac:dyDescent="0.35">
      <c r="B97" s="41" t="s">
        <v>1788</v>
      </c>
    </row>
    <row r="98" spans="1:33" ht="15" customHeight="1" x14ac:dyDescent="0.35">
      <c r="A98" s="91" t="s">
        <v>1789</v>
      </c>
      <c r="B98" s="96" t="s">
        <v>1758</v>
      </c>
      <c r="C98" s="109">
        <v>301.47228999999999</v>
      </c>
      <c r="D98" s="109">
        <v>297.22430400000002</v>
      </c>
      <c r="E98" s="109">
        <v>299.704498</v>
      </c>
      <c r="F98" s="109">
        <v>301.19726600000001</v>
      </c>
      <c r="G98" s="109">
        <v>297.67514</v>
      </c>
      <c r="H98" s="109">
        <v>293.13928199999998</v>
      </c>
      <c r="I98" s="109">
        <v>291.96502700000002</v>
      </c>
      <c r="J98" s="109">
        <v>290.23495500000001</v>
      </c>
      <c r="K98" s="109">
        <v>288.52465799999999</v>
      </c>
      <c r="L98" s="109">
        <v>286.61968999999999</v>
      </c>
      <c r="M98" s="109">
        <v>284.36859099999998</v>
      </c>
      <c r="N98" s="109">
        <v>282.633331</v>
      </c>
      <c r="O98" s="109">
        <v>282.54605099999998</v>
      </c>
      <c r="P98" s="109">
        <v>282.482483</v>
      </c>
      <c r="Q98" s="109">
        <v>284.03765900000002</v>
      </c>
      <c r="R98" s="109">
        <v>285.27789300000001</v>
      </c>
      <c r="S98" s="109">
        <v>286.73535199999998</v>
      </c>
      <c r="T98" s="109">
        <v>288.01391599999999</v>
      </c>
      <c r="U98" s="109">
        <v>289.578644</v>
      </c>
      <c r="V98" s="109">
        <v>290.89785799999999</v>
      </c>
      <c r="W98" s="109">
        <v>292.12048299999998</v>
      </c>
      <c r="X98" s="109">
        <v>293.58599900000002</v>
      </c>
      <c r="Y98" s="109">
        <v>294.81649800000002</v>
      </c>
      <c r="Z98" s="109">
        <v>296.06048600000003</v>
      </c>
      <c r="AA98" s="109">
        <v>297.50537100000003</v>
      </c>
      <c r="AB98" s="109">
        <v>298.86325099999999</v>
      </c>
      <c r="AC98" s="109">
        <v>300.327789</v>
      </c>
      <c r="AD98" s="109">
        <v>301.89828499999999</v>
      </c>
      <c r="AE98" s="109">
        <v>303.42190599999998</v>
      </c>
      <c r="AF98" s="109">
        <v>304.98715199999998</v>
      </c>
      <c r="AG98" s="98">
        <v>4.0000000000000002E-4</v>
      </c>
    </row>
    <row r="99" spans="1:33" ht="15" customHeight="1" x14ac:dyDescent="0.35">
      <c r="A99" s="91" t="s">
        <v>1790</v>
      </c>
      <c r="B99" s="96" t="s">
        <v>1760</v>
      </c>
      <c r="C99" s="109">
        <v>262.543182</v>
      </c>
      <c r="D99" s="109">
        <v>255.97096300000001</v>
      </c>
      <c r="E99" s="109">
        <v>259.84573399999999</v>
      </c>
      <c r="F99" s="109">
        <v>261.18545499999999</v>
      </c>
      <c r="G99" s="109">
        <v>262.53585800000002</v>
      </c>
      <c r="H99" s="109">
        <v>259.976135</v>
      </c>
      <c r="I99" s="109">
        <v>261.043182</v>
      </c>
      <c r="J99" s="109">
        <v>262.06295799999998</v>
      </c>
      <c r="K99" s="109">
        <v>263.27383400000002</v>
      </c>
      <c r="L99" s="109">
        <v>264.096405</v>
      </c>
      <c r="M99" s="109">
        <v>264.38284299999998</v>
      </c>
      <c r="N99" s="109">
        <v>265.29544099999998</v>
      </c>
      <c r="O99" s="109">
        <v>266.32959</v>
      </c>
      <c r="P99" s="109">
        <v>268.43884300000002</v>
      </c>
      <c r="Q99" s="109">
        <v>270.71121199999999</v>
      </c>
      <c r="R99" s="109">
        <v>272.87322999999998</v>
      </c>
      <c r="S99" s="109">
        <v>274.91754200000003</v>
      </c>
      <c r="T99" s="109">
        <v>276.84799199999998</v>
      </c>
      <c r="U99" s="109">
        <v>279.21820100000002</v>
      </c>
      <c r="V99" s="109">
        <v>281.30996699999997</v>
      </c>
      <c r="W99" s="109">
        <v>283.24829099999999</v>
      </c>
      <c r="X99" s="109">
        <v>285.42578099999997</v>
      </c>
      <c r="Y99" s="109">
        <v>287.231201</v>
      </c>
      <c r="Z99" s="109">
        <v>289.080963</v>
      </c>
      <c r="AA99" s="109">
        <v>291.27459700000003</v>
      </c>
      <c r="AB99" s="109">
        <v>293.357056</v>
      </c>
      <c r="AC99" s="109">
        <v>295.57254</v>
      </c>
      <c r="AD99" s="109">
        <v>297.96911599999999</v>
      </c>
      <c r="AE99" s="109">
        <v>300.37988300000001</v>
      </c>
      <c r="AF99" s="109">
        <v>302.89755200000002</v>
      </c>
      <c r="AG99" s="98">
        <v>4.9430000000000003E-3</v>
      </c>
    </row>
    <row r="100" spans="1:33" ht="15" customHeight="1" x14ac:dyDescent="0.35">
      <c r="A100" s="91" t="s">
        <v>1791</v>
      </c>
      <c r="B100" s="96" t="s">
        <v>1762</v>
      </c>
      <c r="C100" s="109">
        <v>183.02565000000001</v>
      </c>
      <c r="D100" s="109">
        <v>177.482483</v>
      </c>
      <c r="E100" s="109">
        <v>180.98126199999999</v>
      </c>
      <c r="F100" s="109">
        <v>184.13043200000001</v>
      </c>
      <c r="G100" s="109">
        <v>187.23361199999999</v>
      </c>
      <c r="H100" s="109">
        <v>187.34394800000001</v>
      </c>
      <c r="I100" s="109">
        <v>188.38447600000001</v>
      </c>
      <c r="J100" s="109">
        <v>189.499695</v>
      </c>
      <c r="K100" s="109">
        <v>190.657532</v>
      </c>
      <c r="L100" s="109">
        <v>191.53660600000001</v>
      </c>
      <c r="M100" s="109">
        <v>192.06793200000001</v>
      </c>
      <c r="N100" s="109">
        <v>193.100708</v>
      </c>
      <c r="O100" s="109">
        <v>194.211792</v>
      </c>
      <c r="P100" s="109">
        <v>195.98791499999999</v>
      </c>
      <c r="Q100" s="109">
        <v>197.86073300000001</v>
      </c>
      <c r="R100" s="109">
        <v>199.640625</v>
      </c>
      <c r="S100" s="109">
        <v>201.422394</v>
      </c>
      <c r="T100" s="109">
        <v>203.02848800000001</v>
      </c>
      <c r="U100" s="109">
        <v>204.94664</v>
      </c>
      <c r="V100" s="109">
        <v>206.627396</v>
      </c>
      <c r="W100" s="109">
        <v>208.248459</v>
      </c>
      <c r="X100" s="109">
        <v>210.03862000000001</v>
      </c>
      <c r="Y100" s="109">
        <v>211.57150300000001</v>
      </c>
      <c r="Z100" s="109">
        <v>213.108521</v>
      </c>
      <c r="AA100" s="109">
        <v>214.87857099999999</v>
      </c>
      <c r="AB100" s="109">
        <v>216.542419</v>
      </c>
      <c r="AC100" s="109">
        <v>218.348297</v>
      </c>
      <c r="AD100" s="109">
        <v>220.28024300000001</v>
      </c>
      <c r="AE100" s="109">
        <v>222.24295000000001</v>
      </c>
      <c r="AF100" s="109">
        <v>224.298294</v>
      </c>
      <c r="AG100" s="98">
        <v>7.0369999999999999E-3</v>
      </c>
    </row>
    <row r="101" spans="1:33" ht="15" customHeight="1" x14ac:dyDescent="0.35">
      <c r="A101" s="91" t="s">
        <v>1792</v>
      </c>
      <c r="B101" s="96" t="s">
        <v>1764</v>
      </c>
      <c r="C101" s="109">
        <v>190.612595</v>
      </c>
      <c r="D101" s="109">
        <v>184.85124200000001</v>
      </c>
      <c r="E101" s="109">
        <v>187.22135900000001</v>
      </c>
      <c r="F101" s="109">
        <v>189.14129600000001</v>
      </c>
      <c r="G101" s="109">
        <v>189.77110300000001</v>
      </c>
      <c r="H101" s="109">
        <v>189.73388700000001</v>
      </c>
      <c r="I101" s="109">
        <v>190.07809399999999</v>
      </c>
      <c r="J101" s="109">
        <v>191.51769999999999</v>
      </c>
      <c r="K101" s="109">
        <v>193.065552</v>
      </c>
      <c r="L101" s="109">
        <v>194.33981299999999</v>
      </c>
      <c r="M101" s="109">
        <v>195.29104599999999</v>
      </c>
      <c r="N101" s="109">
        <v>196.72547900000001</v>
      </c>
      <c r="O101" s="109">
        <v>198.25436400000001</v>
      </c>
      <c r="P101" s="109">
        <v>199.741241</v>
      </c>
      <c r="Q101" s="109">
        <v>201.31487999999999</v>
      </c>
      <c r="R101" s="109">
        <v>202.799744</v>
      </c>
      <c r="S101" s="109">
        <v>204.28121899999999</v>
      </c>
      <c r="T101" s="109">
        <v>205.596329</v>
      </c>
      <c r="U101" s="109">
        <v>207.19761700000001</v>
      </c>
      <c r="V101" s="109">
        <v>208.56909200000001</v>
      </c>
      <c r="W101" s="109">
        <v>209.891357</v>
      </c>
      <c r="X101" s="109">
        <v>211.62455700000001</v>
      </c>
      <c r="Y101" s="109">
        <v>213.13481100000001</v>
      </c>
      <c r="Z101" s="109">
        <v>214.63797</v>
      </c>
      <c r="AA101" s="109">
        <v>216.34809899999999</v>
      </c>
      <c r="AB101" s="109">
        <v>217.95950300000001</v>
      </c>
      <c r="AC101" s="109">
        <v>219.72120699999999</v>
      </c>
      <c r="AD101" s="109">
        <v>221.572327</v>
      </c>
      <c r="AE101" s="109">
        <v>223.46586600000001</v>
      </c>
      <c r="AF101" s="109">
        <v>225.43653900000001</v>
      </c>
      <c r="AG101" s="98">
        <v>5.803E-3</v>
      </c>
    </row>
    <row r="102" spans="1:33" ht="15" customHeight="1" x14ac:dyDescent="0.35">
      <c r="A102" s="91" t="s">
        <v>1793</v>
      </c>
      <c r="B102" s="96" t="s">
        <v>1766</v>
      </c>
      <c r="C102" s="109">
        <v>236.18417400000001</v>
      </c>
      <c r="D102" s="109">
        <v>229.97955300000001</v>
      </c>
      <c r="E102" s="109">
        <v>233.39292900000001</v>
      </c>
      <c r="F102" s="109">
        <v>235.94079600000001</v>
      </c>
      <c r="G102" s="109">
        <v>237.366074</v>
      </c>
      <c r="H102" s="109">
        <v>237.54110700000001</v>
      </c>
      <c r="I102" s="109">
        <v>239.083832</v>
      </c>
      <c r="J102" s="109">
        <v>240.761246</v>
      </c>
      <c r="K102" s="109">
        <v>242.67164600000001</v>
      </c>
      <c r="L102" s="109">
        <v>244.254593</v>
      </c>
      <c r="M102" s="109">
        <v>245.455353</v>
      </c>
      <c r="N102" s="109">
        <v>247.282883</v>
      </c>
      <c r="O102" s="109">
        <v>249.214249</v>
      </c>
      <c r="P102" s="109">
        <v>251.078217</v>
      </c>
      <c r="Q102" s="109">
        <v>253.07231100000001</v>
      </c>
      <c r="R102" s="109">
        <v>254.958618</v>
      </c>
      <c r="S102" s="109">
        <v>256.81896999999998</v>
      </c>
      <c r="T102" s="109">
        <v>258.52777099999997</v>
      </c>
      <c r="U102" s="109">
        <v>260.55581699999999</v>
      </c>
      <c r="V102" s="109">
        <v>262.341003</v>
      </c>
      <c r="W102" s="109">
        <v>264.05963100000002</v>
      </c>
      <c r="X102" s="109">
        <v>265.95382699999999</v>
      </c>
      <c r="Y102" s="109">
        <v>267.60412600000001</v>
      </c>
      <c r="Z102" s="109">
        <v>269.24325599999997</v>
      </c>
      <c r="AA102" s="109">
        <v>271.11196899999999</v>
      </c>
      <c r="AB102" s="109">
        <v>272.87219199999998</v>
      </c>
      <c r="AC102" s="109">
        <v>274.72763099999997</v>
      </c>
      <c r="AD102" s="109">
        <v>276.720123</v>
      </c>
      <c r="AE102" s="109">
        <v>278.72491500000001</v>
      </c>
      <c r="AF102" s="109">
        <v>280.79794299999998</v>
      </c>
      <c r="AG102" s="98">
        <v>5.9839999999999997E-3</v>
      </c>
    </row>
    <row r="103" spans="1:33" ht="15" customHeight="1" x14ac:dyDescent="0.35">
      <c r="A103" s="91" t="s">
        <v>1794</v>
      </c>
      <c r="B103" s="96" t="s">
        <v>1768</v>
      </c>
      <c r="C103" s="109">
        <v>409.23846400000002</v>
      </c>
      <c r="D103" s="109">
        <v>403.132812</v>
      </c>
      <c r="E103" s="109">
        <v>407.78875699999998</v>
      </c>
      <c r="F103" s="109">
        <v>411.26324499999998</v>
      </c>
      <c r="G103" s="109">
        <v>413.97701999999998</v>
      </c>
      <c r="H103" s="109">
        <v>413.94842499999999</v>
      </c>
      <c r="I103" s="109">
        <v>415.96786500000002</v>
      </c>
      <c r="J103" s="109">
        <v>417.37609900000001</v>
      </c>
      <c r="K103" s="109">
        <v>418.79669200000001</v>
      </c>
      <c r="L103" s="109">
        <v>419.83554099999998</v>
      </c>
      <c r="M103" s="109">
        <v>420.360229</v>
      </c>
      <c r="N103" s="109">
        <v>421.48495500000001</v>
      </c>
      <c r="O103" s="109">
        <v>423.76998900000001</v>
      </c>
      <c r="P103" s="109">
        <v>425.84970099999998</v>
      </c>
      <c r="Q103" s="109">
        <v>428.10983299999998</v>
      </c>
      <c r="R103" s="109">
        <v>430.24328600000001</v>
      </c>
      <c r="S103" s="109">
        <v>432.54440299999999</v>
      </c>
      <c r="T103" s="109">
        <v>434.66522200000003</v>
      </c>
      <c r="U103" s="109">
        <v>437.16607699999997</v>
      </c>
      <c r="V103" s="109">
        <v>439.31463600000001</v>
      </c>
      <c r="W103" s="109">
        <v>441.36318999999997</v>
      </c>
      <c r="X103" s="109">
        <v>443.66760299999999</v>
      </c>
      <c r="Y103" s="109">
        <v>445.59582499999999</v>
      </c>
      <c r="Z103" s="109">
        <v>447.58154300000001</v>
      </c>
      <c r="AA103" s="109">
        <v>449.87249800000001</v>
      </c>
      <c r="AB103" s="109">
        <v>452.03472900000003</v>
      </c>
      <c r="AC103" s="109">
        <v>454.30578600000001</v>
      </c>
      <c r="AD103" s="109">
        <v>456.77474999999998</v>
      </c>
      <c r="AE103" s="109">
        <v>459.25521900000001</v>
      </c>
      <c r="AF103" s="109">
        <v>461.79113799999999</v>
      </c>
      <c r="AG103" s="98">
        <v>4.1749999999999999E-3</v>
      </c>
    </row>
    <row r="104" spans="1:33" ht="15" customHeight="1" x14ac:dyDescent="0.35">
      <c r="A104" s="91" t="s">
        <v>1795</v>
      </c>
      <c r="B104" s="96" t="s">
        <v>1770</v>
      </c>
      <c r="C104" s="109">
        <v>175.23509200000001</v>
      </c>
      <c r="D104" s="109">
        <v>172.72761499999999</v>
      </c>
      <c r="E104" s="109">
        <v>174.807907</v>
      </c>
      <c r="F104" s="109">
        <v>176.500946</v>
      </c>
      <c r="G104" s="109">
        <v>177.16816700000001</v>
      </c>
      <c r="H104" s="109">
        <v>176.54553200000001</v>
      </c>
      <c r="I104" s="109">
        <v>176.930801</v>
      </c>
      <c r="J104" s="109">
        <v>177.31506300000001</v>
      </c>
      <c r="K104" s="109">
        <v>177.724625</v>
      </c>
      <c r="L104" s="109">
        <v>177.98509200000001</v>
      </c>
      <c r="M104" s="109">
        <v>178.0634</v>
      </c>
      <c r="N104" s="109">
        <v>178.406036</v>
      </c>
      <c r="O104" s="109">
        <v>178.79583700000001</v>
      </c>
      <c r="P104" s="109">
        <v>179.176422</v>
      </c>
      <c r="Q104" s="109">
        <v>179.60247799999999</v>
      </c>
      <c r="R104" s="109">
        <v>180.54440299999999</v>
      </c>
      <c r="S104" s="109">
        <v>181.49723800000001</v>
      </c>
      <c r="T104" s="109">
        <v>182.36415099999999</v>
      </c>
      <c r="U104" s="109">
        <v>183.35865799999999</v>
      </c>
      <c r="V104" s="109">
        <v>184.225525</v>
      </c>
      <c r="W104" s="109">
        <v>185.03218100000001</v>
      </c>
      <c r="X104" s="109">
        <v>185.92729199999999</v>
      </c>
      <c r="Y104" s="109">
        <v>186.68353300000001</v>
      </c>
      <c r="Z104" s="109">
        <v>187.44358800000001</v>
      </c>
      <c r="AA104" s="109">
        <v>188.31420900000001</v>
      </c>
      <c r="AB104" s="109">
        <v>189.13017300000001</v>
      </c>
      <c r="AC104" s="109">
        <v>189.99258399999999</v>
      </c>
      <c r="AD104" s="109">
        <v>190.921356</v>
      </c>
      <c r="AE104" s="109">
        <v>191.84870900000001</v>
      </c>
      <c r="AF104" s="109">
        <v>192.81474299999999</v>
      </c>
      <c r="AG104" s="98">
        <v>3.3019999999999998E-3</v>
      </c>
    </row>
    <row r="105" spans="1:33" ht="15" customHeight="1" x14ac:dyDescent="0.35">
      <c r="A105" s="91" t="s">
        <v>1796</v>
      </c>
      <c r="B105" s="96" t="s">
        <v>1772</v>
      </c>
      <c r="C105" s="109">
        <v>238.51435900000001</v>
      </c>
      <c r="D105" s="109">
        <v>235.90275600000001</v>
      </c>
      <c r="E105" s="109">
        <v>238.20379600000001</v>
      </c>
      <c r="F105" s="109">
        <v>239.599548</v>
      </c>
      <c r="G105" s="109">
        <v>240.00727800000001</v>
      </c>
      <c r="H105" s="109">
        <v>238.360535</v>
      </c>
      <c r="I105" s="109">
        <v>238.425873</v>
      </c>
      <c r="J105" s="109">
        <v>238.46826200000001</v>
      </c>
      <c r="K105" s="109">
        <v>238.56384299999999</v>
      </c>
      <c r="L105" s="109">
        <v>238.50592</v>
      </c>
      <c r="M105" s="109">
        <v>238.26026899999999</v>
      </c>
      <c r="N105" s="109">
        <v>238.29982000000001</v>
      </c>
      <c r="O105" s="109">
        <v>238.399338</v>
      </c>
      <c r="P105" s="109">
        <v>238.921066</v>
      </c>
      <c r="Q105" s="109">
        <v>240.10652200000001</v>
      </c>
      <c r="R105" s="109">
        <v>241.23097200000001</v>
      </c>
      <c r="S105" s="109">
        <v>242.35235599999999</v>
      </c>
      <c r="T105" s="109">
        <v>243.293015</v>
      </c>
      <c r="U105" s="109">
        <v>244.35681199999999</v>
      </c>
      <c r="V105" s="109">
        <v>245.31395000000001</v>
      </c>
      <c r="W105" s="109">
        <v>246.231369</v>
      </c>
      <c r="X105" s="109">
        <v>247.22186300000001</v>
      </c>
      <c r="Y105" s="109">
        <v>248.07122799999999</v>
      </c>
      <c r="Z105" s="109">
        <v>248.91413900000001</v>
      </c>
      <c r="AA105" s="109">
        <v>249.86708100000001</v>
      </c>
      <c r="AB105" s="109">
        <v>250.759277</v>
      </c>
      <c r="AC105" s="109">
        <v>251.72669999999999</v>
      </c>
      <c r="AD105" s="109">
        <v>252.73907500000001</v>
      </c>
      <c r="AE105" s="109">
        <v>253.765793</v>
      </c>
      <c r="AF105" s="109">
        <v>254.81729100000001</v>
      </c>
      <c r="AG105" s="98">
        <v>2.2829999999999999E-3</v>
      </c>
    </row>
    <row r="106" spans="1:33" ht="15" customHeight="1" x14ac:dyDescent="0.35">
      <c r="A106" s="91" t="s">
        <v>1797</v>
      </c>
      <c r="B106" s="96" t="s">
        <v>1798</v>
      </c>
      <c r="C106" s="109">
        <v>198.44605999999999</v>
      </c>
      <c r="D106" s="109">
        <v>194.30526699999999</v>
      </c>
      <c r="E106" s="109">
        <v>197.362122</v>
      </c>
      <c r="F106" s="109">
        <v>199.089035</v>
      </c>
      <c r="G106" s="109">
        <v>200.07968099999999</v>
      </c>
      <c r="H106" s="109">
        <v>199.398956</v>
      </c>
      <c r="I106" s="109">
        <v>199.87184099999999</v>
      </c>
      <c r="J106" s="109">
        <v>200.76824999999999</v>
      </c>
      <c r="K106" s="109">
        <v>201.70358300000001</v>
      </c>
      <c r="L106" s="109">
        <v>202.330994</v>
      </c>
      <c r="M106" s="109">
        <v>202.68573000000001</v>
      </c>
      <c r="N106" s="109">
        <v>203.65625</v>
      </c>
      <c r="O106" s="109">
        <v>204.602585</v>
      </c>
      <c r="P106" s="109">
        <v>205.672943</v>
      </c>
      <c r="Q106" s="109">
        <v>206.897537</v>
      </c>
      <c r="R106" s="109">
        <v>208.19137599999999</v>
      </c>
      <c r="S106" s="109">
        <v>209.51040599999999</v>
      </c>
      <c r="T106" s="109">
        <v>210.66201799999999</v>
      </c>
      <c r="U106" s="109">
        <v>212.15507500000001</v>
      </c>
      <c r="V106" s="109">
        <v>213.31861900000001</v>
      </c>
      <c r="W106" s="109">
        <v>214.502228</v>
      </c>
      <c r="X106" s="109">
        <v>215.907928</v>
      </c>
      <c r="Y106" s="109">
        <v>217.021591</v>
      </c>
      <c r="Z106" s="109">
        <v>218.19458</v>
      </c>
      <c r="AA106" s="109">
        <v>219.58812</v>
      </c>
      <c r="AB106" s="109">
        <v>220.82025100000001</v>
      </c>
      <c r="AC106" s="109">
        <v>222.24058500000001</v>
      </c>
      <c r="AD106" s="109">
        <v>223.726562</v>
      </c>
      <c r="AE106" s="109">
        <v>225.18753100000001</v>
      </c>
      <c r="AF106" s="109">
        <v>226.725143</v>
      </c>
      <c r="AG106" s="98">
        <v>4.6039999999999996E-3</v>
      </c>
    </row>
    <row r="107" spans="1:33" ht="15" customHeight="1" x14ac:dyDescent="0.35"/>
    <row r="108" spans="1:33" ht="15" customHeight="1" x14ac:dyDescent="0.35">
      <c r="B108" s="41" t="s">
        <v>1799</v>
      </c>
    </row>
    <row r="109" spans="1:33" ht="15" customHeight="1" x14ac:dyDescent="0.35">
      <c r="A109" s="91" t="s">
        <v>1800</v>
      </c>
      <c r="B109" s="96" t="s">
        <v>1775</v>
      </c>
      <c r="C109" s="109">
        <v>266.10409499999997</v>
      </c>
      <c r="D109" s="109">
        <v>265.28518700000001</v>
      </c>
      <c r="E109" s="109">
        <v>266.17932100000002</v>
      </c>
      <c r="F109" s="109">
        <v>266.583527</v>
      </c>
      <c r="G109" s="109">
        <v>267.24960299999998</v>
      </c>
      <c r="H109" s="109">
        <v>267.45410199999998</v>
      </c>
      <c r="I109" s="109">
        <v>267.57214399999998</v>
      </c>
      <c r="J109" s="109">
        <v>267.687408</v>
      </c>
      <c r="K109" s="109">
        <v>267.81710800000002</v>
      </c>
      <c r="L109" s="109">
        <v>267.90277099999997</v>
      </c>
      <c r="M109" s="109">
        <v>267.86459400000001</v>
      </c>
      <c r="N109" s="109">
        <v>267.967804</v>
      </c>
      <c r="O109" s="109">
        <v>268.09423800000002</v>
      </c>
      <c r="P109" s="109">
        <v>267.85986300000002</v>
      </c>
      <c r="Q109" s="109">
        <v>267.73837300000002</v>
      </c>
      <c r="R109" s="109">
        <v>267.67590300000001</v>
      </c>
      <c r="S109" s="109">
        <v>267.61843900000002</v>
      </c>
      <c r="T109" s="109">
        <v>267.63668799999999</v>
      </c>
      <c r="U109" s="109">
        <v>267.78054800000001</v>
      </c>
      <c r="V109" s="109">
        <v>267.86575299999998</v>
      </c>
      <c r="W109" s="109">
        <v>267.95849600000003</v>
      </c>
      <c r="X109" s="109">
        <v>268.13211100000001</v>
      </c>
      <c r="Y109" s="109">
        <v>268.25161700000001</v>
      </c>
      <c r="Z109" s="109">
        <v>268.39859000000001</v>
      </c>
      <c r="AA109" s="109">
        <v>268.60498000000001</v>
      </c>
      <c r="AB109" s="109">
        <v>268.78591899999998</v>
      </c>
      <c r="AC109" s="109">
        <v>268.940247</v>
      </c>
      <c r="AD109" s="109">
        <v>269.14752199999998</v>
      </c>
      <c r="AE109" s="109">
        <v>269.329926</v>
      </c>
      <c r="AF109" s="109">
        <v>269.523529</v>
      </c>
      <c r="AG109" s="98">
        <v>4.4000000000000002E-4</v>
      </c>
    </row>
    <row r="110" spans="1:33" ht="15" customHeight="1" x14ac:dyDescent="0.35">
      <c r="A110" s="91" t="s">
        <v>1801</v>
      </c>
      <c r="B110" s="96" t="s">
        <v>1777</v>
      </c>
      <c r="C110" s="109">
        <v>362.02453600000001</v>
      </c>
      <c r="D110" s="109">
        <v>358.00299100000001</v>
      </c>
      <c r="E110" s="109">
        <v>358.85238600000002</v>
      </c>
      <c r="F110" s="109">
        <v>359.51895100000002</v>
      </c>
      <c r="G110" s="109">
        <v>359.36703499999999</v>
      </c>
      <c r="H110" s="109">
        <v>359.430542</v>
      </c>
      <c r="I110" s="109">
        <v>359.36498999999998</v>
      </c>
      <c r="J110" s="109">
        <v>359.43838499999998</v>
      </c>
      <c r="K110" s="109">
        <v>359.56488000000002</v>
      </c>
      <c r="L110" s="109">
        <v>359.65273999999999</v>
      </c>
      <c r="M110" s="109">
        <v>359.66039999999998</v>
      </c>
      <c r="N110" s="109">
        <v>359.77282700000001</v>
      </c>
      <c r="O110" s="109">
        <v>360.849152</v>
      </c>
      <c r="P110" s="109">
        <v>361.95385700000003</v>
      </c>
      <c r="Q110" s="109">
        <v>363.109802</v>
      </c>
      <c r="R110" s="109">
        <v>364.16043100000002</v>
      </c>
      <c r="S110" s="109">
        <v>365.24941999999999</v>
      </c>
      <c r="T110" s="109">
        <v>366.23111</v>
      </c>
      <c r="U110" s="109">
        <v>367.39581299999998</v>
      </c>
      <c r="V110" s="109">
        <v>368.408997</v>
      </c>
      <c r="W110" s="109">
        <v>369.38397200000003</v>
      </c>
      <c r="X110" s="109">
        <v>370.464203</v>
      </c>
      <c r="Y110" s="109">
        <v>371.374664</v>
      </c>
      <c r="Z110" s="109">
        <v>372.28808600000002</v>
      </c>
      <c r="AA110" s="109">
        <v>373.34487899999999</v>
      </c>
      <c r="AB110" s="109">
        <v>374.32507299999997</v>
      </c>
      <c r="AC110" s="109">
        <v>375.34573399999999</v>
      </c>
      <c r="AD110" s="109">
        <v>376.46630900000002</v>
      </c>
      <c r="AE110" s="109">
        <v>377.56213400000001</v>
      </c>
      <c r="AF110" s="109">
        <v>378.68099999999998</v>
      </c>
      <c r="AG110" s="98">
        <v>1.552E-3</v>
      </c>
    </row>
    <row r="111" spans="1:33" ht="15" customHeight="1" x14ac:dyDescent="0.35">
      <c r="A111" s="91" t="s">
        <v>1802</v>
      </c>
      <c r="B111" s="96" t="s">
        <v>1779</v>
      </c>
      <c r="C111" s="109">
        <v>166.91467299999999</v>
      </c>
      <c r="D111" s="109">
        <v>163.63691700000001</v>
      </c>
      <c r="E111" s="109">
        <v>162.529358</v>
      </c>
      <c r="F111" s="109">
        <v>161.20744300000001</v>
      </c>
      <c r="G111" s="109">
        <v>159.83577</v>
      </c>
      <c r="H111" s="109">
        <v>159.916245</v>
      </c>
      <c r="I111" s="109">
        <v>159.57493600000001</v>
      </c>
      <c r="J111" s="109">
        <v>159.25830099999999</v>
      </c>
      <c r="K111" s="109">
        <v>159.17361500000001</v>
      </c>
      <c r="L111" s="109">
        <v>159.304169</v>
      </c>
      <c r="M111" s="109">
        <v>159.446564</v>
      </c>
      <c r="N111" s="109">
        <v>159.72515899999999</v>
      </c>
      <c r="O111" s="109">
        <v>160.496094</v>
      </c>
      <c r="P111" s="109">
        <v>160.98457300000001</v>
      </c>
      <c r="Q111" s="109">
        <v>161.52079800000001</v>
      </c>
      <c r="R111" s="109">
        <v>162.06040999999999</v>
      </c>
      <c r="S111" s="109">
        <v>162.60391200000001</v>
      </c>
      <c r="T111" s="109">
        <v>163.07929999999999</v>
      </c>
      <c r="U111" s="109">
        <v>163.61810299999999</v>
      </c>
      <c r="V111" s="109">
        <v>164.10929899999999</v>
      </c>
      <c r="W111" s="109">
        <v>164.581467</v>
      </c>
      <c r="X111" s="109">
        <v>165.07998699999999</v>
      </c>
      <c r="Y111" s="109">
        <v>165.53074599999999</v>
      </c>
      <c r="Z111" s="109">
        <v>165.971069</v>
      </c>
      <c r="AA111" s="109">
        <v>166.45663500000001</v>
      </c>
      <c r="AB111" s="109">
        <v>166.917877</v>
      </c>
      <c r="AC111" s="109">
        <v>167.42944299999999</v>
      </c>
      <c r="AD111" s="109">
        <v>167.94804400000001</v>
      </c>
      <c r="AE111" s="109">
        <v>168.48640399999999</v>
      </c>
      <c r="AF111" s="109">
        <v>169.030655</v>
      </c>
      <c r="AG111" s="98">
        <v>4.35E-4</v>
      </c>
    </row>
    <row r="112" spans="1:33" ht="15" customHeight="1" x14ac:dyDescent="0.35">
      <c r="A112" s="91" t="s">
        <v>1803</v>
      </c>
      <c r="B112" s="96" t="s">
        <v>1781</v>
      </c>
      <c r="C112" s="109">
        <v>291.971924</v>
      </c>
      <c r="D112" s="109">
        <v>292.45608499999997</v>
      </c>
      <c r="E112" s="109">
        <v>293.80593900000002</v>
      </c>
      <c r="F112" s="109">
        <v>295.06976300000002</v>
      </c>
      <c r="G112" s="109">
        <v>295.19622800000002</v>
      </c>
      <c r="H112" s="109">
        <v>295.24713100000002</v>
      </c>
      <c r="I112" s="109">
        <v>295.27114899999998</v>
      </c>
      <c r="J112" s="109">
        <v>295.31863399999997</v>
      </c>
      <c r="K112" s="109">
        <v>295.37231400000002</v>
      </c>
      <c r="L112" s="109">
        <v>295.40701300000001</v>
      </c>
      <c r="M112" s="109">
        <v>295.42056300000002</v>
      </c>
      <c r="N112" s="109">
        <v>295.47705100000002</v>
      </c>
      <c r="O112" s="109">
        <v>295.83801299999999</v>
      </c>
      <c r="P112" s="109">
        <v>296.32766700000002</v>
      </c>
      <c r="Q112" s="109">
        <v>296.66186499999998</v>
      </c>
      <c r="R112" s="109">
        <v>296.93487499999998</v>
      </c>
      <c r="S112" s="109">
        <v>297.230164</v>
      </c>
      <c r="T112" s="109">
        <v>297.371735</v>
      </c>
      <c r="U112" s="109">
        <v>297.42739899999998</v>
      </c>
      <c r="V112" s="109">
        <v>297.459656</v>
      </c>
      <c r="W112" s="109">
        <v>297.461456</v>
      </c>
      <c r="X112" s="109">
        <v>297.47048999999998</v>
      </c>
      <c r="Y112" s="109">
        <v>297.46063199999998</v>
      </c>
      <c r="Z112" s="109">
        <v>297.44824199999999</v>
      </c>
      <c r="AA112" s="109">
        <v>297.45031699999998</v>
      </c>
      <c r="AB112" s="109">
        <v>297.44439699999998</v>
      </c>
      <c r="AC112" s="109">
        <v>297.450714</v>
      </c>
      <c r="AD112" s="109">
        <v>297.463257</v>
      </c>
      <c r="AE112" s="109">
        <v>297.47869900000001</v>
      </c>
      <c r="AF112" s="109">
        <v>297.49603300000001</v>
      </c>
      <c r="AG112" s="98">
        <v>6.4599999999999998E-4</v>
      </c>
    </row>
    <row r="113" spans="1:33" ht="12" customHeight="1" x14ac:dyDescent="0.35">
      <c r="A113" s="91" t="s">
        <v>1804</v>
      </c>
      <c r="B113" s="96" t="s">
        <v>1783</v>
      </c>
      <c r="C113" s="109">
        <v>271.00750699999998</v>
      </c>
      <c r="D113" s="109">
        <v>269.38110399999999</v>
      </c>
      <c r="E113" s="109">
        <v>269.74847399999999</v>
      </c>
      <c r="F113" s="109">
        <v>269.93942299999998</v>
      </c>
      <c r="G113" s="109">
        <v>270.80856299999999</v>
      </c>
      <c r="H113" s="109">
        <v>271.16037</v>
      </c>
      <c r="I113" s="109">
        <v>271.42617799999999</v>
      </c>
      <c r="J113" s="109">
        <v>271.74984699999999</v>
      </c>
      <c r="K113" s="109">
        <v>272.02462800000001</v>
      </c>
      <c r="L113" s="109">
        <v>272.24658199999999</v>
      </c>
      <c r="M113" s="109">
        <v>272.40167200000002</v>
      </c>
      <c r="N113" s="109">
        <v>272.66445900000002</v>
      </c>
      <c r="O113" s="109">
        <v>272.95309400000002</v>
      </c>
      <c r="P113" s="109">
        <v>273.25476099999997</v>
      </c>
      <c r="Q113" s="109">
        <v>273.61801100000002</v>
      </c>
      <c r="R113" s="109">
        <v>273.91992199999999</v>
      </c>
      <c r="S113" s="109">
        <v>274.23373400000003</v>
      </c>
      <c r="T113" s="109">
        <v>274.53732300000001</v>
      </c>
      <c r="U113" s="109">
        <v>274.92572000000001</v>
      </c>
      <c r="V113" s="109">
        <v>275.25405899999998</v>
      </c>
      <c r="W113" s="109">
        <v>275.56442299999998</v>
      </c>
      <c r="X113" s="109">
        <v>275.915955</v>
      </c>
      <c r="Y113" s="109">
        <v>276.20657299999999</v>
      </c>
      <c r="Z113" s="109">
        <v>276.50314300000002</v>
      </c>
      <c r="AA113" s="109">
        <v>276.85006700000002</v>
      </c>
      <c r="AB113" s="109">
        <v>277.16937300000001</v>
      </c>
      <c r="AC113" s="109">
        <v>277.49240099999997</v>
      </c>
      <c r="AD113" s="109">
        <v>277.84258999999997</v>
      </c>
      <c r="AE113" s="109">
        <v>278.176086</v>
      </c>
      <c r="AF113" s="109">
        <v>278.51547199999999</v>
      </c>
      <c r="AG113" s="98">
        <v>9.4300000000000004E-4</v>
      </c>
    </row>
    <row r="114" spans="1:33" ht="15" customHeight="1" x14ac:dyDescent="0.35">
      <c r="A114" s="91" t="s">
        <v>1805</v>
      </c>
      <c r="B114" s="96" t="s">
        <v>1785</v>
      </c>
      <c r="C114" s="109">
        <v>368.26357999999999</v>
      </c>
      <c r="D114" s="109">
        <v>366.65408300000001</v>
      </c>
      <c r="E114" s="109">
        <v>368.18231200000002</v>
      </c>
      <c r="F114" s="109">
        <v>369.336365</v>
      </c>
      <c r="G114" s="109">
        <v>369.48043799999999</v>
      </c>
      <c r="H114" s="109">
        <v>369.715576</v>
      </c>
      <c r="I114" s="109">
        <v>369.893036</v>
      </c>
      <c r="J114" s="109">
        <v>370.11981200000002</v>
      </c>
      <c r="K114" s="109">
        <v>370.31189000000001</v>
      </c>
      <c r="L114" s="109">
        <v>370.41830399999998</v>
      </c>
      <c r="M114" s="109">
        <v>370.45101899999997</v>
      </c>
      <c r="N114" s="109">
        <v>370.61386099999999</v>
      </c>
      <c r="O114" s="109">
        <v>371.653839</v>
      </c>
      <c r="P114" s="109">
        <v>372.39279199999999</v>
      </c>
      <c r="Q114" s="109">
        <v>373.18179300000003</v>
      </c>
      <c r="R114" s="109">
        <v>373.92111199999999</v>
      </c>
      <c r="S114" s="109">
        <v>374.82302900000002</v>
      </c>
      <c r="T114" s="109">
        <v>375.46655299999998</v>
      </c>
      <c r="U114" s="109">
        <v>376.11520400000001</v>
      </c>
      <c r="V114" s="109">
        <v>376.77023300000002</v>
      </c>
      <c r="W114" s="109">
        <v>377.35470600000002</v>
      </c>
      <c r="X114" s="109">
        <v>377.930969</v>
      </c>
      <c r="Y114" s="109">
        <v>378.472443</v>
      </c>
      <c r="Z114" s="109">
        <v>378.98605300000003</v>
      </c>
      <c r="AA114" s="109">
        <v>379.53750600000001</v>
      </c>
      <c r="AB114" s="109">
        <v>380.06106599999998</v>
      </c>
      <c r="AC114" s="109">
        <v>380.67056300000002</v>
      </c>
      <c r="AD114" s="109">
        <v>381.25735500000002</v>
      </c>
      <c r="AE114" s="109">
        <v>381.83038299999998</v>
      </c>
      <c r="AF114" s="109">
        <v>382.40191700000003</v>
      </c>
      <c r="AG114" s="98">
        <v>1.2999999999999999E-3</v>
      </c>
    </row>
    <row r="115" spans="1:33" ht="15" customHeight="1" x14ac:dyDescent="0.35">
      <c r="A115" s="91" t="s">
        <v>1806</v>
      </c>
      <c r="B115" s="96" t="s">
        <v>1770</v>
      </c>
      <c r="C115" s="109">
        <v>191.500732</v>
      </c>
      <c r="D115" s="109">
        <v>188.928741</v>
      </c>
      <c r="E115" s="109">
        <v>190.50474500000001</v>
      </c>
      <c r="F115" s="109">
        <v>191.64193700000001</v>
      </c>
      <c r="G115" s="109">
        <v>192.37095600000001</v>
      </c>
      <c r="H115" s="109">
        <v>192.94348099999999</v>
      </c>
      <c r="I115" s="109">
        <v>193.42549099999999</v>
      </c>
      <c r="J115" s="109">
        <v>193.96838399999999</v>
      </c>
      <c r="K115" s="109">
        <v>194.55432099999999</v>
      </c>
      <c r="L115" s="109">
        <v>195.027771</v>
      </c>
      <c r="M115" s="109">
        <v>195.354568</v>
      </c>
      <c r="N115" s="109">
        <v>195.92666600000001</v>
      </c>
      <c r="O115" s="109">
        <v>196.66377299999999</v>
      </c>
      <c r="P115" s="109">
        <v>197.440887</v>
      </c>
      <c r="Q115" s="109">
        <v>198.24595600000001</v>
      </c>
      <c r="R115" s="109">
        <v>198.99144000000001</v>
      </c>
      <c r="S115" s="109">
        <v>199.82757599999999</v>
      </c>
      <c r="T115" s="109">
        <v>200.593704</v>
      </c>
      <c r="U115" s="109">
        <v>201.50813299999999</v>
      </c>
      <c r="V115" s="109">
        <v>202.30732699999999</v>
      </c>
      <c r="W115" s="109">
        <v>203.07588200000001</v>
      </c>
      <c r="X115" s="109">
        <v>203.923462</v>
      </c>
      <c r="Y115" s="109">
        <v>204.65083300000001</v>
      </c>
      <c r="Z115" s="109">
        <v>205.37799100000001</v>
      </c>
      <c r="AA115" s="109">
        <v>206.20713799999999</v>
      </c>
      <c r="AB115" s="109">
        <v>206.98168899999999</v>
      </c>
      <c r="AC115" s="109">
        <v>207.80702199999999</v>
      </c>
      <c r="AD115" s="109">
        <v>208.68177800000001</v>
      </c>
      <c r="AE115" s="109">
        <v>209.559326</v>
      </c>
      <c r="AF115" s="109">
        <v>210.445786</v>
      </c>
      <c r="AG115" s="98">
        <v>3.258E-3</v>
      </c>
    </row>
    <row r="116" spans="1:33" ht="15" customHeight="1" x14ac:dyDescent="0.35">
      <c r="A116" s="91" t="s">
        <v>1807</v>
      </c>
      <c r="B116" s="110" t="s">
        <v>1772</v>
      </c>
      <c r="C116" s="111">
        <v>288.46289100000001</v>
      </c>
      <c r="D116" s="111">
        <v>284.33813500000002</v>
      </c>
      <c r="E116" s="111">
        <v>287.06744400000002</v>
      </c>
      <c r="F116" s="111">
        <v>288.58975199999998</v>
      </c>
      <c r="G116" s="111">
        <v>290.44580100000002</v>
      </c>
      <c r="H116" s="111">
        <v>291.55642699999999</v>
      </c>
      <c r="I116" s="111">
        <v>292.36596700000001</v>
      </c>
      <c r="J116" s="111">
        <v>293.29950000000002</v>
      </c>
      <c r="K116" s="111">
        <v>294.27496300000001</v>
      </c>
      <c r="L116" s="111">
        <v>295.04342700000001</v>
      </c>
      <c r="M116" s="111">
        <v>295.53881799999999</v>
      </c>
      <c r="N116" s="111">
        <v>296.39505000000003</v>
      </c>
      <c r="O116" s="111">
        <v>297.36395299999998</v>
      </c>
      <c r="P116" s="111">
        <v>298.54379299999999</v>
      </c>
      <c r="Q116" s="111">
        <v>299.77444500000001</v>
      </c>
      <c r="R116" s="111">
        <v>300.91271999999998</v>
      </c>
      <c r="S116" s="111">
        <v>302.06521600000002</v>
      </c>
      <c r="T116" s="111">
        <v>303.20581099999998</v>
      </c>
      <c r="U116" s="111">
        <v>304.67450000000002</v>
      </c>
      <c r="V116" s="111">
        <v>305.92498799999998</v>
      </c>
      <c r="W116" s="111">
        <v>307.118469</v>
      </c>
      <c r="X116" s="111">
        <v>308.50698899999998</v>
      </c>
      <c r="Y116" s="111">
        <v>309.65966800000001</v>
      </c>
      <c r="Z116" s="111">
        <v>310.84716800000001</v>
      </c>
      <c r="AA116" s="111">
        <v>312.23666400000002</v>
      </c>
      <c r="AB116" s="111">
        <v>313.53118899999998</v>
      </c>
      <c r="AC116" s="111">
        <v>314.87191799999999</v>
      </c>
      <c r="AD116" s="111">
        <v>316.34741200000002</v>
      </c>
      <c r="AE116" s="111">
        <v>317.80328400000002</v>
      </c>
      <c r="AF116" s="111">
        <v>319.28472900000003</v>
      </c>
      <c r="AG116" s="112">
        <v>3.5070000000000001E-3</v>
      </c>
    </row>
    <row r="117" spans="1:33" ht="15" customHeight="1" x14ac:dyDescent="0.35">
      <c r="A117" s="91" t="s">
        <v>1808</v>
      </c>
      <c r="B117" s="96" t="s">
        <v>1809</v>
      </c>
      <c r="C117" s="109">
        <v>291.31466699999999</v>
      </c>
      <c r="D117" s="109">
        <v>288.182861</v>
      </c>
      <c r="E117" s="109">
        <v>289.54614299999997</v>
      </c>
      <c r="F117" s="109">
        <v>290.79800399999999</v>
      </c>
      <c r="G117" s="109">
        <v>291.771545</v>
      </c>
      <c r="H117" s="109">
        <v>292.47479199999998</v>
      </c>
      <c r="I117" s="109">
        <v>292.96200599999997</v>
      </c>
      <c r="J117" s="109">
        <v>293.51617399999998</v>
      </c>
      <c r="K117" s="109">
        <v>294.11142000000001</v>
      </c>
      <c r="L117" s="109">
        <v>294.60217299999999</v>
      </c>
      <c r="M117" s="109">
        <v>294.92254600000001</v>
      </c>
      <c r="N117" s="109">
        <v>295.43435699999998</v>
      </c>
      <c r="O117" s="109">
        <v>296.34008799999998</v>
      </c>
      <c r="P117" s="109">
        <v>297.32742300000001</v>
      </c>
      <c r="Q117" s="109">
        <v>298.35919200000001</v>
      </c>
      <c r="R117" s="109">
        <v>299.31320199999999</v>
      </c>
      <c r="S117" s="109">
        <v>300.30599999999998</v>
      </c>
      <c r="T117" s="109">
        <v>301.24972500000001</v>
      </c>
      <c r="U117" s="109">
        <v>302.36645499999997</v>
      </c>
      <c r="V117" s="109">
        <v>303.37344400000001</v>
      </c>
      <c r="W117" s="109">
        <v>304.31787100000003</v>
      </c>
      <c r="X117" s="109">
        <v>305.37579299999999</v>
      </c>
      <c r="Y117" s="109">
        <v>306.29913299999998</v>
      </c>
      <c r="Z117" s="109">
        <v>307.21447799999999</v>
      </c>
      <c r="AA117" s="109">
        <v>308.25747699999999</v>
      </c>
      <c r="AB117" s="109">
        <v>309.25744600000002</v>
      </c>
      <c r="AC117" s="109">
        <v>310.27844199999998</v>
      </c>
      <c r="AD117" s="109">
        <v>311.38677999999999</v>
      </c>
      <c r="AE117" s="109">
        <v>312.49566700000003</v>
      </c>
      <c r="AF117" s="109">
        <v>313.62094100000002</v>
      </c>
      <c r="AG117" s="98">
        <v>2.5469999999999998E-3</v>
      </c>
    </row>
    <row r="118" spans="1:33" ht="15" customHeight="1" x14ac:dyDescent="0.35"/>
    <row r="119" spans="1:33" ht="15" customHeight="1" x14ac:dyDescent="0.35">
      <c r="B119" s="41" t="s">
        <v>157</v>
      </c>
    </row>
    <row r="120" spans="1:33" ht="15" customHeight="1" x14ac:dyDescent="0.35">
      <c r="B120" s="41" t="s">
        <v>1788</v>
      </c>
    </row>
    <row r="121" spans="1:33" ht="15" customHeight="1" x14ac:dyDescent="0.35">
      <c r="A121" s="91" t="s">
        <v>1810</v>
      </c>
      <c r="B121" s="96" t="s">
        <v>1758</v>
      </c>
      <c r="C121" s="109">
        <v>3095.7189939999998</v>
      </c>
      <c r="D121" s="109">
        <v>3104.3012699999999</v>
      </c>
      <c r="E121" s="109">
        <v>3109.2270509999998</v>
      </c>
      <c r="F121" s="109">
        <v>3108.6713869999999</v>
      </c>
      <c r="G121" s="109">
        <v>3083.9340820000002</v>
      </c>
      <c r="H121" s="109">
        <v>3058.3405760000001</v>
      </c>
      <c r="I121" s="109">
        <v>3061.235107</v>
      </c>
      <c r="J121" s="109">
        <v>3062.1601559999999</v>
      </c>
      <c r="K121" s="109">
        <v>3062.9448240000002</v>
      </c>
      <c r="L121" s="109">
        <v>3063.7563479999999</v>
      </c>
      <c r="M121" s="109">
        <v>3064.4404300000001</v>
      </c>
      <c r="N121" s="109">
        <v>3065.0695799999999</v>
      </c>
      <c r="O121" s="109">
        <v>3065.5473630000001</v>
      </c>
      <c r="P121" s="109">
        <v>3065.5576169999999</v>
      </c>
      <c r="Q121" s="109">
        <v>3065.2280270000001</v>
      </c>
      <c r="R121" s="109">
        <v>3064.4934079999998</v>
      </c>
      <c r="S121" s="109">
        <v>3064.0952149999998</v>
      </c>
      <c r="T121" s="109">
        <v>3063.758057</v>
      </c>
      <c r="U121" s="109">
        <v>3063.5598140000002</v>
      </c>
      <c r="V121" s="109">
        <v>3063.2719729999999</v>
      </c>
      <c r="W121" s="109">
        <v>3062.9196780000002</v>
      </c>
      <c r="X121" s="109">
        <v>3062.8020019999999</v>
      </c>
      <c r="Y121" s="109">
        <v>3062.607422</v>
      </c>
      <c r="Z121" s="109">
        <v>3062.4821780000002</v>
      </c>
      <c r="AA121" s="109">
        <v>3062.4067380000001</v>
      </c>
      <c r="AB121" s="109">
        <v>3062.357422</v>
      </c>
      <c r="AC121" s="109">
        <v>3062.2463379999999</v>
      </c>
      <c r="AD121" s="109">
        <v>3062.2094729999999</v>
      </c>
      <c r="AE121" s="109">
        <v>3061.9726559999999</v>
      </c>
      <c r="AF121" s="109">
        <v>3061.7773440000001</v>
      </c>
      <c r="AG121" s="98">
        <v>-3.8000000000000002E-4</v>
      </c>
    </row>
    <row r="122" spans="1:33" ht="15" customHeight="1" x14ac:dyDescent="0.35">
      <c r="A122" s="91" t="s">
        <v>1811</v>
      </c>
      <c r="B122" s="96" t="s">
        <v>1760</v>
      </c>
      <c r="C122" s="109">
        <v>3215.5805660000001</v>
      </c>
      <c r="D122" s="109">
        <v>3223.3063959999999</v>
      </c>
      <c r="E122" s="109">
        <v>3228.6142580000001</v>
      </c>
      <c r="F122" s="109">
        <v>3220.3618160000001</v>
      </c>
      <c r="G122" s="109">
        <v>3212.367432</v>
      </c>
      <c r="H122" s="109">
        <v>3179.7436520000001</v>
      </c>
      <c r="I122" s="109">
        <v>3184.3115229999999</v>
      </c>
      <c r="J122" s="109">
        <v>3184.5639649999998</v>
      </c>
      <c r="K122" s="109">
        <v>3185.3540039999998</v>
      </c>
      <c r="L122" s="109">
        <v>3186.0297850000002</v>
      </c>
      <c r="M122" s="109">
        <v>3186.330078</v>
      </c>
      <c r="N122" s="109">
        <v>3186.701904</v>
      </c>
      <c r="O122" s="109">
        <v>3187.100586</v>
      </c>
      <c r="P122" s="109">
        <v>3186.899414</v>
      </c>
      <c r="Q122" s="109">
        <v>3186.608643</v>
      </c>
      <c r="R122" s="109">
        <v>3186.2768550000001</v>
      </c>
      <c r="S122" s="109">
        <v>3185.7595209999999</v>
      </c>
      <c r="T122" s="109">
        <v>3185.4167480000001</v>
      </c>
      <c r="U122" s="109">
        <v>3185.2641600000002</v>
      </c>
      <c r="V122" s="109">
        <v>3185.0744629999999</v>
      </c>
      <c r="W122" s="109">
        <v>3184.6936040000001</v>
      </c>
      <c r="X122" s="109">
        <v>3184.4089359999998</v>
      </c>
      <c r="Y122" s="109">
        <v>3183.9338379999999</v>
      </c>
      <c r="Z122" s="109">
        <v>3183.5964359999998</v>
      </c>
      <c r="AA122" s="109">
        <v>3183.4702149999998</v>
      </c>
      <c r="AB122" s="109">
        <v>3183.38501</v>
      </c>
      <c r="AC122" s="109">
        <v>3183.1833499999998</v>
      </c>
      <c r="AD122" s="109">
        <v>3183.094971</v>
      </c>
      <c r="AE122" s="109">
        <v>3182.9421390000002</v>
      </c>
      <c r="AF122" s="109">
        <v>3182.834961</v>
      </c>
      <c r="AG122" s="98">
        <v>-3.5300000000000002E-4</v>
      </c>
    </row>
    <row r="123" spans="1:33" ht="15" customHeight="1" x14ac:dyDescent="0.35">
      <c r="A123" s="91" t="s">
        <v>1812</v>
      </c>
      <c r="B123" s="96" t="s">
        <v>1762</v>
      </c>
      <c r="C123" s="109">
        <v>3281.5864259999998</v>
      </c>
      <c r="D123" s="109">
        <v>3284.0253910000001</v>
      </c>
      <c r="E123" s="109">
        <v>3287.1496579999998</v>
      </c>
      <c r="F123" s="109">
        <v>3294.9553219999998</v>
      </c>
      <c r="G123" s="109">
        <v>3304.1723630000001</v>
      </c>
      <c r="H123" s="109">
        <v>3288.179443</v>
      </c>
      <c r="I123" s="109">
        <v>3289.060547</v>
      </c>
      <c r="J123" s="109">
        <v>3289.6762699999999</v>
      </c>
      <c r="K123" s="109">
        <v>3290.2919919999999</v>
      </c>
      <c r="L123" s="109">
        <v>3290.9047850000002</v>
      </c>
      <c r="M123" s="109">
        <v>3291.507568</v>
      </c>
      <c r="N123" s="109">
        <v>3292.0410160000001</v>
      </c>
      <c r="O123" s="109">
        <v>3292.5590820000002</v>
      </c>
      <c r="P123" s="109">
        <v>3292.580078</v>
      </c>
      <c r="Q123" s="109">
        <v>3292.5607909999999</v>
      </c>
      <c r="R123" s="109">
        <v>3292.5441890000002</v>
      </c>
      <c r="S123" s="109">
        <v>3292.5458979999999</v>
      </c>
      <c r="T123" s="109">
        <v>3292.5507809999999</v>
      </c>
      <c r="U123" s="109">
        <v>3292.5825199999999</v>
      </c>
      <c r="V123" s="109">
        <v>3292.617432</v>
      </c>
      <c r="W123" s="109">
        <v>3292.6589359999998</v>
      </c>
      <c r="X123" s="109">
        <v>3292.6892090000001</v>
      </c>
      <c r="Y123" s="109">
        <v>3292.7048340000001</v>
      </c>
      <c r="Z123" s="109">
        <v>3292.7211910000001</v>
      </c>
      <c r="AA123" s="109">
        <v>3292.7380370000001</v>
      </c>
      <c r="AB123" s="109">
        <v>3292.7597660000001</v>
      </c>
      <c r="AC123" s="109">
        <v>3292.7890619999998</v>
      </c>
      <c r="AD123" s="109">
        <v>3292.8034670000002</v>
      </c>
      <c r="AE123" s="109">
        <v>3292.8208009999998</v>
      </c>
      <c r="AF123" s="109">
        <v>3292.8486330000001</v>
      </c>
      <c r="AG123" s="98">
        <v>1.18E-4</v>
      </c>
    </row>
    <row r="124" spans="1:33" ht="15" customHeight="1" x14ac:dyDescent="0.35">
      <c r="A124" s="91" t="s">
        <v>1813</v>
      </c>
      <c r="B124" s="96" t="s">
        <v>1764</v>
      </c>
      <c r="C124" s="109">
        <v>3177.977539</v>
      </c>
      <c r="D124" s="109">
        <v>3179.5451659999999</v>
      </c>
      <c r="E124" s="109">
        <v>3181.6286620000001</v>
      </c>
      <c r="F124" s="109">
        <v>3186.3688959999999</v>
      </c>
      <c r="G124" s="109">
        <v>3181.54126</v>
      </c>
      <c r="H124" s="109">
        <v>3175.751221</v>
      </c>
      <c r="I124" s="109">
        <v>3176.5671390000002</v>
      </c>
      <c r="J124" s="109">
        <v>3176.6552729999999</v>
      </c>
      <c r="K124" s="109">
        <v>3177.1623540000001</v>
      </c>
      <c r="L124" s="109">
        <v>3177.5961910000001</v>
      </c>
      <c r="M124" s="109">
        <v>3177.9846189999998</v>
      </c>
      <c r="N124" s="109">
        <v>3178.4682619999999</v>
      </c>
      <c r="O124" s="109">
        <v>3178.8566890000002</v>
      </c>
      <c r="P124" s="109">
        <v>3178.631836</v>
      </c>
      <c r="Q124" s="109">
        <v>3178.3718260000001</v>
      </c>
      <c r="R124" s="109">
        <v>3178.138672</v>
      </c>
      <c r="S124" s="109">
        <v>3177.9111330000001</v>
      </c>
      <c r="T124" s="109">
        <v>3177.7641600000002</v>
      </c>
      <c r="U124" s="109">
        <v>3177.6948240000002</v>
      </c>
      <c r="V124" s="109">
        <v>3177.6359859999998</v>
      </c>
      <c r="W124" s="109">
        <v>3177.5698240000002</v>
      </c>
      <c r="X124" s="109">
        <v>3177.5275879999999</v>
      </c>
      <c r="Y124" s="109">
        <v>3177.4697270000001</v>
      </c>
      <c r="Z124" s="109">
        <v>3177.4375</v>
      </c>
      <c r="AA124" s="109">
        <v>3177.4257809999999</v>
      </c>
      <c r="AB124" s="109">
        <v>3177.4375</v>
      </c>
      <c r="AC124" s="109">
        <v>3177.4360350000002</v>
      </c>
      <c r="AD124" s="109">
        <v>3177.438721</v>
      </c>
      <c r="AE124" s="109">
        <v>3177.430664</v>
      </c>
      <c r="AF124" s="109">
        <v>3177.4272460000002</v>
      </c>
      <c r="AG124" s="98">
        <v>-6.0000000000000002E-6</v>
      </c>
    </row>
    <row r="125" spans="1:33" ht="15" customHeight="1" x14ac:dyDescent="0.35">
      <c r="A125" s="91" t="s">
        <v>1814</v>
      </c>
      <c r="B125" s="96" t="s">
        <v>1766</v>
      </c>
      <c r="C125" s="109">
        <v>3471.4213869999999</v>
      </c>
      <c r="D125" s="109">
        <v>3474.0195309999999</v>
      </c>
      <c r="E125" s="109">
        <v>3477.1989749999998</v>
      </c>
      <c r="F125" s="109">
        <v>3477.8322750000002</v>
      </c>
      <c r="G125" s="109">
        <v>3470.1062010000001</v>
      </c>
      <c r="H125" s="109">
        <v>3461.3696289999998</v>
      </c>
      <c r="I125" s="109">
        <v>3463.044922</v>
      </c>
      <c r="J125" s="109">
        <v>3462.7026369999999</v>
      </c>
      <c r="K125" s="109">
        <v>3463.2294919999999</v>
      </c>
      <c r="L125" s="109">
        <v>3463.588135</v>
      </c>
      <c r="M125" s="109">
        <v>3463.8928219999998</v>
      </c>
      <c r="N125" s="109">
        <v>3464.2719729999999</v>
      </c>
      <c r="O125" s="109">
        <v>3464.467529</v>
      </c>
      <c r="P125" s="109">
        <v>3464.0756839999999</v>
      </c>
      <c r="Q125" s="109">
        <v>3463.7421880000002</v>
      </c>
      <c r="R125" s="109">
        <v>3463.3891600000002</v>
      </c>
      <c r="S125" s="109">
        <v>3462.8173830000001</v>
      </c>
      <c r="T125" s="109">
        <v>3462.4633789999998</v>
      </c>
      <c r="U125" s="109">
        <v>3462.265625</v>
      </c>
      <c r="V125" s="109">
        <v>3462.0058589999999</v>
      </c>
      <c r="W125" s="109">
        <v>3461.7524410000001</v>
      </c>
      <c r="X125" s="109">
        <v>3461.6196289999998</v>
      </c>
      <c r="Y125" s="109">
        <v>3461.4038089999999</v>
      </c>
      <c r="Z125" s="109">
        <v>3461.258057</v>
      </c>
      <c r="AA125" s="109">
        <v>3461.1789549999999</v>
      </c>
      <c r="AB125" s="109">
        <v>3461.1210940000001</v>
      </c>
      <c r="AC125" s="109">
        <v>3460.8317870000001</v>
      </c>
      <c r="AD125" s="109">
        <v>3460.7395019999999</v>
      </c>
      <c r="AE125" s="109">
        <v>3460.522461</v>
      </c>
      <c r="AF125" s="109">
        <v>3460.828857</v>
      </c>
      <c r="AG125" s="98">
        <v>-1.05E-4</v>
      </c>
    </row>
    <row r="126" spans="1:33" ht="15" customHeight="1" x14ac:dyDescent="0.35">
      <c r="A126" s="91" t="s">
        <v>1815</v>
      </c>
      <c r="B126" s="96" t="s">
        <v>1768</v>
      </c>
      <c r="C126" s="109">
        <v>3157.063232</v>
      </c>
      <c r="D126" s="109">
        <v>3160.2639159999999</v>
      </c>
      <c r="E126" s="109">
        <v>3159.9379880000001</v>
      </c>
      <c r="F126" s="109">
        <v>3164.1437989999999</v>
      </c>
      <c r="G126" s="109">
        <v>3162.6596679999998</v>
      </c>
      <c r="H126" s="109">
        <v>3150.0727539999998</v>
      </c>
      <c r="I126" s="109">
        <v>3152.6760250000002</v>
      </c>
      <c r="J126" s="109">
        <v>3153.4436040000001</v>
      </c>
      <c r="K126" s="109">
        <v>3154.1457519999999</v>
      </c>
      <c r="L126" s="109">
        <v>3154.8249510000001</v>
      </c>
      <c r="M126" s="109">
        <v>3155.3542480000001</v>
      </c>
      <c r="N126" s="109">
        <v>3155.8325199999999</v>
      </c>
      <c r="O126" s="109">
        <v>3156.2158199999999</v>
      </c>
      <c r="P126" s="109">
        <v>3155.6059570000002</v>
      </c>
      <c r="Q126" s="109">
        <v>3154.936768</v>
      </c>
      <c r="R126" s="109">
        <v>3154.2224120000001</v>
      </c>
      <c r="S126" s="109">
        <v>3153.8784179999998</v>
      </c>
      <c r="T126" s="109">
        <v>3153.7001949999999</v>
      </c>
      <c r="U126" s="109">
        <v>3153.5502929999998</v>
      </c>
      <c r="V126" s="109">
        <v>3153.2705080000001</v>
      </c>
      <c r="W126" s="109">
        <v>3152.9609380000002</v>
      </c>
      <c r="X126" s="109">
        <v>3152.8002929999998</v>
      </c>
      <c r="Y126" s="109">
        <v>3152.5200199999999</v>
      </c>
      <c r="Z126" s="109">
        <v>3152.3808589999999</v>
      </c>
      <c r="AA126" s="109">
        <v>3152.314453</v>
      </c>
      <c r="AB126" s="109">
        <v>3152.266357</v>
      </c>
      <c r="AC126" s="109">
        <v>3152.0854490000002</v>
      </c>
      <c r="AD126" s="109">
        <v>3152.014404</v>
      </c>
      <c r="AE126" s="109">
        <v>3151.8881839999999</v>
      </c>
      <c r="AF126" s="109">
        <v>3151.7839359999998</v>
      </c>
      <c r="AG126" s="98">
        <v>-5.8E-5</v>
      </c>
    </row>
    <row r="127" spans="1:33" ht="15" customHeight="1" x14ac:dyDescent="0.35">
      <c r="A127" s="91" t="s">
        <v>1816</v>
      </c>
      <c r="B127" s="96" t="s">
        <v>1770</v>
      </c>
      <c r="C127" s="109">
        <v>3312.2124020000001</v>
      </c>
      <c r="D127" s="109">
        <v>3315.319336</v>
      </c>
      <c r="E127" s="109">
        <v>3319.0026859999998</v>
      </c>
      <c r="F127" s="109">
        <v>3325.0834960000002</v>
      </c>
      <c r="G127" s="109">
        <v>3319.6999510000001</v>
      </c>
      <c r="H127" s="109">
        <v>3304.7482909999999</v>
      </c>
      <c r="I127" s="109">
        <v>3305.6669919999999</v>
      </c>
      <c r="J127" s="109">
        <v>3306.1530760000001</v>
      </c>
      <c r="K127" s="109">
        <v>3306.673828</v>
      </c>
      <c r="L127" s="109">
        <v>3307.1997070000002</v>
      </c>
      <c r="M127" s="109">
        <v>3307.7463379999999</v>
      </c>
      <c r="N127" s="109">
        <v>3308.2934570000002</v>
      </c>
      <c r="O127" s="109">
        <v>3308.7177729999999</v>
      </c>
      <c r="P127" s="109">
        <v>3308.6589359999998</v>
      </c>
      <c r="Q127" s="109">
        <v>3308.5446780000002</v>
      </c>
      <c r="R127" s="109">
        <v>3308.3371579999998</v>
      </c>
      <c r="S127" s="109">
        <v>3308.1267090000001</v>
      </c>
      <c r="T127" s="109">
        <v>3307.9873050000001</v>
      </c>
      <c r="U127" s="109">
        <v>3307.9655760000001</v>
      </c>
      <c r="V127" s="109">
        <v>3308.523682</v>
      </c>
      <c r="W127" s="109">
        <v>3309.1525879999999</v>
      </c>
      <c r="X127" s="109">
        <v>3309.459961</v>
      </c>
      <c r="Y127" s="109">
        <v>3310.0314939999998</v>
      </c>
      <c r="Z127" s="109">
        <v>3310.4145509999998</v>
      </c>
      <c r="AA127" s="109">
        <v>3310.664307</v>
      </c>
      <c r="AB127" s="109">
        <v>3310.882568</v>
      </c>
      <c r="AC127" s="109">
        <v>3311.419922</v>
      </c>
      <c r="AD127" s="109">
        <v>3311.6186520000001</v>
      </c>
      <c r="AE127" s="109">
        <v>3312.0026859999998</v>
      </c>
      <c r="AF127" s="109">
        <v>3312.326904</v>
      </c>
      <c r="AG127" s="98">
        <v>9.9999999999999995E-7</v>
      </c>
    </row>
    <row r="128" spans="1:33" ht="12" customHeight="1" x14ac:dyDescent="0.35">
      <c r="A128" s="91" t="s">
        <v>1817</v>
      </c>
      <c r="B128" s="96" t="s">
        <v>1772</v>
      </c>
      <c r="C128" s="109">
        <v>3809.0688479999999</v>
      </c>
      <c r="D128" s="109">
        <v>3809.4379880000001</v>
      </c>
      <c r="E128" s="109">
        <v>3808.4609380000002</v>
      </c>
      <c r="F128" s="109">
        <v>3804.7260740000002</v>
      </c>
      <c r="G128" s="109">
        <v>3801.5729980000001</v>
      </c>
      <c r="H128" s="109">
        <v>3783.421875</v>
      </c>
      <c r="I128" s="109">
        <v>3784.295654</v>
      </c>
      <c r="J128" s="109">
        <v>3784.6960450000001</v>
      </c>
      <c r="K128" s="109">
        <v>3785.2246089999999</v>
      </c>
      <c r="L128" s="109">
        <v>3785.7221679999998</v>
      </c>
      <c r="M128" s="109">
        <v>3786.1545409999999</v>
      </c>
      <c r="N128" s="109">
        <v>3786.5959469999998</v>
      </c>
      <c r="O128" s="109">
        <v>3787.0520019999999</v>
      </c>
      <c r="P128" s="109">
        <v>3787.0161130000001</v>
      </c>
      <c r="Q128" s="109">
        <v>3786.904297</v>
      </c>
      <c r="R128" s="109">
        <v>3786.7661130000001</v>
      </c>
      <c r="S128" s="109">
        <v>3786.6445309999999</v>
      </c>
      <c r="T128" s="109">
        <v>3786.3645019999999</v>
      </c>
      <c r="U128" s="109">
        <v>3786.0847170000002</v>
      </c>
      <c r="V128" s="109">
        <v>3785.7739259999998</v>
      </c>
      <c r="W128" s="109">
        <v>3785.429932</v>
      </c>
      <c r="X128" s="109">
        <v>3785.3608399999998</v>
      </c>
      <c r="Y128" s="109">
        <v>3786.3371579999998</v>
      </c>
      <c r="Z128" s="109">
        <v>3787.0529790000001</v>
      </c>
      <c r="AA128" s="109">
        <v>3787.5129390000002</v>
      </c>
      <c r="AB128" s="109">
        <v>3787.9016109999998</v>
      </c>
      <c r="AC128" s="109">
        <v>3788.8803710000002</v>
      </c>
      <c r="AD128" s="109">
        <v>3789.1401369999999</v>
      </c>
      <c r="AE128" s="109">
        <v>3789.7739259999998</v>
      </c>
      <c r="AF128" s="109">
        <v>3790.2766109999998</v>
      </c>
      <c r="AG128" s="98">
        <v>-1.7100000000000001E-4</v>
      </c>
    </row>
    <row r="129" spans="1:33" ht="12" customHeight="1" x14ac:dyDescent="0.35">
      <c r="A129" s="91" t="s">
        <v>1818</v>
      </c>
      <c r="B129" s="96" t="s">
        <v>1798</v>
      </c>
      <c r="C129" s="109">
        <v>3298.5222170000002</v>
      </c>
      <c r="D129" s="109">
        <v>3303.7810060000002</v>
      </c>
      <c r="E129" s="109">
        <v>3309.3161620000001</v>
      </c>
      <c r="F129" s="109">
        <v>3313.47876</v>
      </c>
      <c r="G129" s="109">
        <v>3310.7114259999998</v>
      </c>
      <c r="H129" s="109">
        <v>3298.0219729999999</v>
      </c>
      <c r="I129" s="109">
        <v>3299.9128420000002</v>
      </c>
      <c r="J129" s="109">
        <v>3300.69751</v>
      </c>
      <c r="K129" s="109">
        <v>3301.6577149999998</v>
      </c>
      <c r="L129" s="109">
        <v>3302.3801269999999</v>
      </c>
      <c r="M129" s="109">
        <v>3303.046143</v>
      </c>
      <c r="N129" s="109">
        <v>3304.1188959999999</v>
      </c>
      <c r="O129" s="109">
        <v>3304.860107</v>
      </c>
      <c r="P129" s="109">
        <v>3305.0490719999998</v>
      </c>
      <c r="Q129" s="109">
        <v>3305.1921390000002</v>
      </c>
      <c r="R129" s="109">
        <v>3305.179443</v>
      </c>
      <c r="S129" s="109">
        <v>3305.1840820000002</v>
      </c>
      <c r="T129" s="109">
        <v>3305.1992190000001</v>
      </c>
      <c r="U129" s="109">
        <v>3305.4907229999999</v>
      </c>
      <c r="V129" s="109">
        <v>3305.7246089999999</v>
      </c>
      <c r="W129" s="109">
        <v>3306.0986330000001</v>
      </c>
      <c r="X129" s="109">
        <v>3306.4221189999998</v>
      </c>
      <c r="Y129" s="109">
        <v>3306.7368160000001</v>
      </c>
      <c r="Z129" s="109">
        <v>3307.0715329999998</v>
      </c>
      <c r="AA129" s="109">
        <v>3307.4326169999999</v>
      </c>
      <c r="AB129" s="109">
        <v>3307.6533199999999</v>
      </c>
      <c r="AC129" s="109">
        <v>3308.1440429999998</v>
      </c>
      <c r="AD129" s="109">
        <v>3308.4243160000001</v>
      </c>
      <c r="AE129" s="109">
        <v>3308.7309570000002</v>
      </c>
      <c r="AF129" s="109">
        <v>3309.118164</v>
      </c>
      <c r="AG129" s="98">
        <v>1.11E-4</v>
      </c>
    </row>
    <row r="130" spans="1:33" ht="12" customHeight="1" x14ac:dyDescent="0.35"/>
    <row r="131" spans="1:33" ht="12" customHeight="1" x14ac:dyDescent="0.35">
      <c r="B131" s="41" t="s">
        <v>1799</v>
      </c>
    </row>
    <row r="132" spans="1:33" ht="12" customHeight="1" x14ac:dyDescent="0.35">
      <c r="A132" s="91" t="s">
        <v>1819</v>
      </c>
      <c r="B132" s="96" t="s">
        <v>1775</v>
      </c>
      <c r="C132" s="109">
        <v>3933.3061520000001</v>
      </c>
      <c r="D132" s="109">
        <v>3925.1186520000001</v>
      </c>
      <c r="E132" s="109">
        <v>3926.4064939999998</v>
      </c>
      <c r="F132" s="109">
        <v>3927.0410160000001</v>
      </c>
      <c r="G132" s="109">
        <v>3928.786865</v>
      </c>
      <c r="H132" s="109">
        <v>3929.3771969999998</v>
      </c>
      <c r="I132" s="109">
        <v>3929.6225589999999</v>
      </c>
      <c r="J132" s="109">
        <v>3929.8278810000002</v>
      </c>
      <c r="K132" s="109">
        <v>3930.171143</v>
      </c>
      <c r="L132" s="109">
        <v>3930.5522460000002</v>
      </c>
      <c r="M132" s="109">
        <v>3930.7531739999999</v>
      </c>
      <c r="N132" s="109">
        <v>3930.7546390000002</v>
      </c>
      <c r="O132" s="109">
        <v>3932.3508299999999</v>
      </c>
      <c r="P132" s="109">
        <v>3930.8015140000002</v>
      </c>
      <c r="Q132" s="109">
        <v>3929.3666990000002</v>
      </c>
      <c r="R132" s="109">
        <v>3928.171143</v>
      </c>
      <c r="S132" s="109">
        <v>3926.8015140000002</v>
      </c>
      <c r="T132" s="109">
        <v>3925.8420409999999</v>
      </c>
      <c r="U132" s="109">
        <v>3925.3093260000001</v>
      </c>
      <c r="V132" s="109">
        <v>3924.6940920000002</v>
      </c>
      <c r="W132" s="109">
        <v>3924.1567380000001</v>
      </c>
      <c r="X132" s="109">
        <v>3923.8811040000001</v>
      </c>
      <c r="Y132" s="109">
        <v>3923.505615</v>
      </c>
      <c r="Z132" s="109">
        <v>3923.275635</v>
      </c>
      <c r="AA132" s="109">
        <v>3923.2348630000001</v>
      </c>
      <c r="AB132" s="109">
        <v>3923.1423340000001</v>
      </c>
      <c r="AC132" s="109">
        <v>3922.8564449999999</v>
      </c>
      <c r="AD132" s="109">
        <v>3922.7717290000001</v>
      </c>
      <c r="AE132" s="109">
        <v>3922.5656739999999</v>
      </c>
      <c r="AF132" s="109">
        <v>3922.4172359999998</v>
      </c>
      <c r="AG132" s="98">
        <v>-9.6000000000000002E-5</v>
      </c>
    </row>
    <row r="133" spans="1:33" ht="12" customHeight="1" x14ac:dyDescent="0.35">
      <c r="A133" s="91" t="s">
        <v>1820</v>
      </c>
      <c r="B133" s="96" t="s">
        <v>1777</v>
      </c>
      <c r="C133" s="109">
        <v>4524.0610349999997</v>
      </c>
      <c r="D133" s="109">
        <v>4515.173828</v>
      </c>
      <c r="E133" s="109">
        <v>4506.7460940000001</v>
      </c>
      <c r="F133" s="109">
        <v>4503.1987300000001</v>
      </c>
      <c r="G133" s="109">
        <v>4506.4536129999997</v>
      </c>
      <c r="H133" s="109">
        <v>4508.0341799999997</v>
      </c>
      <c r="I133" s="109">
        <v>4508.6884769999997</v>
      </c>
      <c r="J133" s="109">
        <v>4509.7441410000001</v>
      </c>
      <c r="K133" s="109">
        <v>4510.5820309999999</v>
      </c>
      <c r="L133" s="109">
        <v>4511.2148440000001</v>
      </c>
      <c r="M133" s="109">
        <v>4511.7084960000002</v>
      </c>
      <c r="N133" s="109">
        <v>4512.1367190000001</v>
      </c>
      <c r="O133" s="109">
        <v>4512.3652339999999</v>
      </c>
      <c r="P133" s="109">
        <v>4512.1962890000004</v>
      </c>
      <c r="Q133" s="109">
        <v>4512.248047</v>
      </c>
      <c r="R133" s="109">
        <v>4511.8696289999998</v>
      </c>
      <c r="S133" s="109">
        <v>4511.4892579999996</v>
      </c>
      <c r="T133" s="109">
        <v>4511.6176759999998</v>
      </c>
      <c r="U133" s="109">
        <v>4511.6962890000004</v>
      </c>
      <c r="V133" s="109">
        <v>4512.0561520000001</v>
      </c>
      <c r="W133" s="109">
        <v>4512.4521480000003</v>
      </c>
      <c r="X133" s="109">
        <v>4512.5854490000002</v>
      </c>
      <c r="Y133" s="109">
        <v>4512.9472660000001</v>
      </c>
      <c r="Z133" s="109">
        <v>4513.1870120000003</v>
      </c>
      <c r="AA133" s="109">
        <v>4513.2958980000003</v>
      </c>
      <c r="AB133" s="109">
        <v>4513.4174800000001</v>
      </c>
      <c r="AC133" s="109">
        <v>4513.6733400000003</v>
      </c>
      <c r="AD133" s="109">
        <v>4513.6279299999997</v>
      </c>
      <c r="AE133" s="109">
        <v>4513.5166019999997</v>
      </c>
      <c r="AF133" s="109">
        <v>4513.4331050000001</v>
      </c>
      <c r="AG133" s="98">
        <v>-8.1000000000000004E-5</v>
      </c>
    </row>
    <row r="134" spans="1:33" ht="12" customHeight="1" x14ac:dyDescent="0.35">
      <c r="A134" s="91" t="s">
        <v>1821</v>
      </c>
      <c r="B134" s="96" t="s">
        <v>1779</v>
      </c>
      <c r="C134" s="109">
        <v>3337.9702149999998</v>
      </c>
      <c r="D134" s="109">
        <v>3313.7531739999999</v>
      </c>
      <c r="E134" s="109">
        <v>3294.6115719999998</v>
      </c>
      <c r="F134" s="109">
        <v>3274.6791990000002</v>
      </c>
      <c r="G134" s="109">
        <v>3257.1059570000002</v>
      </c>
      <c r="H134" s="109">
        <v>3256.9746089999999</v>
      </c>
      <c r="I134" s="109">
        <v>3253.0976559999999</v>
      </c>
      <c r="J134" s="109">
        <v>3249.1291500000002</v>
      </c>
      <c r="K134" s="109">
        <v>3246.6457519999999</v>
      </c>
      <c r="L134" s="109">
        <v>3246.4160160000001</v>
      </c>
      <c r="M134" s="109">
        <v>3247.0864259999998</v>
      </c>
      <c r="N134" s="109">
        <v>3247.6928710000002</v>
      </c>
      <c r="O134" s="109">
        <v>3249.9018550000001</v>
      </c>
      <c r="P134" s="109">
        <v>3249.8879390000002</v>
      </c>
      <c r="Q134" s="109">
        <v>3249.8178710000002</v>
      </c>
      <c r="R134" s="109">
        <v>3249.9956050000001</v>
      </c>
      <c r="S134" s="109">
        <v>3249.9904790000001</v>
      </c>
      <c r="T134" s="109">
        <v>3249.9846189999998</v>
      </c>
      <c r="U134" s="109">
        <v>3249.9594729999999</v>
      </c>
      <c r="V134" s="109">
        <v>3249.984375</v>
      </c>
      <c r="W134" s="109">
        <v>3250.0217290000001</v>
      </c>
      <c r="X134" s="109">
        <v>3250.0295409999999</v>
      </c>
      <c r="Y134" s="109">
        <v>3250.1335450000001</v>
      </c>
      <c r="Z134" s="109">
        <v>3250.226318</v>
      </c>
      <c r="AA134" s="109">
        <v>3250.2714839999999</v>
      </c>
      <c r="AB134" s="109">
        <v>3250.4353030000002</v>
      </c>
      <c r="AC134" s="109">
        <v>3250.8657229999999</v>
      </c>
      <c r="AD134" s="109">
        <v>3251.0253910000001</v>
      </c>
      <c r="AE134" s="109">
        <v>3251.4096679999998</v>
      </c>
      <c r="AF134" s="109">
        <v>3251.7885740000002</v>
      </c>
      <c r="AG134" s="98">
        <v>-9.0200000000000002E-4</v>
      </c>
    </row>
    <row r="135" spans="1:33" ht="12" customHeight="1" x14ac:dyDescent="0.35">
      <c r="A135" s="91" t="s">
        <v>1822</v>
      </c>
      <c r="B135" s="96" t="s">
        <v>1781</v>
      </c>
      <c r="C135" s="109">
        <v>4441.8369140000004</v>
      </c>
      <c r="D135" s="109">
        <v>4443.0859380000002</v>
      </c>
      <c r="E135" s="109">
        <v>4447.7290039999998</v>
      </c>
      <c r="F135" s="109">
        <v>4458.0834960000002</v>
      </c>
      <c r="G135" s="109">
        <v>4458.6835940000001</v>
      </c>
      <c r="H135" s="109">
        <v>4459.2099609999996</v>
      </c>
      <c r="I135" s="109">
        <v>4459.720703</v>
      </c>
      <c r="J135" s="109">
        <v>4460.2744140000004</v>
      </c>
      <c r="K135" s="109">
        <v>4460.8745120000003</v>
      </c>
      <c r="L135" s="109">
        <v>4461.5253910000001</v>
      </c>
      <c r="M135" s="109">
        <v>4462.2177730000003</v>
      </c>
      <c r="N135" s="109">
        <v>4462.9189450000003</v>
      </c>
      <c r="O135" s="109">
        <v>4466.4433589999999</v>
      </c>
      <c r="P135" s="109">
        <v>4471.0991210000002</v>
      </c>
      <c r="Q135" s="109">
        <v>4474.6811520000001</v>
      </c>
      <c r="R135" s="109">
        <v>4477.3774409999996</v>
      </c>
      <c r="S135" s="109">
        <v>4480.0952150000003</v>
      </c>
      <c r="T135" s="109">
        <v>4481.5791019999997</v>
      </c>
      <c r="U135" s="109">
        <v>4482.1254879999997</v>
      </c>
      <c r="V135" s="109">
        <v>4482.591797</v>
      </c>
      <c r="W135" s="109">
        <v>4482.7080079999996</v>
      </c>
      <c r="X135" s="109">
        <v>4482.7749020000001</v>
      </c>
      <c r="Y135" s="109">
        <v>4482.8413090000004</v>
      </c>
      <c r="Z135" s="109">
        <v>4482.8867190000001</v>
      </c>
      <c r="AA135" s="109">
        <v>4482.9150390000004</v>
      </c>
      <c r="AB135" s="109">
        <v>4482.9418949999999</v>
      </c>
      <c r="AC135" s="109">
        <v>4482.9804690000001</v>
      </c>
      <c r="AD135" s="109">
        <v>4482.9956050000001</v>
      </c>
      <c r="AE135" s="109">
        <v>4483.015625</v>
      </c>
      <c r="AF135" s="109">
        <v>4483.0361329999996</v>
      </c>
      <c r="AG135" s="98">
        <v>3.1799999999999998E-4</v>
      </c>
    </row>
    <row r="136" spans="1:33" ht="12" customHeight="1" x14ac:dyDescent="0.35">
      <c r="A136" s="91" t="s">
        <v>1823</v>
      </c>
      <c r="B136" s="96" t="s">
        <v>1783</v>
      </c>
      <c r="C136" s="109">
        <v>4415.9838870000003</v>
      </c>
      <c r="D136" s="109">
        <v>4412.7695309999999</v>
      </c>
      <c r="E136" s="109">
        <v>4409.2856449999999</v>
      </c>
      <c r="F136" s="109">
        <v>4405.6245120000003</v>
      </c>
      <c r="G136" s="109">
        <v>4407.4008789999998</v>
      </c>
      <c r="H136" s="109">
        <v>4408.0180659999996</v>
      </c>
      <c r="I136" s="109">
        <v>4408.4804690000001</v>
      </c>
      <c r="J136" s="109">
        <v>4408.998047</v>
      </c>
      <c r="K136" s="109">
        <v>4409.4360349999997</v>
      </c>
      <c r="L136" s="109">
        <v>4409.9018550000001</v>
      </c>
      <c r="M136" s="109">
        <v>4410.361328</v>
      </c>
      <c r="N136" s="109">
        <v>4410.8266599999997</v>
      </c>
      <c r="O136" s="109">
        <v>4411.3041990000002</v>
      </c>
      <c r="P136" s="109">
        <v>4411.2773440000001</v>
      </c>
      <c r="Q136" s="109">
        <v>4410.8056640000004</v>
      </c>
      <c r="R136" s="109">
        <v>4410.3623049999997</v>
      </c>
      <c r="S136" s="109">
        <v>4410.1577150000003</v>
      </c>
      <c r="T136" s="109">
        <v>4410.0126950000003</v>
      </c>
      <c r="U136" s="109">
        <v>4409.908203</v>
      </c>
      <c r="V136" s="109">
        <v>4409.7773440000001</v>
      </c>
      <c r="W136" s="109">
        <v>4409.626953</v>
      </c>
      <c r="X136" s="109">
        <v>4409.5146480000003</v>
      </c>
      <c r="Y136" s="109">
        <v>4409.375</v>
      </c>
      <c r="Z136" s="109">
        <v>4409.2866210000002</v>
      </c>
      <c r="AA136" s="109">
        <v>4409.2666019999997</v>
      </c>
      <c r="AB136" s="109">
        <v>4409.2314450000003</v>
      </c>
      <c r="AC136" s="109">
        <v>4409.1264650000003</v>
      </c>
      <c r="AD136" s="109">
        <v>4409.0634769999997</v>
      </c>
      <c r="AE136" s="109">
        <v>4408.9458009999998</v>
      </c>
      <c r="AF136" s="109">
        <v>4408.8510740000002</v>
      </c>
      <c r="AG136" s="98">
        <v>-5.5999999999999999E-5</v>
      </c>
    </row>
    <row r="137" spans="1:33" ht="12" customHeight="1" x14ac:dyDescent="0.35">
      <c r="A137" s="91" t="s">
        <v>1824</v>
      </c>
      <c r="B137" s="96" t="s">
        <v>1785</v>
      </c>
      <c r="C137" s="109">
        <v>5431.4609380000002</v>
      </c>
      <c r="D137" s="109">
        <v>5425.5898440000001</v>
      </c>
      <c r="E137" s="109">
        <v>5418.3076170000004</v>
      </c>
      <c r="F137" s="109">
        <v>5410.7612300000001</v>
      </c>
      <c r="G137" s="109">
        <v>5408.7075199999999</v>
      </c>
      <c r="H137" s="109">
        <v>5409.65625</v>
      </c>
      <c r="I137" s="109">
        <v>5411.3046880000002</v>
      </c>
      <c r="J137" s="109">
        <v>5413.2202150000003</v>
      </c>
      <c r="K137" s="109">
        <v>5414.0434569999998</v>
      </c>
      <c r="L137" s="109">
        <v>5414.4741210000002</v>
      </c>
      <c r="M137" s="109">
        <v>5414.8588870000003</v>
      </c>
      <c r="N137" s="109">
        <v>5415.2133789999998</v>
      </c>
      <c r="O137" s="109">
        <v>5416.4111329999996</v>
      </c>
      <c r="P137" s="109">
        <v>5416.6435549999997</v>
      </c>
      <c r="Q137" s="109">
        <v>5416.6323240000002</v>
      </c>
      <c r="R137" s="109">
        <v>5416.5043949999999</v>
      </c>
      <c r="S137" s="109">
        <v>5416.5356449999999</v>
      </c>
      <c r="T137" s="109">
        <v>5416.4892579999996</v>
      </c>
      <c r="U137" s="109">
        <v>5416.3447269999997</v>
      </c>
      <c r="V137" s="109">
        <v>5416.1835940000001</v>
      </c>
      <c r="W137" s="109">
        <v>5416.5732420000004</v>
      </c>
      <c r="X137" s="109">
        <v>5416.8725590000004</v>
      </c>
      <c r="Y137" s="109">
        <v>5417.9150390000004</v>
      </c>
      <c r="Z137" s="109">
        <v>5418.5805659999996</v>
      </c>
      <c r="AA137" s="109">
        <v>5418.8408200000003</v>
      </c>
      <c r="AB137" s="109">
        <v>5419.267578</v>
      </c>
      <c r="AC137" s="109">
        <v>5420.4926759999998</v>
      </c>
      <c r="AD137" s="109">
        <v>5420.9189450000003</v>
      </c>
      <c r="AE137" s="109">
        <v>5421.7705079999996</v>
      </c>
      <c r="AF137" s="109">
        <v>5422.5087890000004</v>
      </c>
      <c r="AG137" s="98">
        <v>-5.7000000000000003E-5</v>
      </c>
    </row>
    <row r="138" spans="1:33" ht="12" customHeight="1" x14ac:dyDescent="0.35">
      <c r="A138" s="91" t="s">
        <v>1825</v>
      </c>
      <c r="B138" s="96" t="s">
        <v>1770</v>
      </c>
      <c r="C138" s="109">
        <v>3414.422607</v>
      </c>
      <c r="D138" s="109">
        <v>3413.0432129999999</v>
      </c>
      <c r="E138" s="109">
        <v>3409.9978030000002</v>
      </c>
      <c r="F138" s="109">
        <v>3405.9660640000002</v>
      </c>
      <c r="G138" s="109">
        <v>3403.3964839999999</v>
      </c>
      <c r="H138" s="109">
        <v>3403.0954590000001</v>
      </c>
      <c r="I138" s="109">
        <v>3402.889404</v>
      </c>
      <c r="J138" s="109">
        <v>3402.69751</v>
      </c>
      <c r="K138" s="109">
        <v>3402.6884770000001</v>
      </c>
      <c r="L138" s="109">
        <v>3402.8203119999998</v>
      </c>
      <c r="M138" s="109">
        <v>3403.1130370000001</v>
      </c>
      <c r="N138" s="109">
        <v>3403.2971189999998</v>
      </c>
      <c r="O138" s="109">
        <v>3403.7285160000001</v>
      </c>
      <c r="P138" s="109">
        <v>3403.3852539999998</v>
      </c>
      <c r="Q138" s="109">
        <v>3402.696289</v>
      </c>
      <c r="R138" s="109">
        <v>3401.9216310000002</v>
      </c>
      <c r="S138" s="109">
        <v>3401.2456050000001</v>
      </c>
      <c r="T138" s="109">
        <v>3400.7778320000002</v>
      </c>
      <c r="U138" s="109">
        <v>3400.501221</v>
      </c>
      <c r="V138" s="109">
        <v>3400.2346189999998</v>
      </c>
      <c r="W138" s="109">
        <v>3400.0183109999998</v>
      </c>
      <c r="X138" s="109">
        <v>3399.888672</v>
      </c>
      <c r="Y138" s="109">
        <v>3399.744385</v>
      </c>
      <c r="Z138" s="109">
        <v>3399.6540530000002</v>
      </c>
      <c r="AA138" s="109">
        <v>3399.6464839999999</v>
      </c>
      <c r="AB138" s="109">
        <v>3399.6247560000002</v>
      </c>
      <c r="AC138" s="109">
        <v>3399.5507809999999</v>
      </c>
      <c r="AD138" s="109">
        <v>3399.5227049999999</v>
      </c>
      <c r="AE138" s="109">
        <v>3399.4592290000001</v>
      </c>
      <c r="AF138" s="109">
        <v>3399.4213869999999</v>
      </c>
      <c r="AG138" s="98">
        <v>-1.5200000000000001E-4</v>
      </c>
    </row>
    <row r="139" spans="1:33" ht="12" customHeight="1" x14ac:dyDescent="0.35">
      <c r="A139" s="91" t="s">
        <v>1826</v>
      </c>
      <c r="B139" s="96" t="s">
        <v>1772</v>
      </c>
      <c r="C139" s="109">
        <v>4210.9165039999998</v>
      </c>
      <c r="D139" s="109">
        <v>4212.3627930000002</v>
      </c>
      <c r="E139" s="109">
        <v>4214.482422</v>
      </c>
      <c r="F139" s="109">
        <v>4210.9414059999999</v>
      </c>
      <c r="G139" s="109">
        <v>4211.7998049999997</v>
      </c>
      <c r="H139" s="109">
        <v>4212.1625979999999</v>
      </c>
      <c r="I139" s="109">
        <v>4212.2602539999998</v>
      </c>
      <c r="J139" s="109">
        <v>4212.3686520000001</v>
      </c>
      <c r="K139" s="109">
        <v>4212.6909180000002</v>
      </c>
      <c r="L139" s="109">
        <v>4213.0908200000003</v>
      </c>
      <c r="M139" s="109">
        <v>4213.5024409999996</v>
      </c>
      <c r="N139" s="109">
        <v>4213.8774409999996</v>
      </c>
      <c r="O139" s="109">
        <v>4214.1987300000001</v>
      </c>
      <c r="P139" s="109">
        <v>4213.7182620000003</v>
      </c>
      <c r="Q139" s="109">
        <v>4212.2006840000004</v>
      </c>
      <c r="R139" s="109">
        <v>4210.6396480000003</v>
      </c>
      <c r="S139" s="109">
        <v>4209.1132809999999</v>
      </c>
      <c r="T139" s="109">
        <v>4208.2695309999999</v>
      </c>
      <c r="U139" s="109">
        <v>4207.8066410000001</v>
      </c>
      <c r="V139" s="109">
        <v>4207.2075199999999</v>
      </c>
      <c r="W139" s="109">
        <v>4206.6118159999996</v>
      </c>
      <c r="X139" s="109">
        <v>4206.3149409999996</v>
      </c>
      <c r="Y139" s="109">
        <v>4205.8398440000001</v>
      </c>
      <c r="Z139" s="109">
        <v>4205.5703119999998</v>
      </c>
      <c r="AA139" s="109">
        <v>4205.4829099999997</v>
      </c>
      <c r="AB139" s="109">
        <v>4205.3632809999999</v>
      </c>
      <c r="AC139" s="109">
        <v>4205.0375979999999</v>
      </c>
      <c r="AD139" s="109">
        <v>4204.9252930000002</v>
      </c>
      <c r="AE139" s="109">
        <v>4204.6860349999997</v>
      </c>
      <c r="AF139" s="109">
        <v>4204.515625</v>
      </c>
      <c r="AG139" s="98">
        <v>-5.1999999999999997E-5</v>
      </c>
    </row>
    <row r="140" spans="1:33" ht="12" customHeight="1" x14ac:dyDescent="0.35">
      <c r="A140" s="91" t="s">
        <v>1827</v>
      </c>
      <c r="B140" s="96" t="s">
        <v>1809</v>
      </c>
      <c r="C140" s="109">
        <v>4204.6499020000001</v>
      </c>
      <c r="D140" s="109">
        <v>4200.6132809999999</v>
      </c>
      <c r="E140" s="109">
        <v>4194.861328</v>
      </c>
      <c r="F140" s="109">
        <v>4191.7158200000003</v>
      </c>
      <c r="G140" s="109">
        <v>4191.9497069999998</v>
      </c>
      <c r="H140" s="109">
        <v>4192.4541019999997</v>
      </c>
      <c r="I140" s="109">
        <v>4192.4956050000001</v>
      </c>
      <c r="J140" s="109">
        <v>4192.544922</v>
      </c>
      <c r="K140" s="109">
        <v>4192.6928710000002</v>
      </c>
      <c r="L140" s="109">
        <v>4193.0561520000001</v>
      </c>
      <c r="M140" s="109">
        <v>4193.423828</v>
      </c>
      <c r="N140" s="109">
        <v>4193.4067379999997</v>
      </c>
      <c r="O140" s="109">
        <v>4193.7802730000003</v>
      </c>
      <c r="P140" s="109">
        <v>4193.4790039999998</v>
      </c>
      <c r="Q140" s="109">
        <v>4192.6679690000001</v>
      </c>
      <c r="R140" s="109">
        <v>4191.7255859999996</v>
      </c>
      <c r="S140" s="109">
        <v>4190.8134769999997</v>
      </c>
      <c r="T140" s="109">
        <v>4190.4189450000003</v>
      </c>
      <c r="U140" s="109">
        <v>4189.8808589999999</v>
      </c>
      <c r="V140" s="109">
        <v>4189.6923829999996</v>
      </c>
      <c r="W140" s="109">
        <v>4189.3876950000003</v>
      </c>
      <c r="X140" s="109">
        <v>4189.095703</v>
      </c>
      <c r="Y140" s="109">
        <v>4189.0478519999997</v>
      </c>
      <c r="Z140" s="109">
        <v>4188.9091799999997</v>
      </c>
      <c r="AA140" s="109">
        <v>4188.705078</v>
      </c>
      <c r="AB140" s="109">
        <v>4188.6904299999997</v>
      </c>
      <c r="AC140" s="109">
        <v>4188.4838870000003</v>
      </c>
      <c r="AD140" s="109">
        <v>4188.265625</v>
      </c>
      <c r="AE140" s="109">
        <v>4188.0864259999998</v>
      </c>
      <c r="AF140" s="109">
        <v>4187.9301759999998</v>
      </c>
      <c r="AG140" s="98">
        <v>-1.37E-4</v>
      </c>
    </row>
    <row r="141" spans="1:33" ht="12" customHeight="1" x14ac:dyDescent="0.35"/>
    <row r="142" spans="1:33" ht="12" customHeight="1" x14ac:dyDescent="0.35">
      <c r="B142" s="41" t="s">
        <v>156</v>
      </c>
    </row>
    <row r="143" spans="1:33" ht="12" customHeight="1" x14ac:dyDescent="0.35">
      <c r="A143" s="91" t="s">
        <v>1828</v>
      </c>
      <c r="B143" s="96" t="s">
        <v>1788</v>
      </c>
      <c r="C143" s="109">
        <v>3359.3244629999999</v>
      </c>
      <c r="D143" s="109">
        <v>3357.1298830000001</v>
      </c>
      <c r="E143" s="109">
        <v>3355.2448730000001</v>
      </c>
      <c r="F143" s="109">
        <v>3353.32251</v>
      </c>
      <c r="G143" s="109">
        <v>3351.3955080000001</v>
      </c>
      <c r="H143" s="109">
        <v>3348.8706050000001</v>
      </c>
      <c r="I143" s="109">
        <v>3346.0864259999998</v>
      </c>
      <c r="J143" s="109">
        <v>3343.202393</v>
      </c>
      <c r="K143" s="109">
        <v>3340.1022950000001</v>
      </c>
      <c r="L143" s="109">
        <v>3336.6647950000001</v>
      </c>
      <c r="M143" s="109">
        <v>3333.1140140000002</v>
      </c>
      <c r="N143" s="109">
        <v>3329.580078</v>
      </c>
      <c r="O143" s="109">
        <v>3326.0065920000002</v>
      </c>
      <c r="P143" s="109">
        <v>3322.4328609999998</v>
      </c>
      <c r="Q143" s="109">
        <v>3320.88501</v>
      </c>
      <c r="R143" s="109">
        <v>3319.3471679999998</v>
      </c>
      <c r="S143" s="109">
        <v>3317.9282229999999</v>
      </c>
      <c r="T143" s="109">
        <v>3316.905029</v>
      </c>
      <c r="U143" s="109">
        <v>3316.0747070000002</v>
      </c>
      <c r="V143" s="109">
        <v>3315.2641600000002</v>
      </c>
      <c r="W143" s="109">
        <v>3314.6201169999999</v>
      </c>
      <c r="X143" s="109">
        <v>3314.054443</v>
      </c>
      <c r="Y143" s="109">
        <v>3313.661865</v>
      </c>
      <c r="Z143" s="109">
        <v>3313.1672359999998</v>
      </c>
      <c r="AA143" s="109">
        <v>3312.7639159999999</v>
      </c>
      <c r="AB143" s="109">
        <v>3312.4089359999998</v>
      </c>
      <c r="AC143" s="109">
        <v>3312.1176759999998</v>
      </c>
      <c r="AD143" s="109">
        <v>3311.8779300000001</v>
      </c>
      <c r="AE143" s="109">
        <v>3311.6779790000001</v>
      </c>
      <c r="AF143" s="109">
        <v>3311.5104980000001</v>
      </c>
      <c r="AG143" s="98">
        <v>-4.9399999999999997E-4</v>
      </c>
    </row>
    <row r="144" spans="1:33" ht="12" customHeight="1" x14ac:dyDescent="0.35">
      <c r="A144" s="91" t="s">
        <v>1829</v>
      </c>
      <c r="B144" s="96" t="s">
        <v>1799</v>
      </c>
      <c r="C144" s="109">
        <v>4454.8085940000001</v>
      </c>
      <c r="D144" s="109">
        <v>4435.5024409999996</v>
      </c>
      <c r="E144" s="109">
        <v>4415.8540039999998</v>
      </c>
      <c r="F144" s="109">
        <v>4396.5913090000004</v>
      </c>
      <c r="G144" s="109">
        <v>4378.3286129999997</v>
      </c>
      <c r="H144" s="109">
        <v>4360.7182620000003</v>
      </c>
      <c r="I144" s="109">
        <v>4344.6679690000001</v>
      </c>
      <c r="J144" s="109">
        <v>4329.3745120000003</v>
      </c>
      <c r="K144" s="109">
        <v>4315.4345700000003</v>
      </c>
      <c r="L144" s="109">
        <v>4303.1665039999998</v>
      </c>
      <c r="M144" s="109">
        <v>4291.8002930000002</v>
      </c>
      <c r="N144" s="109">
        <v>4280.8046880000002</v>
      </c>
      <c r="O144" s="109">
        <v>4272.3549800000001</v>
      </c>
      <c r="P144" s="109">
        <v>4264.3364259999998</v>
      </c>
      <c r="Q144" s="109">
        <v>4257.0087890000004</v>
      </c>
      <c r="R144" s="109">
        <v>4250.8818359999996</v>
      </c>
      <c r="S144" s="109">
        <v>4245.529297</v>
      </c>
      <c r="T144" s="109">
        <v>4240.5322269999997</v>
      </c>
      <c r="U144" s="109">
        <v>4236.0766599999997</v>
      </c>
      <c r="V144" s="109">
        <v>4231.9921880000002</v>
      </c>
      <c r="W144" s="109">
        <v>4228.4536129999997</v>
      </c>
      <c r="X144" s="109">
        <v>4225.2929690000001</v>
      </c>
      <c r="Y144" s="109">
        <v>4223.1225590000004</v>
      </c>
      <c r="Z144" s="109">
        <v>4219.6640619999998</v>
      </c>
      <c r="AA144" s="109">
        <v>4217.2587890000004</v>
      </c>
      <c r="AB144" s="109">
        <v>4215.0410160000001</v>
      </c>
      <c r="AC144" s="109">
        <v>4213.0244140000004</v>
      </c>
      <c r="AD144" s="109">
        <v>4211.1469729999999</v>
      </c>
      <c r="AE144" s="109">
        <v>4209.3916019999997</v>
      </c>
      <c r="AF144" s="109">
        <v>4207.7753910000001</v>
      </c>
      <c r="AG144" s="98">
        <v>-1.9650000000000002E-3</v>
      </c>
    </row>
    <row r="145" spans="2:34" ht="12" customHeight="1" thickBot="1" x14ac:dyDescent="0.4"/>
    <row r="146" spans="2:34" ht="12" customHeight="1" x14ac:dyDescent="0.35">
      <c r="B146" s="101" t="s">
        <v>1830</v>
      </c>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c r="AA146" s="102"/>
      <c r="AB146" s="102"/>
      <c r="AC146" s="102"/>
      <c r="AD146" s="102"/>
      <c r="AE146" s="102"/>
      <c r="AF146" s="102"/>
      <c r="AG146" s="102"/>
      <c r="AH146" s="103"/>
    </row>
    <row r="147" spans="2:34" ht="12" customHeight="1" x14ac:dyDescent="0.35">
      <c r="B147" s="104" t="s">
        <v>1831</v>
      </c>
    </row>
    <row r="148" spans="2:34" ht="12" customHeight="1" x14ac:dyDescent="0.35">
      <c r="B148" s="104" t="s">
        <v>1634</v>
      </c>
    </row>
    <row r="149" spans="2:34" ht="12" customHeight="1" x14ac:dyDescent="0.35"/>
    <row r="150" spans="2:34" ht="15" customHeight="1" x14ac:dyDescent="0.35"/>
    <row r="151" spans="2:34" ht="15" customHeight="1" x14ac:dyDescent="0.35"/>
    <row r="152" spans="2:34" ht="15" customHeight="1" x14ac:dyDescent="0.35"/>
    <row r="153" spans="2:34" ht="15" customHeight="1" x14ac:dyDescent="0.35"/>
    <row r="154" spans="2:34" ht="15" customHeight="1" x14ac:dyDescent="0.35"/>
    <row r="155" spans="2:34" ht="15" customHeight="1" x14ac:dyDescent="0.35"/>
    <row r="156" spans="2:34" ht="15" customHeight="1" x14ac:dyDescent="0.35"/>
    <row r="157" spans="2:34" ht="15" customHeight="1" x14ac:dyDescent="0.35"/>
    <row r="158" spans="2:34" ht="15" customHeight="1" x14ac:dyDescent="0.35"/>
    <row r="159" spans="2:34" ht="15" customHeight="1" x14ac:dyDescent="0.35"/>
    <row r="160" spans="2:34" ht="15" customHeight="1" x14ac:dyDescent="0.35"/>
    <row r="161" ht="15" customHeight="1" x14ac:dyDescent="0.35"/>
    <row r="162" ht="15" customHeight="1" x14ac:dyDescent="0.35"/>
    <row r="163" ht="12"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2"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2" customHeight="1" x14ac:dyDescent="0.35"/>
    <row r="182" ht="12" customHeight="1" x14ac:dyDescent="0.35"/>
    <row r="183" ht="15" customHeight="1" x14ac:dyDescent="0.35"/>
    <row r="184" ht="15" customHeight="1" x14ac:dyDescent="0.35"/>
    <row r="185" ht="15" customHeight="1" x14ac:dyDescent="0.35"/>
    <row r="186" ht="15" customHeight="1" x14ac:dyDescent="0.35"/>
    <row r="187" ht="15" customHeight="1" x14ac:dyDescent="0.35"/>
    <row r="188" ht="12" customHeight="1" x14ac:dyDescent="0.35"/>
    <row r="189" ht="15" customHeight="1" x14ac:dyDescent="0.35"/>
    <row r="190" ht="15" customHeight="1" x14ac:dyDescent="0.35"/>
    <row r="191" ht="15" customHeight="1" x14ac:dyDescent="0.35"/>
    <row r="192" ht="15" customHeight="1" x14ac:dyDescent="0.35"/>
    <row r="193" ht="15" customHeight="1" x14ac:dyDescent="0.35"/>
    <row r="194" ht="12" customHeight="1" x14ac:dyDescent="0.35"/>
    <row r="195" ht="15" customHeight="1" x14ac:dyDescent="0.35"/>
    <row r="196" ht="15" customHeight="1" x14ac:dyDescent="0.35"/>
    <row r="197" ht="15" customHeight="1" x14ac:dyDescent="0.35"/>
    <row r="198" ht="15" customHeight="1" x14ac:dyDescent="0.35"/>
    <row r="199" ht="15" customHeight="1" x14ac:dyDescent="0.35"/>
    <row r="200" ht="12" customHeight="1" x14ac:dyDescent="0.35"/>
    <row r="201" ht="15" customHeight="1" x14ac:dyDescent="0.35"/>
    <row r="202" ht="15" customHeight="1" x14ac:dyDescent="0.35"/>
    <row r="203" ht="15" customHeight="1" x14ac:dyDescent="0.35"/>
    <row r="204" ht="12" customHeight="1" x14ac:dyDescent="0.35"/>
    <row r="205" ht="15" customHeight="1" x14ac:dyDescent="0.35"/>
    <row r="206" ht="15" customHeight="1" x14ac:dyDescent="0.35"/>
    <row r="207" ht="15" customHeight="1" x14ac:dyDescent="0.35"/>
    <row r="208" ht="15" customHeight="1" x14ac:dyDescent="0.35"/>
    <row r="209" ht="12"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2" customHeight="1" x14ac:dyDescent="0.35"/>
    <row r="249" ht="15" customHeight="1" x14ac:dyDescent="0.35"/>
    <row r="250" ht="15" customHeight="1" x14ac:dyDescent="0.35"/>
    <row r="251" ht="15" customHeight="1" x14ac:dyDescent="0.35"/>
    <row r="252" ht="12" customHeight="1" x14ac:dyDescent="0.35"/>
    <row r="253" ht="15" customHeight="1" x14ac:dyDescent="0.35"/>
    <row r="254" ht="15" customHeight="1" x14ac:dyDescent="0.35"/>
    <row r="255" ht="12" customHeight="1" x14ac:dyDescent="0.35"/>
    <row r="256" ht="15" customHeight="1" x14ac:dyDescent="0.35"/>
    <row r="257" spans="2:33" ht="15" customHeight="1" x14ac:dyDescent="0.35"/>
    <row r="258" spans="2:33" ht="15" customHeight="1" x14ac:dyDescent="0.35">
      <c r="B258" s="105"/>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c r="AB258" s="105"/>
      <c r="AC258" s="105"/>
      <c r="AD258" s="105"/>
      <c r="AE258" s="105"/>
      <c r="AF258" s="105"/>
      <c r="AG258" s="105"/>
    </row>
    <row r="259" spans="2:33" ht="15" customHeight="1" x14ac:dyDescent="0.35"/>
    <row r="260" spans="2:33" ht="15" customHeight="1" x14ac:dyDescent="0.35"/>
    <row r="261" spans="2:33" ht="15" customHeight="1" x14ac:dyDescent="0.35"/>
    <row r="262" spans="2:33" ht="15" customHeight="1" x14ac:dyDescent="0.35"/>
    <row r="263" spans="2:33" ht="15" customHeight="1" x14ac:dyDescent="0.35"/>
    <row r="264" spans="2:33" ht="15" customHeight="1" x14ac:dyDescent="0.35"/>
    <row r="265" spans="2:33" ht="15" customHeight="1" x14ac:dyDescent="0.35"/>
    <row r="266" spans="2:33" ht="15" customHeight="1" x14ac:dyDescent="0.35"/>
    <row r="267" spans="2:33" ht="12" customHeight="1" x14ac:dyDescent="0.35"/>
    <row r="268" spans="2:33" ht="12" customHeight="1" x14ac:dyDescent="0.35"/>
    <row r="269" spans="2:33" ht="12" customHeight="1" x14ac:dyDescent="0.35"/>
    <row r="270" spans="2:33" ht="12" customHeight="1" x14ac:dyDescent="0.35"/>
    <row r="271" spans="2:33" ht="12" customHeight="1" x14ac:dyDescent="0.35"/>
    <row r="272" spans="2:33" ht="12" customHeight="1" x14ac:dyDescent="0.35"/>
    <row r="273" ht="12" customHeight="1" x14ac:dyDescent="0.35"/>
    <row r="274" ht="12" customHeight="1" x14ac:dyDescent="0.35"/>
    <row r="275" ht="12" customHeight="1" x14ac:dyDescent="0.35"/>
    <row r="276" ht="12" customHeight="1" x14ac:dyDescent="0.35"/>
    <row r="277" ht="12" customHeight="1" x14ac:dyDescent="0.35"/>
    <row r="278" ht="12" customHeight="1" x14ac:dyDescent="0.35"/>
    <row r="279" ht="12" customHeight="1" x14ac:dyDescent="0.35"/>
    <row r="280" ht="12" customHeight="1" x14ac:dyDescent="0.35"/>
    <row r="281" ht="12" customHeight="1" x14ac:dyDescent="0.35"/>
    <row r="282" ht="12" customHeight="1" x14ac:dyDescent="0.35"/>
    <row r="283" ht="12" customHeight="1" x14ac:dyDescent="0.35"/>
    <row r="284" ht="12" customHeight="1" x14ac:dyDescent="0.35"/>
    <row r="285" ht="12" customHeight="1" x14ac:dyDescent="0.35"/>
    <row r="286" ht="12" customHeight="1" x14ac:dyDescent="0.35"/>
    <row r="287" ht="12" customHeight="1" x14ac:dyDescent="0.35"/>
    <row r="288" ht="12" customHeight="1" x14ac:dyDescent="0.35"/>
    <row r="289" ht="12" customHeight="1" x14ac:dyDescent="0.35"/>
    <row r="290" ht="12" customHeight="1" x14ac:dyDescent="0.35"/>
    <row r="291" ht="12" customHeight="1" x14ac:dyDescent="0.35"/>
    <row r="292" ht="12" customHeight="1" x14ac:dyDescent="0.35"/>
    <row r="293" ht="12" customHeight="1" x14ac:dyDescent="0.35"/>
    <row r="294" ht="12" customHeight="1" x14ac:dyDescent="0.35"/>
    <row r="295" ht="12" customHeight="1" x14ac:dyDescent="0.35"/>
    <row r="296" ht="12" customHeight="1" x14ac:dyDescent="0.35"/>
    <row r="297" ht="12" customHeight="1" x14ac:dyDescent="0.35"/>
    <row r="298" ht="12" customHeight="1" x14ac:dyDescent="0.35"/>
    <row r="299" ht="12"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2"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spans="2:33" ht="15" customHeight="1" x14ac:dyDescent="0.35"/>
    <row r="338" spans="2:33" ht="15" customHeight="1" x14ac:dyDescent="0.35"/>
    <row r="339" spans="2:33" ht="15" customHeight="1" x14ac:dyDescent="0.35"/>
    <row r="340" spans="2:33" ht="15" customHeight="1" x14ac:dyDescent="0.35">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c r="AE340" s="105"/>
      <c r="AF340" s="105"/>
      <c r="AG340" s="105"/>
    </row>
    <row r="341" spans="2:33" ht="15" customHeight="1" x14ac:dyDescent="0.35"/>
    <row r="342" spans="2:33" ht="15" customHeight="1" x14ac:dyDescent="0.35"/>
    <row r="343" spans="2:33" ht="15" customHeight="1" x14ac:dyDescent="0.35"/>
    <row r="344" spans="2:33" ht="15" customHeight="1" x14ac:dyDescent="0.35"/>
    <row r="345" spans="2:33" ht="15" customHeight="1" x14ac:dyDescent="0.35"/>
    <row r="346" spans="2:33" ht="12" customHeight="1" x14ac:dyDescent="0.35"/>
    <row r="347" spans="2:33" ht="12" customHeight="1" x14ac:dyDescent="0.35"/>
    <row r="348" spans="2:33" ht="12" customHeight="1" x14ac:dyDescent="0.35"/>
    <row r="349" spans="2:33" ht="12" customHeight="1" x14ac:dyDescent="0.35"/>
    <row r="350" spans="2:33" ht="12" customHeight="1" x14ac:dyDescent="0.35"/>
    <row r="351" spans="2:33" ht="12" customHeight="1" x14ac:dyDescent="0.35"/>
    <row r="352" spans="2:33"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spans="2:33" ht="12" customHeight="1" x14ac:dyDescent="0.35"/>
    <row r="450" spans="2:33" ht="15" customHeight="1" x14ac:dyDescent="0.35"/>
    <row r="451" spans="2:33" ht="15" customHeight="1" x14ac:dyDescent="0.35"/>
    <row r="452" spans="2:33" ht="15" customHeight="1" x14ac:dyDescent="0.35">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c r="AE452" s="105"/>
      <c r="AF452" s="105"/>
      <c r="AG452" s="105"/>
    </row>
    <row r="453" spans="2:33" ht="15" customHeight="1" x14ac:dyDescent="0.35"/>
    <row r="454" spans="2:33" ht="15" customHeight="1" x14ac:dyDescent="0.35"/>
    <row r="455" spans="2:33" ht="15" customHeight="1" x14ac:dyDescent="0.35"/>
    <row r="456" spans="2:33" ht="15" customHeight="1" x14ac:dyDescent="0.35"/>
    <row r="457" spans="2:33" ht="15" customHeight="1" x14ac:dyDescent="0.35"/>
    <row r="458" spans="2:33" ht="15" customHeight="1" x14ac:dyDescent="0.35"/>
    <row r="459" spans="2:33" ht="15" customHeight="1" x14ac:dyDescent="0.35"/>
    <row r="460" spans="2:33" ht="12" customHeight="1" x14ac:dyDescent="0.35"/>
    <row r="461" spans="2:33" ht="12" customHeight="1" x14ac:dyDescent="0.35"/>
    <row r="462" spans="2:33" ht="12" customHeight="1" x14ac:dyDescent="0.35"/>
    <row r="463" spans="2:33" ht="12" customHeight="1" x14ac:dyDescent="0.35"/>
    <row r="464" spans="2:33"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ht="12" customHeight="1" x14ac:dyDescent="0.35"/>
    <row r="498" ht="12" customHeight="1" x14ac:dyDescent="0.35"/>
    <row r="499" ht="12"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2"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spans="2:33" ht="15" customHeight="1" x14ac:dyDescent="0.35"/>
    <row r="546" spans="2:33" ht="15" customHeight="1" x14ac:dyDescent="0.35"/>
    <row r="547" spans="2:33" ht="15" customHeight="1" x14ac:dyDescent="0.35"/>
    <row r="548" spans="2:33" ht="15" customHeight="1" x14ac:dyDescent="0.35"/>
    <row r="549" spans="2:33" ht="15" customHeight="1" x14ac:dyDescent="0.35"/>
    <row r="550" spans="2:33" ht="15" customHeight="1" x14ac:dyDescent="0.35"/>
    <row r="551" spans="2:33" ht="15" customHeight="1" x14ac:dyDescent="0.35"/>
    <row r="552" spans="2:33" ht="12" customHeight="1" x14ac:dyDescent="0.35"/>
    <row r="553" spans="2:33" ht="15" customHeight="1" x14ac:dyDescent="0.35"/>
    <row r="554" spans="2:33" ht="12" customHeight="1" x14ac:dyDescent="0.35"/>
    <row r="555" spans="2:33" ht="15" customHeight="1" x14ac:dyDescent="0.35"/>
    <row r="556" spans="2:33" ht="15" customHeight="1" x14ac:dyDescent="0.35"/>
    <row r="557" spans="2:33" ht="15" customHeight="1" x14ac:dyDescent="0.35">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c r="AE557" s="105"/>
      <c r="AF557" s="105"/>
      <c r="AG557" s="105"/>
    </row>
    <row r="558" spans="2:33" ht="15" customHeight="1" x14ac:dyDescent="0.35"/>
    <row r="559" spans="2:33" ht="15" customHeight="1" x14ac:dyDescent="0.35"/>
    <row r="560" spans="2:33"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spans="2:33" ht="12" customHeight="1" x14ac:dyDescent="0.35"/>
    <row r="626" spans="2:33" ht="15" customHeight="1" x14ac:dyDescent="0.35"/>
    <row r="627" spans="2:33" ht="12" customHeight="1" x14ac:dyDescent="0.35"/>
    <row r="628" spans="2:33" ht="15" customHeight="1" x14ac:dyDescent="0.35"/>
    <row r="629" spans="2:33" ht="15" customHeight="1" x14ac:dyDescent="0.35"/>
    <row r="630" spans="2:33" ht="12" customHeight="1" x14ac:dyDescent="0.35"/>
    <row r="631" spans="2:33" ht="15" customHeight="1" x14ac:dyDescent="0.35"/>
    <row r="632" spans="2:33" ht="12" customHeight="1" x14ac:dyDescent="0.35"/>
    <row r="633" spans="2:33" ht="12" customHeight="1" x14ac:dyDescent="0.35"/>
    <row r="634" spans="2:33" ht="15" customHeight="1" x14ac:dyDescent="0.35"/>
    <row r="635" spans="2:33" ht="12" customHeight="1" x14ac:dyDescent="0.35"/>
    <row r="636" spans="2:33" ht="15" customHeight="1" x14ac:dyDescent="0.35"/>
    <row r="637" spans="2:33" ht="15" customHeight="1" x14ac:dyDescent="0.35"/>
    <row r="638" spans="2:33" ht="15" customHeight="1" x14ac:dyDescent="0.35">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c r="AF638" s="105"/>
      <c r="AG638" s="105"/>
    </row>
    <row r="639" spans="2:33" ht="15" customHeight="1" x14ac:dyDescent="0.35"/>
    <row r="640" spans="2:33"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spans="2:33" ht="15" customHeight="1" x14ac:dyDescent="0.35"/>
    <row r="706" spans="2:33" ht="15" customHeight="1" x14ac:dyDescent="0.35"/>
    <row r="707" spans="2:33" ht="15" customHeight="1" x14ac:dyDescent="0.35"/>
    <row r="708" spans="2:33" ht="15" customHeight="1" x14ac:dyDescent="0.35"/>
    <row r="709" spans="2:33" ht="15" customHeight="1" x14ac:dyDescent="0.35"/>
    <row r="710" spans="2:33" ht="15" customHeight="1" x14ac:dyDescent="0.35">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c r="AE710" s="105"/>
      <c r="AF710" s="105"/>
      <c r="AG710" s="105"/>
    </row>
    <row r="711" spans="2:33" ht="15" customHeight="1" x14ac:dyDescent="0.35"/>
    <row r="712" spans="2:33" ht="15" customHeight="1" x14ac:dyDescent="0.35"/>
    <row r="713" spans="2:33" ht="15" customHeight="1" x14ac:dyDescent="0.35"/>
    <row r="714" spans="2:33" ht="15" customHeight="1" x14ac:dyDescent="0.35"/>
    <row r="715" spans="2:33" ht="15" customHeight="1" x14ac:dyDescent="0.35"/>
    <row r="716" spans="2:33" ht="12" customHeight="1" x14ac:dyDescent="0.35"/>
    <row r="717" spans="2:33" ht="12" customHeight="1" x14ac:dyDescent="0.35"/>
    <row r="718" spans="2:33" ht="12" customHeight="1" x14ac:dyDescent="0.35"/>
    <row r="719" spans="2:33" ht="12" customHeight="1" x14ac:dyDescent="0.35"/>
    <row r="720" spans="2:33"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3" ht="12" customHeight="1" x14ac:dyDescent="0.35"/>
    <row r="882" spans="2:33" ht="15" customHeight="1" x14ac:dyDescent="0.35"/>
    <row r="883" spans="2:33" ht="15" customHeight="1" x14ac:dyDescent="0.35"/>
    <row r="884" spans="2:33" ht="15" customHeight="1" x14ac:dyDescent="0.35"/>
    <row r="885" spans="2:33" ht="15" customHeight="1" x14ac:dyDescent="0.35"/>
    <row r="886" spans="2:33" ht="15" customHeight="1" x14ac:dyDescent="0.35">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c r="AB886" s="105"/>
      <c r="AC886" s="105"/>
      <c r="AD886" s="105"/>
      <c r="AE886" s="105"/>
      <c r="AF886" s="105"/>
      <c r="AG886" s="105"/>
    </row>
    <row r="887" spans="2:33" ht="15" customHeight="1" x14ac:dyDescent="0.35"/>
    <row r="888" spans="2:33" ht="15" customHeight="1" x14ac:dyDescent="0.35"/>
    <row r="889" spans="2:33" ht="12" customHeight="1" x14ac:dyDescent="0.35"/>
    <row r="890" spans="2:33" ht="12" customHeight="1" x14ac:dyDescent="0.35"/>
    <row r="891" spans="2:33" ht="12" customHeight="1" x14ac:dyDescent="0.35"/>
    <row r="892" spans="2:33" ht="12" customHeight="1" x14ac:dyDescent="0.35"/>
    <row r="893" spans="2:33" ht="12" customHeight="1" x14ac:dyDescent="0.35"/>
    <row r="894" spans="2:33" ht="12" customHeight="1" x14ac:dyDescent="0.35"/>
    <row r="895" spans="2:33" ht="12" customHeight="1" x14ac:dyDescent="0.35"/>
    <row r="896" spans="2:33"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spans="2:33" ht="15" customHeight="1" x14ac:dyDescent="0.35"/>
    <row r="962" spans="2:33" ht="15" customHeight="1" x14ac:dyDescent="0.35"/>
    <row r="963" spans="2:33" ht="15" customHeight="1" x14ac:dyDescent="0.35"/>
    <row r="964" spans="2:33" ht="15" customHeight="1" x14ac:dyDescent="0.35"/>
    <row r="965" spans="2:33" ht="15" customHeight="1" x14ac:dyDescent="0.35"/>
    <row r="966" spans="2:33" ht="15" customHeight="1" x14ac:dyDescent="0.35"/>
    <row r="967" spans="2:33" ht="15" customHeight="1" x14ac:dyDescent="0.35"/>
    <row r="968" spans="2:33" ht="15" customHeight="1" x14ac:dyDescent="0.35"/>
    <row r="969" spans="2:33" ht="15" customHeight="1" x14ac:dyDescent="0.35">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c r="AB969" s="105"/>
      <c r="AC969" s="105"/>
      <c r="AD969" s="105"/>
      <c r="AE969" s="105"/>
      <c r="AF969" s="105"/>
      <c r="AG969" s="105"/>
    </row>
    <row r="970" spans="2:33" ht="15" customHeight="1" x14ac:dyDescent="0.35"/>
    <row r="971" spans="2:33" ht="15" customHeight="1" x14ac:dyDescent="0.35"/>
    <row r="972" spans="2:33" ht="15" customHeight="1" x14ac:dyDescent="0.35"/>
    <row r="973" spans="2:33" ht="15" customHeight="1" x14ac:dyDescent="0.35"/>
    <row r="974" spans="2:33" ht="15" customHeight="1" x14ac:dyDescent="0.35"/>
    <row r="975" spans="2:33" ht="12" customHeight="1" x14ac:dyDescent="0.35"/>
    <row r="976" spans="2:33"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spans="2:33" ht="15" customHeight="1" x14ac:dyDescent="0.35"/>
    <row r="1058" spans="2:33" ht="12" customHeight="1" x14ac:dyDescent="0.35"/>
    <row r="1059" spans="2:33" ht="15" customHeight="1" x14ac:dyDescent="0.35"/>
    <row r="1060" spans="2:33" ht="15" customHeight="1" x14ac:dyDescent="0.35"/>
    <row r="1061" spans="2:33" ht="15" customHeight="1" x14ac:dyDescent="0.35"/>
    <row r="1062" spans="2:33" ht="15" customHeight="1" x14ac:dyDescent="0.35"/>
    <row r="1063" spans="2:33" ht="15" customHeight="1" x14ac:dyDescent="0.35"/>
    <row r="1064" spans="2:33" ht="15" customHeight="1" x14ac:dyDescent="0.35"/>
    <row r="1065" spans="2:33" ht="15" customHeight="1" x14ac:dyDescent="0.35"/>
    <row r="1066" spans="2:33" ht="15" customHeight="1" x14ac:dyDescent="0.35"/>
    <row r="1067" spans="2:33" ht="15" customHeight="1" x14ac:dyDescent="0.35"/>
    <row r="1068" spans="2:33" ht="15" customHeight="1" x14ac:dyDescent="0.35"/>
    <row r="1069" spans="2:33" ht="15" customHeight="1" x14ac:dyDescent="0.35"/>
    <row r="1070" spans="2:33" ht="15" customHeight="1" x14ac:dyDescent="0.35"/>
    <row r="1071" spans="2:33" ht="15" customHeight="1" x14ac:dyDescent="0.35">
      <c r="B1071" s="105"/>
      <c r="C1071" s="105"/>
      <c r="D1071" s="105"/>
      <c r="E1071" s="105"/>
      <c r="F1071" s="105"/>
      <c r="G1071" s="105"/>
      <c r="H1071" s="105"/>
      <c r="I1071" s="105"/>
      <c r="J1071" s="105"/>
      <c r="K1071" s="105"/>
      <c r="L1071" s="105"/>
      <c r="M1071" s="105"/>
      <c r="N1071" s="105"/>
      <c r="O1071" s="105"/>
      <c r="P1071" s="105"/>
      <c r="Q1071" s="105"/>
      <c r="R1071" s="105"/>
      <c r="S1071" s="105"/>
      <c r="T1071" s="105"/>
      <c r="U1071" s="105"/>
      <c r="V1071" s="105"/>
      <c r="W1071" s="105"/>
      <c r="X1071" s="105"/>
      <c r="Y1071" s="105"/>
      <c r="Z1071" s="105"/>
      <c r="AA1071" s="105"/>
      <c r="AB1071" s="105"/>
      <c r="AC1071" s="105"/>
      <c r="AD1071" s="105"/>
      <c r="AE1071" s="105"/>
      <c r="AF1071" s="105"/>
      <c r="AG1071" s="105"/>
    </row>
    <row r="1072" spans="2:33"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spans="2:33" ht="15" customHeight="1" x14ac:dyDescent="0.35">
      <c r="B1169" s="105"/>
      <c r="C1169" s="105"/>
      <c r="D1169" s="105"/>
      <c r="E1169" s="105"/>
      <c r="F1169" s="105"/>
      <c r="G1169" s="105"/>
      <c r="H1169" s="105"/>
      <c r="I1169" s="105"/>
      <c r="J1169" s="105"/>
      <c r="K1169" s="105"/>
      <c r="L1169" s="105"/>
      <c r="M1169" s="105"/>
      <c r="N1169" s="105"/>
      <c r="O1169" s="105"/>
      <c r="P1169" s="105"/>
      <c r="Q1169" s="105"/>
      <c r="R1169" s="105"/>
      <c r="S1169" s="105"/>
      <c r="T1169" s="105"/>
      <c r="U1169" s="105"/>
      <c r="V1169" s="105"/>
      <c r="W1169" s="105"/>
      <c r="X1169" s="105"/>
      <c r="Y1169" s="105"/>
      <c r="Z1169" s="105"/>
      <c r="AA1169" s="105"/>
      <c r="AB1169" s="105"/>
      <c r="AC1169" s="105"/>
      <c r="AD1169" s="105"/>
      <c r="AE1169" s="105"/>
      <c r="AF1169" s="105"/>
      <c r="AG1169" s="105"/>
    </row>
    <row r="1170" spans="2:33" ht="15" customHeight="1" x14ac:dyDescent="0.35"/>
    <row r="1171" spans="2:33" ht="15" customHeight="1" x14ac:dyDescent="0.35"/>
    <row r="1172" spans="2:33" ht="15" customHeight="1" x14ac:dyDescent="0.35"/>
    <row r="1173" spans="2:33" ht="15" customHeight="1" x14ac:dyDescent="0.35"/>
    <row r="1174" spans="2:33" ht="15" customHeight="1" x14ac:dyDescent="0.35"/>
    <row r="1175" spans="2:33" ht="12" customHeight="1" x14ac:dyDescent="0.35"/>
    <row r="1176" spans="2:33" ht="12" customHeight="1" x14ac:dyDescent="0.35"/>
    <row r="1177" spans="2:33" ht="12" customHeight="1" x14ac:dyDescent="0.35"/>
    <row r="1178" spans="2:33" ht="12" customHeight="1" x14ac:dyDescent="0.35"/>
    <row r="1179" spans="2:33" ht="12" customHeight="1" x14ac:dyDescent="0.35"/>
    <row r="1180" spans="2:33" ht="12" customHeight="1" x14ac:dyDescent="0.35"/>
    <row r="1181" spans="2:33" ht="12" customHeight="1" x14ac:dyDescent="0.35"/>
    <row r="1182" spans="2:33" ht="12" customHeight="1" x14ac:dyDescent="0.35"/>
    <row r="1183" spans="2:33" ht="12" customHeight="1" x14ac:dyDescent="0.35"/>
    <row r="1184" spans="2:33"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spans="2:33" ht="15" customHeight="1" x14ac:dyDescent="0.35"/>
    <row r="1266" spans="2:33" ht="15" customHeight="1" x14ac:dyDescent="0.35"/>
    <row r="1267" spans="2:33" ht="15" customHeight="1" x14ac:dyDescent="0.35"/>
    <row r="1268" spans="2:33" ht="15" customHeight="1" x14ac:dyDescent="0.35"/>
    <row r="1269" spans="2:33" ht="15" customHeight="1" x14ac:dyDescent="0.35">
      <c r="B1269" s="105"/>
      <c r="C1269" s="105"/>
      <c r="D1269" s="105"/>
      <c r="E1269" s="105"/>
      <c r="F1269" s="105"/>
      <c r="G1269" s="105"/>
      <c r="H1269" s="105"/>
      <c r="I1269" s="105"/>
      <c r="J1269" s="105"/>
      <c r="K1269" s="105"/>
      <c r="L1269" s="105"/>
      <c r="M1269" s="105"/>
      <c r="N1269" s="105"/>
      <c r="O1269" s="105"/>
      <c r="P1269" s="105"/>
      <c r="Q1269" s="105"/>
      <c r="R1269" s="105"/>
      <c r="S1269" s="105"/>
      <c r="T1269" s="105"/>
      <c r="U1269" s="105"/>
      <c r="V1269" s="105"/>
      <c r="W1269" s="105"/>
      <c r="X1269" s="105"/>
      <c r="Y1269" s="105"/>
      <c r="Z1269" s="105"/>
      <c r="AA1269" s="105"/>
      <c r="AB1269" s="105"/>
      <c r="AC1269" s="105"/>
      <c r="AD1269" s="105"/>
      <c r="AE1269" s="105"/>
      <c r="AF1269" s="105"/>
      <c r="AG1269" s="105"/>
    </row>
    <row r="1270" spans="2:33" ht="15" customHeight="1" x14ac:dyDescent="0.35"/>
    <row r="1271" spans="2:33" ht="15" customHeight="1" x14ac:dyDescent="0.35"/>
    <row r="1272" spans="2:33" ht="15" customHeight="1" x14ac:dyDescent="0.35"/>
    <row r="1273" spans="2:33" ht="15" customHeight="1" x14ac:dyDescent="0.35"/>
    <row r="1274" spans="2:33" ht="15" customHeight="1" x14ac:dyDescent="0.35"/>
    <row r="1275" spans="2:33" ht="12" customHeight="1" x14ac:dyDescent="0.35"/>
    <row r="1276" spans="2:33" ht="12" customHeight="1" x14ac:dyDescent="0.35"/>
    <row r="1277" spans="2:33" ht="12" customHeight="1" x14ac:dyDescent="0.35"/>
    <row r="1278" spans="2:33" ht="12" customHeight="1" x14ac:dyDescent="0.35"/>
    <row r="1279" spans="2:33" ht="12" customHeight="1" x14ac:dyDescent="0.35"/>
    <row r="1280" spans="2:33"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spans="2:33" ht="15" customHeight="1" x14ac:dyDescent="0.35"/>
    <row r="1474" spans="2:33" ht="15" customHeight="1" x14ac:dyDescent="0.35"/>
    <row r="1475" spans="2:33" ht="15" customHeight="1" x14ac:dyDescent="0.35"/>
    <row r="1476" spans="2:33" ht="15" customHeight="1" x14ac:dyDescent="0.35"/>
    <row r="1477" spans="2:33" ht="15" customHeight="1" x14ac:dyDescent="0.35"/>
    <row r="1478" spans="2:33" ht="15" customHeight="1" x14ac:dyDescent="0.35"/>
    <row r="1479" spans="2:33" ht="15" customHeight="1" x14ac:dyDescent="0.35"/>
    <row r="1480" spans="2:33" ht="15" customHeight="1" x14ac:dyDescent="0.35"/>
    <row r="1481" spans="2:33" ht="15" customHeight="1" x14ac:dyDescent="0.35"/>
    <row r="1482" spans="2:33" ht="15" customHeight="1" x14ac:dyDescent="0.35"/>
    <row r="1483" spans="2:33" ht="15" customHeight="1" x14ac:dyDescent="0.35"/>
    <row r="1484" spans="2:33" ht="15" customHeight="1" x14ac:dyDescent="0.35">
      <c r="B1484" s="105"/>
      <c r="C1484" s="105"/>
      <c r="D1484" s="105"/>
      <c r="E1484" s="105"/>
      <c r="F1484" s="105"/>
      <c r="G1484" s="105"/>
      <c r="H1484" s="105"/>
      <c r="I1484" s="105"/>
      <c r="J1484" s="105"/>
      <c r="K1484" s="105"/>
      <c r="L1484" s="105"/>
      <c r="M1484" s="105"/>
      <c r="N1484" s="105"/>
      <c r="O1484" s="105"/>
      <c r="P1484" s="105"/>
      <c r="Q1484" s="105"/>
      <c r="R1484" s="105"/>
      <c r="S1484" s="105"/>
      <c r="T1484" s="105"/>
      <c r="U1484" s="105"/>
      <c r="V1484" s="105"/>
      <c r="W1484" s="105"/>
      <c r="X1484" s="105"/>
      <c r="Y1484" s="105"/>
      <c r="Z1484" s="105"/>
      <c r="AA1484" s="105"/>
      <c r="AB1484" s="105"/>
      <c r="AC1484" s="105"/>
      <c r="AD1484" s="105"/>
      <c r="AE1484" s="105"/>
      <c r="AF1484" s="105"/>
      <c r="AG1484" s="105"/>
    </row>
    <row r="1485" spans="2:33" ht="15" customHeight="1" x14ac:dyDescent="0.35"/>
    <row r="1486" spans="2:33" ht="15" customHeight="1" x14ac:dyDescent="0.35"/>
    <row r="1487" spans="2:33" ht="15" customHeight="1" x14ac:dyDescent="0.35"/>
    <row r="1488" spans="2:33"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spans="2:33" ht="15" customHeight="1" x14ac:dyDescent="0.35">
      <c r="B1713" s="105"/>
      <c r="C1713" s="105"/>
      <c r="D1713" s="105"/>
      <c r="E1713" s="105"/>
      <c r="F1713" s="105"/>
      <c r="G1713" s="105"/>
      <c r="H1713" s="105"/>
      <c r="I1713" s="105"/>
      <c r="J1713" s="105"/>
      <c r="K1713" s="105"/>
      <c r="L1713" s="105"/>
      <c r="M1713" s="105"/>
      <c r="N1713" s="105"/>
      <c r="O1713" s="105"/>
      <c r="P1713" s="105"/>
      <c r="Q1713" s="105"/>
      <c r="R1713" s="105"/>
      <c r="S1713" s="105"/>
      <c r="T1713" s="105"/>
      <c r="U1713" s="105"/>
      <c r="V1713" s="105"/>
      <c r="W1713" s="105"/>
      <c r="X1713" s="105"/>
      <c r="Y1713" s="105"/>
      <c r="Z1713" s="105"/>
      <c r="AA1713" s="105"/>
      <c r="AB1713" s="105"/>
      <c r="AC1713" s="105"/>
      <c r="AD1713" s="105"/>
      <c r="AE1713" s="105"/>
      <c r="AF1713" s="105"/>
      <c r="AG1713" s="105"/>
    </row>
    <row r="1714" spans="2:33" ht="12" customHeight="1" x14ac:dyDescent="0.35"/>
    <row r="1715" spans="2:33" ht="12" customHeight="1" x14ac:dyDescent="0.35"/>
    <row r="1716" spans="2:33" ht="12" customHeight="1" x14ac:dyDescent="0.35"/>
    <row r="1717" spans="2:33" ht="12" customHeight="1" x14ac:dyDescent="0.35"/>
    <row r="1718" spans="2:33" ht="12" customHeight="1" x14ac:dyDescent="0.35"/>
    <row r="1719" spans="2:33" ht="12" customHeight="1" x14ac:dyDescent="0.35"/>
    <row r="1720" spans="2:33" ht="12" customHeight="1" x14ac:dyDescent="0.35"/>
    <row r="1721" spans="2:33" ht="12" customHeight="1" x14ac:dyDescent="0.35"/>
    <row r="1722" spans="2:33" ht="12" customHeight="1" x14ac:dyDescent="0.35"/>
    <row r="1723" spans="2:33" ht="12" customHeight="1" x14ac:dyDescent="0.35"/>
    <row r="1724" spans="2:33" ht="12" customHeight="1" x14ac:dyDescent="0.35"/>
    <row r="1725" spans="2:33" ht="15" customHeight="1" x14ac:dyDescent="0.35"/>
    <row r="1726" spans="2:33" ht="15" customHeight="1" x14ac:dyDescent="0.35"/>
    <row r="1727" spans="2:33" ht="15" customHeight="1" x14ac:dyDescent="0.35"/>
    <row r="1728" spans="2:33"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spans="2:33" ht="15" customHeight="1" x14ac:dyDescent="0.35"/>
    <row r="1986" spans="2:33" ht="15" customHeight="1" x14ac:dyDescent="0.35"/>
    <row r="1987" spans="2:33" ht="15" customHeight="1" x14ac:dyDescent="0.35"/>
    <row r="1988" spans="2:33" ht="15" customHeight="1" x14ac:dyDescent="0.35"/>
    <row r="1989" spans="2:33" ht="15" customHeight="1" x14ac:dyDescent="0.35"/>
    <row r="1990" spans="2:33" ht="15" customHeight="1" x14ac:dyDescent="0.35">
      <c r="B1990" s="105"/>
      <c r="C1990" s="105"/>
      <c r="D1990" s="105"/>
      <c r="E1990" s="105"/>
      <c r="F1990" s="105"/>
      <c r="G1990" s="105"/>
      <c r="H1990" s="105"/>
      <c r="I1990" s="105"/>
      <c r="J1990" s="105"/>
      <c r="K1990" s="105"/>
      <c r="L1990" s="105"/>
      <c r="M1990" s="105"/>
      <c r="N1990" s="105"/>
      <c r="O1990" s="105"/>
      <c r="P1990" s="105"/>
      <c r="Q1990" s="105"/>
      <c r="R1990" s="105"/>
      <c r="S1990" s="105"/>
      <c r="T1990" s="105"/>
      <c r="U1990" s="105"/>
      <c r="V1990" s="105"/>
      <c r="W1990" s="105"/>
      <c r="X1990" s="105"/>
      <c r="Y1990" s="105"/>
      <c r="Z1990" s="105"/>
      <c r="AA1990" s="105"/>
      <c r="AB1990" s="105"/>
      <c r="AC1990" s="105"/>
      <c r="AD1990" s="105"/>
      <c r="AE1990" s="105"/>
      <c r="AF1990" s="105"/>
      <c r="AG1990" s="105"/>
    </row>
    <row r="1991" spans="2:33" ht="15" customHeight="1" x14ac:dyDescent="0.35"/>
    <row r="1992" spans="2:33" ht="15" customHeight="1" x14ac:dyDescent="0.35"/>
    <row r="1993" spans="2:33" ht="15" customHeight="1" x14ac:dyDescent="0.35"/>
    <row r="1994" spans="2:33" ht="15" customHeight="1" x14ac:dyDescent="0.35"/>
    <row r="1995" spans="2:33" ht="15" customHeight="1" x14ac:dyDescent="0.35"/>
    <row r="1996" spans="2:33" ht="15" customHeight="1" x14ac:dyDescent="0.35"/>
    <row r="1997" spans="2:33" ht="15" customHeight="1" x14ac:dyDescent="0.35"/>
    <row r="1998" spans="2:33" ht="12" customHeight="1" x14ac:dyDescent="0.35"/>
    <row r="1999" spans="2:33" ht="12" customHeight="1" x14ac:dyDescent="0.35"/>
    <row r="2000" spans="2:33"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spans="2:33" ht="15" customHeight="1" x14ac:dyDescent="0.35"/>
    <row r="2322" spans="2:33" ht="15" customHeight="1" x14ac:dyDescent="0.35"/>
    <row r="2323" spans="2:33" ht="15" customHeight="1" x14ac:dyDescent="0.35"/>
    <row r="2324" spans="2:33" ht="15" customHeight="1" x14ac:dyDescent="0.35"/>
    <row r="2325" spans="2:33" ht="15" customHeight="1" x14ac:dyDescent="0.35">
      <c r="B2325" s="105"/>
      <c r="C2325" s="105"/>
      <c r="D2325" s="105"/>
      <c r="E2325" s="105"/>
      <c r="F2325" s="105"/>
      <c r="G2325" s="105"/>
      <c r="H2325" s="105"/>
      <c r="I2325" s="105"/>
      <c r="J2325" s="105"/>
      <c r="K2325" s="105"/>
      <c r="L2325" s="105"/>
      <c r="M2325" s="105"/>
      <c r="N2325" s="105"/>
      <c r="O2325" s="105"/>
      <c r="P2325" s="105"/>
      <c r="Q2325" s="105"/>
      <c r="R2325" s="105"/>
      <c r="S2325" s="105"/>
      <c r="T2325" s="105"/>
      <c r="U2325" s="105"/>
      <c r="V2325" s="105"/>
      <c r="W2325" s="105"/>
      <c r="X2325" s="105"/>
      <c r="Y2325" s="105"/>
      <c r="Z2325" s="105"/>
      <c r="AA2325" s="105"/>
      <c r="AB2325" s="105"/>
      <c r="AC2325" s="105"/>
      <c r="AD2325" s="105"/>
      <c r="AE2325" s="105"/>
      <c r="AF2325" s="105"/>
      <c r="AG2325" s="105"/>
    </row>
    <row r="2326" spans="2:33" ht="15" customHeight="1" x14ac:dyDescent="0.35"/>
    <row r="2327" spans="2:33" ht="12" customHeight="1" x14ac:dyDescent="0.35"/>
    <row r="2328" spans="2:33" ht="12" customHeight="1" x14ac:dyDescent="0.35"/>
    <row r="2329" spans="2:33" ht="12" customHeight="1" x14ac:dyDescent="0.35"/>
    <row r="2330" spans="2:33" ht="12" customHeight="1" x14ac:dyDescent="0.35"/>
    <row r="2331" spans="2:33" ht="12" customHeight="1" x14ac:dyDescent="0.35"/>
    <row r="2332" spans="2:33" ht="12" customHeight="1" x14ac:dyDescent="0.35"/>
    <row r="2333" spans="2:33" ht="12" customHeight="1" x14ac:dyDescent="0.35"/>
    <row r="2334" spans="2:33" ht="12" customHeight="1" x14ac:dyDescent="0.35"/>
    <row r="2335" spans="2:33" ht="12" customHeight="1" x14ac:dyDescent="0.35"/>
    <row r="2336" spans="2:33"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spans="2:33" ht="15" customHeight="1" x14ac:dyDescent="0.35"/>
    <row r="2642" spans="2:33" ht="15" customHeight="1" x14ac:dyDescent="0.35"/>
    <row r="2643" spans="2:33" ht="15" customHeight="1" x14ac:dyDescent="0.35"/>
    <row r="2644" spans="2:33" ht="15" customHeight="1" x14ac:dyDescent="0.35"/>
    <row r="2645" spans="2:33" ht="15" customHeight="1" x14ac:dyDescent="0.35">
      <c r="B2645" s="105"/>
      <c r="C2645" s="105"/>
      <c r="D2645" s="105"/>
      <c r="E2645" s="105"/>
      <c r="F2645" s="105"/>
      <c r="G2645" s="105"/>
      <c r="H2645" s="105"/>
      <c r="I2645" s="105"/>
      <c r="J2645" s="105"/>
      <c r="K2645" s="105"/>
      <c r="L2645" s="105"/>
      <c r="M2645" s="105"/>
      <c r="N2645" s="105"/>
      <c r="O2645" s="105"/>
      <c r="P2645" s="105"/>
      <c r="Q2645" s="105"/>
      <c r="R2645" s="105"/>
      <c r="S2645" s="105"/>
      <c r="T2645" s="105"/>
      <c r="U2645" s="105"/>
      <c r="V2645" s="105"/>
      <c r="W2645" s="105"/>
      <c r="X2645" s="105"/>
      <c r="Y2645" s="105"/>
      <c r="Z2645" s="105"/>
      <c r="AA2645" s="105"/>
      <c r="AB2645" s="105"/>
      <c r="AC2645" s="105"/>
      <c r="AD2645" s="105"/>
      <c r="AE2645" s="105"/>
      <c r="AF2645" s="105"/>
      <c r="AG2645" s="105"/>
    </row>
    <row r="2646" spans="2:33" ht="15" customHeight="1" x14ac:dyDescent="0.35"/>
    <row r="2647" spans="2:33" ht="12" customHeight="1" x14ac:dyDescent="0.35"/>
    <row r="2648" spans="2:33" ht="12" customHeight="1" x14ac:dyDescent="0.35"/>
    <row r="2649" spans="2:33" ht="12" customHeight="1" x14ac:dyDescent="0.35"/>
    <row r="2650" spans="2:33" ht="12" customHeight="1" x14ac:dyDescent="0.35"/>
    <row r="2651" spans="2:33" ht="12" customHeight="1" x14ac:dyDescent="0.35"/>
    <row r="2652" spans="2:33" ht="12" customHeight="1" x14ac:dyDescent="0.35"/>
    <row r="2653" spans="2:33" ht="12" customHeight="1" x14ac:dyDescent="0.35"/>
    <row r="2654" spans="2:33" ht="12" customHeight="1" x14ac:dyDescent="0.35"/>
    <row r="2655" spans="2:33" ht="12" customHeight="1" x14ac:dyDescent="0.35"/>
    <row r="2656" spans="2:33"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spans="2:33" ht="15" customHeight="1" x14ac:dyDescent="0.35"/>
    <row r="2962" spans="2:33" ht="15" customHeight="1" x14ac:dyDescent="0.35"/>
    <row r="2963" spans="2:33" ht="15" customHeight="1" x14ac:dyDescent="0.35"/>
    <row r="2964" spans="2:33" ht="15" customHeight="1" x14ac:dyDescent="0.35"/>
    <row r="2965" spans="2:33" ht="12" customHeight="1" x14ac:dyDescent="0.35"/>
    <row r="2966" spans="2:33" ht="15" customHeight="1" x14ac:dyDescent="0.35"/>
    <row r="2967" spans="2:33" ht="15" customHeight="1" x14ac:dyDescent="0.35"/>
    <row r="2968" spans="2:33" ht="15" customHeight="1" x14ac:dyDescent="0.35"/>
    <row r="2969" spans="2:33" ht="15" customHeight="1" x14ac:dyDescent="0.35"/>
    <row r="2970" spans="2:33" ht="15" customHeight="1" x14ac:dyDescent="0.35"/>
    <row r="2971" spans="2:33" ht="15" customHeight="1" x14ac:dyDescent="0.35">
      <c r="B2971" s="105"/>
      <c r="C2971" s="105"/>
      <c r="D2971" s="105"/>
      <c r="E2971" s="105"/>
      <c r="F2971" s="105"/>
      <c r="G2971" s="105"/>
      <c r="H2971" s="105"/>
      <c r="I2971" s="105"/>
      <c r="J2971" s="105"/>
      <c r="K2971" s="105"/>
      <c r="L2971" s="105"/>
      <c r="M2971" s="105"/>
      <c r="N2971" s="105"/>
      <c r="O2971" s="105"/>
      <c r="P2971" s="105"/>
      <c r="Q2971" s="105"/>
      <c r="R2971" s="105"/>
      <c r="S2971" s="105"/>
      <c r="T2971" s="105"/>
      <c r="U2971" s="105"/>
      <c r="V2971" s="105"/>
      <c r="W2971" s="105"/>
      <c r="X2971" s="105"/>
      <c r="Y2971" s="105"/>
      <c r="Z2971" s="105"/>
      <c r="AA2971" s="105"/>
      <c r="AB2971" s="105"/>
      <c r="AC2971" s="105"/>
      <c r="AD2971" s="105"/>
      <c r="AE2971" s="105"/>
      <c r="AF2971" s="105"/>
      <c r="AG2971" s="105"/>
    </row>
    <row r="2972" spans="2:33" ht="15" customHeight="1" x14ac:dyDescent="0.35"/>
    <row r="2973" spans="2:33" ht="12" customHeight="1" x14ac:dyDescent="0.35"/>
    <row r="2974" spans="2:33" ht="12" customHeight="1" x14ac:dyDescent="0.35"/>
    <row r="2975" spans="2:33" ht="12" customHeight="1" x14ac:dyDescent="0.35"/>
    <row r="2976" spans="2:33"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spans="2:33" ht="15" customHeight="1" x14ac:dyDescent="0.35"/>
    <row r="3282" spans="2:33" ht="15" customHeight="1" x14ac:dyDescent="0.35"/>
    <row r="3283" spans="2:33" ht="15" customHeight="1" x14ac:dyDescent="0.35"/>
    <row r="3284" spans="2:33" ht="15" customHeight="1" x14ac:dyDescent="0.35"/>
    <row r="3285" spans="2:33" ht="15" customHeight="1" x14ac:dyDescent="0.35"/>
    <row r="3286" spans="2:33" ht="15" customHeight="1" x14ac:dyDescent="0.35"/>
    <row r="3287" spans="2:33" ht="15" customHeight="1" x14ac:dyDescent="0.35"/>
    <row r="3288" spans="2:33" ht="15" customHeight="1" x14ac:dyDescent="0.35"/>
    <row r="3289" spans="2:33" ht="15" customHeight="1" x14ac:dyDescent="0.35"/>
    <row r="3290" spans="2:33" ht="15" customHeight="1" x14ac:dyDescent="0.35"/>
    <row r="3291" spans="2:33" ht="15" customHeight="1" x14ac:dyDescent="0.35"/>
    <row r="3292" spans="2:33" ht="15" customHeight="1" x14ac:dyDescent="0.35"/>
    <row r="3293" spans="2:33" ht="15" customHeight="1" x14ac:dyDescent="0.35">
      <c r="B3293" s="105"/>
      <c r="C3293" s="105"/>
      <c r="D3293" s="105"/>
      <c r="E3293" s="105"/>
      <c r="F3293" s="105"/>
      <c r="G3293" s="105"/>
      <c r="H3293" s="105"/>
      <c r="I3293" s="105"/>
      <c r="J3293" s="105"/>
      <c r="K3293" s="105"/>
      <c r="L3293" s="105"/>
      <c r="M3293" s="105"/>
      <c r="N3293" s="105"/>
      <c r="O3293" s="105"/>
      <c r="P3293" s="105"/>
      <c r="Q3293" s="105"/>
      <c r="R3293" s="105"/>
      <c r="S3293" s="105"/>
      <c r="T3293" s="105"/>
      <c r="U3293" s="105"/>
      <c r="V3293" s="105"/>
      <c r="W3293" s="105"/>
      <c r="X3293" s="105"/>
      <c r="Y3293" s="105"/>
      <c r="Z3293" s="105"/>
      <c r="AA3293" s="105"/>
      <c r="AB3293" s="105"/>
      <c r="AC3293" s="105"/>
      <c r="AD3293" s="105"/>
      <c r="AE3293" s="105"/>
      <c r="AF3293" s="105"/>
      <c r="AG3293" s="105"/>
    </row>
    <row r="3294" spans="2:33" ht="12" customHeight="1" x14ac:dyDescent="0.35"/>
    <row r="3295" spans="2:33" ht="12" customHeight="1" x14ac:dyDescent="0.35"/>
    <row r="3296" spans="2:33"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spans="2:33" ht="15" customHeight="1" x14ac:dyDescent="0.35"/>
    <row r="3394" spans="2:33" ht="15" customHeight="1" x14ac:dyDescent="0.35"/>
    <row r="3395" spans="2:33" ht="15" customHeight="1" x14ac:dyDescent="0.35"/>
    <row r="3396" spans="2:33" ht="12" customHeight="1" x14ac:dyDescent="0.35"/>
    <row r="3397" spans="2:33" ht="15" customHeight="1" x14ac:dyDescent="0.35"/>
    <row r="3398" spans="2:33" ht="15" customHeight="1" x14ac:dyDescent="0.35"/>
    <row r="3399" spans="2:33" ht="12" customHeight="1" x14ac:dyDescent="0.35"/>
    <row r="3400" spans="2:33" ht="15" customHeight="1" x14ac:dyDescent="0.35"/>
    <row r="3401" spans="2:33" ht="15" customHeight="1" x14ac:dyDescent="0.35"/>
    <row r="3402" spans="2:33" ht="15" customHeight="1" x14ac:dyDescent="0.35">
      <c r="B3402" s="105"/>
      <c r="C3402" s="105"/>
      <c r="D3402" s="105"/>
      <c r="E3402" s="105"/>
      <c r="F3402" s="105"/>
      <c r="G3402" s="105"/>
      <c r="H3402" s="105"/>
      <c r="I3402" s="105"/>
      <c r="J3402" s="105"/>
      <c r="K3402" s="105"/>
      <c r="L3402" s="105"/>
      <c r="M3402" s="105"/>
      <c r="N3402" s="105"/>
      <c r="O3402" s="105"/>
      <c r="P3402" s="105"/>
      <c r="Q3402" s="105"/>
      <c r="R3402" s="105"/>
      <c r="S3402" s="105"/>
      <c r="T3402" s="105"/>
      <c r="U3402" s="105"/>
      <c r="V3402" s="105"/>
      <c r="W3402" s="105"/>
      <c r="X3402" s="105"/>
      <c r="Y3402" s="105"/>
      <c r="Z3402" s="105"/>
      <c r="AA3402" s="105"/>
      <c r="AB3402" s="105"/>
      <c r="AC3402" s="105"/>
      <c r="AD3402" s="105"/>
      <c r="AE3402" s="105"/>
      <c r="AF3402" s="105"/>
      <c r="AG3402" s="105"/>
    </row>
    <row r="3403" spans="2:33" ht="15" customHeight="1" x14ac:dyDescent="0.35"/>
    <row r="3404" spans="2:33" ht="15" customHeight="1" x14ac:dyDescent="0.35"/>
    <row r="3405" spans="2:33" ht="15" customHeight="1" x14ac:dyDescent="0.35"/>
    <row r="3406" spans="2:33" ht="15" customHeight="1" x14ac:dyDescent="0.35"/>
    <row r="3407" spans="2:33" ht="15" customHeight="1" x14ac:dyDescent="0.35"/>
    <row r="3408" spans="2:33"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spans="2:33" ht="12" customHeight="1" x14ac:dyDescent="0.35"/>
    <row r="3522" spans="2:33" ht="15" customHeight="1" x14ac:dyDescent="0.35"/>
    <row r="3523" spans="2:33" ht="15" customHeight="1" x14ac:dyDescent="0.35"/>
    <row r="3524" spans="2:33" ht="12" customHeight="1" x14ac:dyDescent="0.35"/>
    <row r="3525" spans="2:33" ht="15" customHeight="1" x14ac:dyDescent="0.35"/>
    <row r="3526" spans="2:33" ht="15" customHeight="1" x14ac:dyDescent="0.35"/>
    <row r="3527" spans="2:33" ht="15" customHeight="1" x14ac:dyDescent="0.35">
      <c r="B3527" s="105"/>
      <c r="C3527" s="105"/>
      <c r="D3527" s="105"/>
      <c r="E3527" s="105"/>
      <c r="F3527" s="105"/>
      <c r="G3527" s="105"/>
      <c r="H3527" s="105"/>
      <c r="I3527" s="105"/>
      <c r="J3527" s="105"/>
      <c r="K3527" s="105"/>
      <c r="L3527" s="105"/>
      <c r="M3527" s="105"/>
      <c r="N3527" s="105"/>
      <c r="O3527" s="105"/>
      <c r="P3527" s="105"/>
      <c r="Q3527" s="105"/>
      <c r="R3527" s="105"/>
      <c r="S3527" s="105"/>
      <c r="T3527" s="105"/>
      <c r="U3527" s="105"/>
      <c r="V3527" s="105"/>
      <c r="W3527" s="105"/>
      <c r="X3527" s="105"/>
      <c r="Y3527" s="105"/>
      <c r="Z3527" s="105"/>
      <c r="AA3527" s="105"/>
      <c r="AB3527" s="105"/>
      <c r="AC3527" s="105"/>
      <c r="AD3527" s="105"/>
      <c r="AE3527" s="105"/>
      <c r="AF3527" s="105"/>
      <c r="AG3527" s="105"/>
    </row>
    <row r="3528" spans="2:33" ht="15" customHeight="1" x14ac:dyDescent="0.35"/>
    <row r="3529" spans="2:33" ht="15" customHeight="1" x14ac:dyDescent="0.35"/>
    <row r="3530" spans="2:33" ht="15" customHeight="1" x14ac:dyDescent="0.35"/>
    <row r="3531" spans="2:33" ht="15" customHeight="1" x14ac:dyDescent="0.35"/>
    <row r="3532" spans="2:33" ht="15" customHeight="1" x14ac:dyDescent="0.35"/>
    <row r="3533" spans="2:33" ht="15" customHeight="1" x14ac:dyDescent="0.35"/>
    <row r="3534" spans="2:33" ht="15" customHeight="1" x14ac:dyDescent="0.35"/>
    <row r="3535" spans="2:33" ht="12" customHeight="1" x14ac:dyDescent="0.35"/>
    <row r="3536" spans="2:33"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spans="2:33" ht="12" customHeight="1" x14ac:dyDescent="0.35"/>
    <row r="3650" spans="2:33" ht="15" customHeight="1" x14ac:dyDescent="0.35"/>
    <row r="3651" spans="2:33" ht="15" customHeight="1" x14ac:dyDescent="0.35"/>
    <row r="3652" spans="2:33" ht="15" customHeight="1" x14ac:dyDescent="0.35">
      <c r="B3652" s="105"/>
      <c r="C3652" s="105"/>
      <c r="D3652" s="105"/>
      <c r="E3652" s="105"/>
      <c r="F3652" s="105"/>
      <c r="G3652" s="105"/>
      <c r="H3652" s="105"/>
      <c r="I3652" s="105"/>
      <c r="J3652" s="105"/>
      <c r="K3652" s="105"/>
      <c r="L3652" s="105"/>
      <c r="M3652" s="105"/>
      <c r="N3652" s="105"/>
      <c r="O3652" s="105"/>
      <c r="P3652" s="105"/>
      <c r="Q3652" s="105"/>
      <c r="R3652" s="105"/>
      <c r="S3652" s="105"/>
      <c r="T3652" s="105"/>
      <c r="U3652" s="105"/>
      <c r="V3652" s="105"/>
      <c r="W3652" s="105"/>
      <c r="X3652" s="105"/>
      <c r="Y3652" s="105"/>
      <c r="Z3652" s="105"/>
      <c r="AA3652" s="105"/>
      <c r="AB3652" s="105"/>
      <c r="AC3652" s="105"/>
      <c r="AD3652" s="105"/>
      <c r="AE3652" s="105"/>
      <c r="AF3652" s="105"/>
      <c r="AG3652" s="105"/>
    </row>
    <row r="3653" spans="2:33" ht="15" customHeight="1" x14ac:dyDescent="0.35"/>
    <row r="3654" spans="2:33" ht="15" customHeight="1" x14ac:dyDescent="0.35"/>
    <row r="3655" spans="2:33" ht="15" customHeight="1" x14ac:dyDescent="0.35"/>
    <row r="3656" spans="2:33" ht="15" customHeight="1" x14ac:dyDescent="0.35"/>
    <row r="3657" spans="2:33" ht="15" customHeight="1" x14ac:dyDescent="0.35"/>
    <row r="3658" spans="2:33" ht="15" customHeight="1" x14ac:dyDescent="0.35"/>
    <row r="3659" spans="2:33" ht="15" customHeight="1" x14ac:dyDescent="0.35"/>
    <row r="3660" spans="2:33" ht="12" customHeight="1" x14ac:dyDescent="0.35"/>
    <row r="3661" spans="2:33" ht="12" customHeight="1" x14ac:dyDescent="0.35"/>
    <row r="3662" spans="2:33" ht="12" customHeight="1" x14ac:dyDescent="0.35"/>
    <row r="3663" spans="2:33" ht="12" customHeight="1" x14ac:dyDescent="0.35"/>
    <row r="3664" spans="2:33"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spans="2:33" ht="15" customHeight="1" x14ac:dyDescent="0.35">
      <c r="B3777" s="105"/>
      <c r="C3777" s="105"/>
      <c r="D3777" s="105"/>
      <c r="E3777" s="105"/>
      <c r="F3777" s="105"/>
      <c r="G3777" s="105"/>
      <c r="H3777" s="105"/>
      <c r="I3777" s="105"/>
      <c r="J3777" s="105"/>
      <c r="K3777" s="105"/>
      <c r="L3777" s="105"/>
      <c r="M3777" s="105"/>
      <c r="N3777" s="105"/>
      <c r="O3777" s="105"/>
      <c r="P3777" s="105"/>
      <c r="Q3777" s="105"/>
      <c r="R3777" s="105"/>
      <c r="S3777" s="105"/>
      <c r="T3777" s="105"/>
      <c r="U3777" s="105"/>
      <c r="V3777" s="105"/>
      <c r="W3777" s="105"/>
      <c r="X3777" s="105"/>
      <c r="Y3777" s="105"/>
      <c r="Z3777" s="105"/>
      <c r="AA3777" s="105"/>
      <c r="AB3777" s="105"/>
      <c r="AC3777" s="105"/>
      <c r="AD3777" s="105"/>
      <c r="AE3777" s="105"/>
      <c r="AF3777" s="105"/>
      <c r="AG3777" s="105"/>
    </row>
    <row r="3778" spans="2:33" ht="15" customHeight="1" x14ac:dyDescent="0.35"/>
    <row r="3779" spans="2:33" ht="15" customHeight="1" x14ac:dyDescent="0.35"/>
    <row r="3780" spans="2:33" ht="15" customHeight="1" x14ac:dyDescent="0.35"/>
    <row r="3781" spans="2:33" ht="15" customHeight="1" x14ac:dyDescent="0.35"/>
    <row r="3782" spans="2:33" ht="15" customHeight="1" x14ac:dyDescent="0.35"/>
    <row r="3783" spans="2:33" ht="15" customHeight="1" x14ac:dyDescent="0.35"/>
    <row r="3784" spans="2:33" ht="15" customHeight="1" x14ac:dyDescent="0.35"/>
    <row r="3785" spans="2:33" ht="12" customHeight="1" x14ac:dyDescent="0.35"/>
    <row r="3786" spans="2:33" ht="12" customHeight="1" x14ac:dyDescent="0.35"/>
    <row r="3787" spans="2:33" ht="12" customHeight="1" x14ac:dyDescent="0.35"/>
    <row r="3788" spans="2:33" ht="12" customHeight="1" x14ac:dyDescent="0.35"/>
    <row r="3789" spans="2:33" ht="12" customHeight="1" x14ac:dyDescent="0.35"/>
    <row r="3790" spans="2:33" ht="12" customHeight="1" x14ac:dyDescent="0.35"/>
    <row r="3791" spans="2:33" ht="12" customHeight="1" x14ac:dyDescent="0.35"/>
    <row r="3792" spans="2:33"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spans="2:33" ht="15" customHeight="1" x14ac:dyDescent="0.35"/>
    <row r="3890" spans="2:33" ht="15" customHeight="1" x14ac:dyDescent="0.35"/>
    <row r="3891" spans="2:33" ht="15" customHeight="1" x14ac:dyDescent="0.35"/>
    <row r="3892" spans="2:33" ht="15" customHeight="1" x14ac:dyDescent="0.35"/>
    <row r="3893" spans="2:33" ht="15" customHeight="1" x14ac:dyDescent="0.35"/>
    <row r="3894" spans="2:33" ht="15" customHeight="1" x14ac:dyDescent="0.35"/>
    <row r="3895" spans="2:33" ht="15" customHeight="1" x14ac:dyDescent="0.35"/>
    <row r="3896" spans="2:33" ht="12" customHeight="1" x14ac:dyDescent="0.35"/>
    <row r="3897" spans="2:33" ht="15" customHeight="1" x14ac:dyDescent="0.35"/>
    <row r="3898" spans="2:33" ht="15" customHeight="1" x14ac:dyDescent="0.35"/>
    <row r="3899" spans="2:33" ht="12" customHeight="1" x14ac:dyDescent="0.35"/>
    <row r="3900" spans="2:33" ht="15" customHeight="1" x14ac:dyDescent="0.35"/>
    <row r="3901" spans="2:33" ht="15" customHeight="1" x14ac:dyDescent="0.35"/>
    <row r="3902" spans="2:33" ht="15" customHeight="1" x14ac:dyDescent="0.35">
      <c r="B3902" s="105"/>
      <c r="C3902" s="105"/>
      <c r="D3902" s="105"/>
      <c r="E3902" s="105"/>
      <c r="F3902" s="105"/>
      <c r="G3902" s="105"/>
      <c r="H3902" s="105"/>
      <c r="I3902" s="105"/>
      <c r="J3902" s="105"/>
      <c r="K3902" s="105"/>
      <c r="L3902" s="105"/>
      <c r="M3902" s="105"/>
      <c r="N3902" s="105"/>
      <c r="O3902" s="105"/>
      <c r="P3902" s="105"/>
      <c r="Q3902" s="105"/>
      <c r="R3902" s="105"/>
      <c r="S3902" s="105"/>
      <c r="T3902" s="105"/>
      <c r="U3902" s="105"/>
      <c r="V3902" s="105"/>
      <c r="W3902" s="105"/>
      <c r="X3902" s="105"/>
      <c r="Y3902" s="105"/>
      <c r="Z3902" s="105"/>
      <c r="AA3902" s="105"/>
      <c r="AB3902" s="105"/>
      <c r="AC3902" s="105"/>
      <c r="AD3902" s="105"/>
      <c r="AE3902" s="105"/>
      <c r="AF3902" s="105"/>
      <c r="AG3902" s="105"/>
    </row>
    <row r="3903" spans="2:33" ht="15" customHeight="1" x14ac:dyDescent="0.35"/>
    <row r="3904" spans="2:33"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spans="2:33" ht="15" customHeight="1" x14ac:dyDescent="0.35"/>
    <row r="4018" spans="2:33" ht="15" customHeight="1" x14ac:dyDescent="0.35"/>
    <row r="4019" spans="2:33" ht="15" customHeight="1" x14ac:dyDescent="0.35"/>
    <row r="4020" spans="2:33" ht="15" customHeight="1" x14ac:dyDescent="0.35"/>
    <row r="4021" spans="2:33" ht="12" customHeight="1" x14ac:dyDescent="0.35"/>
    <row r="4022" spans="2:33" ht="15" customHeight="1" x14ac:dyDescent="0.35"/>
    <row r="4023" spans="2:33" ht="15" customHeight="1" x14ac:dyDescent="0.35"/>
    <row r="4024" spans="2:33" ht="12" customHeight="1" x14ac:dyDescent="0.35"/>
    <row r="4025" spans="2:33" ht="15" customHeight="1" x14ac:dyDescent="0.35"/>
    <row r="4026" spans="2:33" ht="15" customHeight="1" x14ac:dyDescent="0.35"/>
    <row r="4027" spans="2:33" ht="15" customHeight="1" x14ac:dyDescent="0.35">
      <c r="B4027" s="105"/>
      <c r="C4027" s="105"/>
      <c r="D4027" s="105"/>
      <c r="E4027" s="105"/>
      <c r="F4027" s="105"/>
      <c r="G4027" s="105"/>
      <c r="H4027" s="105"/>
      <c r="I4027" s="105"/>
      <c r="J4027" s="105"/>
      <c r="K4027" s="105"/>
      <c r="L4027" s="105"/>
      <c r="M4027" s="105"/>
      <c r="N4027" s="105"/>
      <c r="O4027" s="105"/>
      <c r="P4027" s="105"/>
      <c r="Q4027" s="105"/>
      <c r="R4027" s="105"/>
      <c r="S4027" s="105"/>
      <c r="T4027" s="105"/>
      <c r="U4027" s="105"/>
      <c r="V4027" s="105"/>
      <c r="W4027" s="105"/>
      <c r="X4027" s="105"/>
      <c r="Y4027" s="105"/>
      <c r="Z4027" s="105"/>
      <c r="AA4027" s="105"/>
      <c r="AB4027" s="105"/>
      <c r="AC4027" s="105"/>
      <c r="AD4027" s="105"/>
      <c r="AE4027" s="105"/>
      <c r="AF4027" s="105"/>
      <c r="AG4027" s="105"/>
    </row>
    <row r="4028" spans="2:33" ht="15" customHeight="1" x14ac:dyDescent="0.35"/>
    <row r="4029" spans="2:33" ht="15" customHeight="1" x14ac:dyDescent="0.35"/>
    <row r="4030" spans="2:33" ht="15" customHeight="1" x14ac:dyDescent="0.35"/>
    <row r="4031" spans="2:33" ht="15" customHeight="1" x14ac:dyDescent="0.35"/>
    <row r="4032" spans="2:33"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spans="2:33" ht="15" customHeight="1" x14ac:dyDescent="0.35"/>
    <row r="4146" spans="2:33" ht="12" customHeight="1" x14ac:dyDescent="0.35"/>
    <row r="4147" spans="2:33" ht="15" customHeight="1" x14ac:dyDescent="0.35"/>
    <row r="4148" spans="2:33" ht="15" customHeight="1" x14ac:dyDescent="0.35"/>
    <row r="4149" spans="2:33" ht="12" customHeight="1" x14ac:dyDescent="0.35"/>
    <row r="4150" spans="2:33" ht="15" customHeight="1" x14ac:dyDescent="0.35"/>
    <row r="4151" spans="2:33" ht="15" customHeight="1" x14ac:dyDescent="0.35"/>
    <row r="4152" spans="2:33" ht="15" customHeight="1" x14ac:dyDescent="0.35">
      <c r="B4152" s="105"/>
      <c r="C4152" s="105"/>
      <c r="D4152" s="105"/>
      <c r="E4152" s="105"/>
      <c r="F4152" s="105"/>
      <c r="G4152" s="105"/>
      <c r="H4152" s="105"/>
      <c r="I4152" s="105"/>
      <c r="J4152" s="105"/>
      <c r="K4152" s="105"/>
      <c r="L4152" s="105"/>
      <c r="M4152" s="105"/>
      <c r="N4152" s="105"/>
      <c r="O4152" s="105"/>
      <c r="P4152" s="105"/>
      <c r="Q4152" s="105"/>
      <c r="R4152" s="105"/>
      <c r="S4152" s="105"/>
      <c r="T4152" s="105"/>
      <c r="U4152" s="105"/>
      <c r="V4152" s="105"/>
      <c r="W4152" s="105"/>
      <c r="X4152" s="105"/>
      <c r="Y4152" s="105"/>
      <c r="Z4152" s="105"/>
      <c r="AA4152" s="105"/>
      <c r="AB4152" s="105"/>
      <c r="AC4152" s="105"/>
      <c r="AD4152" s="105"/>
      <c r="AE4152" s="105"/>
      <c r="AF4152" s="105"/>
      <c r="AG4152" s="105"/>
    </row>
    <row r="4153" spans="2:33" ht="15" customHeight="1" x14ac:dyDescent="0.35"/>
    <row r="4154" spans="2:33" ht="15" customHeight="1" x14ac:dyDescent="0.35"/>
    <row r="4155" spans="2:33" ht="15" customHeight="1" x14ac:dyDescent="0.35"/>
    <row r="4156" spans="2:33" ht="15" customHeight="1" x14ac:dyDescent="0.35"/>
    <row r="4157" spans="2:33" ht="15" customHeight="1" x14ac:dyDescent="0.35"/>
    <row r="4158" spans="2:33" ht="15" customHeight="1" x14ac:dyDescent="0.35"/>
    <row r="4159" spans="2:33" ht="15" customHeight="1" x14ac:dyDescent="0.35"/>
    <row r="4160" spans="2:33"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spans="2:33" ht="15" customHeight="1" x14ac:dyDescent="0.35"/>
    <row r="4274" spans="2:33" ht="12" customHeight="1" x14ac:dyDescent="0.35"/>
    <row r="4275" spans="2:33" ht="15" customHeight="1" x14ac:dyDescent="0.35"/>
    <row r="4276" spans="2:33" ht="15" customHeight="1" x14ac:dyDescent="0.35"/>
    <row r="4277" spans="2:33" ht="15" customHeight="1" x14ac:dyDescent="0.35">
      <c r="B4277" s="105"/>
      <c r="C4277" s="105"/>
      <c r="D4277" s="105"/>
      <c r="E4277" s="105"/>
      <c r="F4277" s="105"/>
      <c r="G4277" s="105"/>
      <c r="H4277" s="105"/>
      <c r="I4277" s="105"/>
      <c r="J4277" s="105"/>
      <c r="K4277" s="105"/>
      <c r="L4277" s="105"/>
      <c r="M4277" s="105"/>
      <c r="N4277" s="105"/>
      <c r="O4277" s="105"/>
      <c r="P4277" s="105"/>
      <c r="Q4277" s="105"/>
      <c r="R4277" s="105"/>
      <c r="S4277" s="105"/>
      <c r="T4277" s="105"/>
      <c r="U4277" s="105"/>
      <c r="V4277" s="105"/>
      <c r="W4277" s="105"/>
      <c r="X4277" s="105"/>
      <c r="Y4277" s="105"/>
      <c r="Z4277" s="105"/>
      <c r="AA4277" s="105"/>
      <c r="AB4277" s="105"/>
      <c r="AC4277" s="105"/>
      <c r="AD4277" s="105"/>
      <c r="AE4277" s="105"/>
      <c r="AF4277" s="105"/>
      <c r="AG4277" s="105"/>
    </row>
    <row r="4278" spans="2:33" ht="15" customHeight="1" x14ac:dyDescent="0.35"/>
    <row r="4279" spans="2:33" ht="15" customHeight="1" x14ac:dyDescent="0.35"/>
    <row r="4280" spans="2:33" ht="15" customHeight="1" x14ac:dyDescent="0.35"/>
    <row r="4281" spans="2:33" ht="15" customHeight="1" x14ac:dyDescent="0.35"/>
    <row r="4282" spans="2:33" ht="15" customHeight="1" x14ac:dyDescent="0.35"/>
    <row r="4283" spans="2:33" ht="15" customHeight="1" x14ac:dyDescent="0.35"/>
    <row r="4284" spans="2:33" ht="15" customHeight="1" x14ac:dyDescent="0.35"/>
    <row r="4285" spans="2:33" ht="12" customHeight="1" x14ac:dyDescent="0.35"/>
    <row r="4286" spans="2:33" ht="12" customHeight="1" x14ac:dyDescent="0.35"/>
    <row r="4287" spans="2:33" ht="12" customHeight="1" x14ac:dyDescent="0.35"/>
    <row r="4288" spans="2:33"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spans="2:33" ht="15" customHeight="1" x14ac:dyDescent="0.35"/>
    <row r="4402" spans="2:33" ht="15" customHeight="1" x14ac:dyDescent="0.35">
      <c r="B4402" s="105"/>
      <c r="C4402" s="105"/>
      <c r="D4402" s="105"/>
      <c r="E4402" s="105"/>
      <c r="F4402" s="105"/>
      <c r="G4402" s="105"/>
      <c r="H4402" s="105"/>
      <c r="I4402" s="105"/>
      <c r="J4402" s="105"/>
      <c r="K4402" s="105"/>
      <c r="L4402" s="105"/>
      <c r="M4402" s="105"/>
      <c r="N4402" s="105"/>
      <c r="O4402" s="105"/>
      <c r="P4402" s="105"/>
      <c r="Q4402" s="105"/>
      <c r="R4402" s="105"/>
      <c r="S4402" s="105"/>
      <c r="T4402" s="105"/>
      <c r="U4402" s="105"/>
      <c r="V4402" s="105"/>
      <c r="W4402" s="105"/>
      <c r="X4402" s="105"/>
      <c r="Y4402" s="105"/>
      <c r="Z4402" s="105"/>
      <c r="AA4402" s="105"/>
      <c r="AB4402" s="105"/>
      <c r="AC4402" s="105"/>
      <c r="AD4402" s="105"/>
      <c r="AE4402" s="105"/>
      <c r="AF4402" s="105"/>
      <c r="AG4402" s="105"/>
    </row>
    <row r="4403" spans="2:33" ht="15" customHeight="1" x14ac:dyDescent="0.35"/>
    <row r="4404" spans="2:33" ht="15" customHeight="1" x14ac:dyDescent="0.35"/>
    <row r="4405" spans="2:33" ht="15" customHeight="1" x14ac:dyDescent="0.35"/>
    <row r="4406" spans="2:33" ht="15" customHeight="1" x14ac:dyDescent="0.35"/>
    <row r="4407" spans="2:33" ht="15" customHeight="1" x14ac:dyDescent="0.35"/>
    <row r="4408" spans="2:33" ht="15" customHeight="1" x14ac:dyDescent="0.35"/>
    <row r="4409" spans="2:33" ht="15" customHeight="1" x14ac:dyDescent="0.35"/>
  </sheetData>
  <mergeCells count="29">
    <mergeCell ref="B3902:AG3902"/>
    <mergeCell ref="B4027:AG4027"/>
    <mergeCell ref="B4152:AG4152"/>
    <mergeCell ref="B4277:AG4277"/>
    <mergeCell ref="B4402:AG4402"/>
    <mergeCell ref="B2971:AG2971"/>
    <mergeCell ref="B3293:AG3293"/>
    <mergeCell ref="B3402:AG3402"/>
    <mergeCell ref="B3527:AG3527"/>
    <mergeCell ref="B3652:AG3652"/>
    <mergeCell ref="B3777:AG3777"/>
    <mergeCell ref="B1269:AG1269"/>
    <mergeCell ref="B1484:AG1484"/>
    <mergeCell ref="B1713:AG1713"/>
    <mergeCell ref="B1990:AG1990"/>
    <mergeCell ref="B2325:AG2325"/>
    <mergeCell ref="B2645:AG2645"/>
    <mergeCell ref="B638:AG638"/>
    <mergeCell ref="B710:AG710"/>
    <mergeCell ref="B886:AG886"/>
    <mergeCell ref="B969:AG969"/>
    <mergeCell ref="B1071:AG1071"/>
    <mergeCell ref="B1169:AG1169"/>
    <mergeCell ref="B116:AG116"/>
    <mergeCell ref="B146:AG146"/>
    <mergeCell ref="B258:AG258"/>
    <mergeCell ref="B340:AG340"/>
    <mergeCell ref="B452:AG452"/>
    <mergeCell ref="B557:AG55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 workbookViewId="0">
      <selection activeCell="B14" sqref="B14"/>
    </sheetView>
  </sheetViews>
  <sheetFormatPr defaultRowHeight="14.5" x14ac:dyDescent="0.35"/>
  <cols>
    <col min="1" max="1" width="21.36328125" hidden="1" customWidth="1"/>
    <col min="2" max="2" width="46.7265625" customWidth="1"/>
  </cols>
  <sheetData>
    <row r="1" spans="1:33" ht="15" customHeight="1" thickBot="1" x14ac:dyDescent="0.4">
      <c r="B1" s="88" t="s">
        <v>1516</v>
      </c>
      <c r="C1" s="39">
        <v>2021</v>
      </c>
      <c r="D1" s="39">
        <v>2022</v>
      </c>
      <c r="E1" s="39">
        <v>2023</v>
      </c>
      <c r="F1" s="39">
        <v>2024</v>
      </c>
      <c r="G1" s="39">
        <v>2025</v>
      </c>
      <c r="H1" s="39">
        <v>2026</v>
      </c>
      <c r="I1" s="39">
        <v>2027</v>
      </c>
      <c r="J1" s="39">
        <v>2028</v>
      </c>
      <c r="K1" s="39">
        <v>2029</v>
      </c>
      <c r="L1" s="39">
        <v>2030</v>
      </c>
      <c r="M1" s="39">
        <v>2031</v>
      </c>
      <c r="N1" s="39">
        <v>2032</v>
      </c>
      <c r="O1" s="39">
        <v>2033</v>
      </c>
      <c r="P1" s="39">
        <v>2034</v>
      </c>
      <c r="Q1" s="39">
        <v>2035</v>
      </c>
      <c r="R1" s="39">
        <v>2036</v>
      </c>
      <c r="S1" s="39">
        <v>2037</v>
      </c>
      <c r="T1" s="39">
        <v>2038</v>
      </c>
      <c r="U1" s="39">
        <v>2039</v>
      </c>
      <c r="V1" s="39">
        <v>2040</v>
      </c>
      <c r="W1" s="39">
        <v>2041</v>
      </c>
      <c r="X1" s="39">
        <v>2042</v>
      </c>
      <c r="Y1" s="39">
        <v>2043</v>
      </c>
      <c r="Z1" s="39">
        <v>2044</v>
      </c>
      <c r="AA1" s="39">
        <v>2045</v>
      </c>
      <c r="AB1" s="39">
        <v>2046</v>
      </c>
      <c r="AC1" s="39">
        <v>2047</v>
      </c>
      <c r="AD1" s="39">
        <v>2048</v>
      </c>
      <c r="AE1" s="39">
        <v>2049</v>
      </c>
      <c r="AF1" s="39">
        <v>2050</v>
      </c>
    </row>
    <row r="2" spans="1:33" ht="15" customHeight="1" thickTop="1" x14ac:dyDescent="0.35"/>
    <row r="3" spans="1:33" ht="15" customHeight="1" x14ac:dyDescent="0.35">
      <c r="C3" s="89" t="s">
        <v>1517</v>
      </c>
      <c r="D3" s="89" t="s">
        <v>1518</v>
      </c>
      <c r="E3" s="90"/>
      <c r="F3" s="90"/>
      <c r="G3" s="90"/>
    </row>
    <row r="4" spans="1:33" ht="15" customHeight="1" x14ac:dyDescent="0.35">
      <c r="C4" s="89" t="s">
        <v>1519</v>
      </c>
      <c r="D4" s="89" t="s">
        <v>1520</v>
      </c>
      <c r="E4" s="90"/>
      <c r="F4" s="90"/>
      <c r="G4" s="89" t="s">
        <v>1521</v>
      </c>
    </row>
    <row r="5" spans="1:33" ht="15" customHeight="1" x14ac:dyDescent="0.35">
      <c r="C5" s="89" t="s">
        <v>1522</v>
      </c>
      <c r="D5" s="89" t="s">
        <v>1523</v>
      </c>
      <c r="E5" s="90"/>
      <c r="F5" s="90"/>
      <c r="G5" s="90"/>
    </row>
    <row r="6" spans="1:33" ht="15" customHeight="1" x14ac:dyDescent="0.35">
      <c r="C6" s="89" t="s">
        <v>1524</v>
      </c>
      <c r="D6" s="90"/>
      <c r="E6" s="89" t="s">
        <v>1525</v>
      </c>
      <c r="F6" s="90"/>
      <c r="G6" s="90"/>
    </row>
    <row r="7" spans="1:33" ht="12" customHeight="1" x14ac:dyDescent="0.35"/>
    <row r="8" spans="1:33" ht="12" customHeight="1" x14ac:dyDescent="0.35"/>
    <row r="9" spans="1:33" ht="12" customHeight="1" x14ac:dyDescent="0.35"/>
    <row r="10" spans="1:33" ht="15" customHeight="1" x14ac:dyDescent="0.35">
      <c r="A10" s="91" t="s">
        <v>1832</v>
      </c>
      <c r="B10" s="92" t="s">
        <v>1833</v>
      </c>
      <c r="AG10" s="93" t="s">
        <v>1528</v>
      </c>
    </row>
    <row r="11" spans="1:33" ht="15" customHeight="1" x14ac:dyDescent="0.35">
      <c r="B11" s="88" t="s">
        <v>1529</v>
      </c>
      <c r="AG11" s="93" t="s">
        <v>1530</v>
      </c>
    </row>
    <row r="12" spans="1:33" ht="15" customHeight="1" x14ac:dyDescent="0.35">
      <c r="B12" s="88"/>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93" t="s">
        <v>1531</v>
      </c>
    </row>
    <row r="13" spans="1:33" ht="15" customHeight="1" thickBot="1" x14ac:dyDescent="0.4">
      <c r="B13" s="39" t="s">
        <v>1532</v>
      </c>
      <c r="C13" s="39">
        <v>2021</v>
      </c>
      <c r="D13" s="39">
        <v>2022</v>
      </c>
      <c r="E13" s="39">
        <v>2023</v>
      </c>
      <c r="F13" s="39">
        <v>2024</v>
      </c>
      <c r="G13" s="39">
        <v>2025</v>
      </c>
      <c r="H13" s="39">
        <v>2026</v>
      </c>
      <c r="I13" s="39">
        <v>2027</v>
      </c>
      <c r="J13" s="39">
        <v>2028</v>
      </c>
      <c r="K13" s="39">
        <v>2029</v>
      </c>
      <c r="L13" s="39">
        <v>2030</v>
      </c>
      <c r="M13" s="39">
        <v>2031</v>
      </c>
      <c r="N13" s="39">
        <v>2032</v>
      </c>
      <c r="O13" s="39">
        <v>2033</v>
      </c>
      <c r="P13" s="39">
        <v>2034</v>
      </c>
      <c r="Q13" s="39">
        <v>2035</v>
      </c>
      <c r="R13" s="39">
        <v>2036</v>
      </c>
      <c r="S13" s="39">
        <v>2037</v>
      </c>
      <c r="T13" s="39">
        <v>2038</v>
      </c>
      <c r="U13" s="39">
        <v>2039</v>
      </c>
      <c r="V13" s="39">
        <v>2040</v>
      </c>
      <c r="W13" s="39">
        <v>2041</v>
      </c>
      <c r="X13" s="39">
        <v>2042</v>
      </c>
      <c r="Y13" s="39">
        <v>2043</v>
      </c>
      <c r="Z13" s="39">
        <v>2044</v>
      </c>
      <c r="AA13" s="39">
        <v>2045</v>
      </c>
      <c r="AB13" s="39">
        <v>2046</v>
      </c>
      <c r="AC13" s="39">
        <v>2047</v>
      </c>
      <c r="AD13" s="39">
        <v>2048</v>
      </c>
      <c r="AE13" s="39">
        <v>2049</v>
      </c>
      <c r="AF13" s="39">
        <v>2050</v>
      </c>
      <c r="AG13" s="94" t="s">
        <v>1533</v>
      </c>
    </row>
    <row r="14" spans="1:33" ht="15" customHeight="1" thickTop="1" x14ac:dyDescent="0.35">
      <c r="AG14" s="95"/>
    </row>
    <row r="15" spans="1:33" ht="15" customHeight="1" x14ac:dyDescent="0.35">
      <c r="B15" s="41" t="s">
        <v>1534</v>
      </c>
    </row>
    <row r="16" spans="1:33" ht="15" customHeight="1" x14ac:dyDescent="0.35">
      <c r="B16" s="41" t="s">
        <v>1535</v>
      </c>
    </row>
    <row r="17" spans="1:33" ht="15" customHeight="1" x14ac:dyDescent="0.35">
      <c r="A17" s="91" t="s">
        <v>1834</v>
      </c>
      <c r="B17" s="96" t="s">
        <v>1537</v>
      </c>
      <c r="C17" s="97">
        <v>779.39587400000005</v>
      </c>
      <c r="D17" s="97">
        <v>735.95971699999996</v>
      </c>
      <c r="E17" s="97">
        <v>699.72180200000003</v>
      </c>
      <c r="F17" s="97">
        <v>658.50543200000004</v>
      </c>
      <c r="G17" s="97">
        <v>623.987976</v>
      </c>
      <c r="H17" s="97">
        <v>607.13391100000001</v>
      </c>
      <c r="I17" s="97">
        <v>589.54156499999999</v>
      </c>
      <c r="J17" s="97">
        <v>574.38720699999999</v>
      </c>
      <c r="K17" s="97">
        <v>564.38372800000002</v>
      </c>
      <c r="L17" s="97">
        <v>558.89953600000001</v>
      </c>
      <c r="M17" s="97">
        <v>555.60076900000001</v>
      </c>
      <c r="N17" s="97">
        <v>551.95013400000005</v>
      </c>
      <c r="O17" s="97">
        <v>547.57733199999996</v>
      </c>
      <c r="P17" s="97">
        <v>541.94531199999994</v>
      </c>
      <c r="Q17" s="97">
        <v>534.12060499999995</v>
      </c>
      <c r="R17" s="97">
        <v>528.76153599999998</v>
      </c>
      <c r="S17" s="97">
        <v>525.211365</v>
      </c>
      <c r="T17" s="97">
        <v>521.73321499999997</v>
      </c>
      <c r="U17" s="97">
        <v>516.99920699999996</v>
      </c>
      <c r="V17" s="97">
        <v>514.90863000000002</v>
      </c>
      <c r="W17" s="97">
        <v>509.43255599999998</v>
      </c>
      <c r="X17" s="97">
        <v>501.98937999999998</v>
      </c>
      <c r="Y17" s="97">
        <v>497.03942899999998</v>
      </c>
      <c r="Z17" s="97">
        <v>491.99920700000001</v>
      </c>
      <c r="AA17" s="97">
        <v>488.01196299999998</v>
      </c>
      <c r="AB17" s="97">
        <v>484.369934</v>
      </c>
      <c r="AC17" s="97">
        <v>476.75882000000001</v>
      </c>
      <c r="AD17" s="97">
        <v>468.38552900000002</v>
      </c>
      <c r="AE17" s="97">
        <v>461.52417000000003</v>
      </c>
      <c r="AF17" s="97">
        <v>454.63146999999998</v>
      </c>
      <c r="AG17" s="98">
        <v>-1.8415999999999998E-2</v>
      </c>
    </row>
    <row r="18" spans="1:33" ht="15" customHeight="1" x14ac:dyDescent="0.35">
      <c r="A18" s="91" t="s">
        <v>1835</v>
      </c>
      <c r="B18" s="96" t="s">
        <v>1539</v>
      </c>
      <c r="C18" s="97">
        <v>0</v>
      </c>
      <c r="D18" s="97">
        <v>0</v>
      </c>
      <c r="E18" s="97">
        <v>0</v>
      </c>
      <c r="F18" s="97">
        <v>0</v>
      </c>
      <c r="G18" s="97">
        <v>0</v>
      </c>
      <c r="H18" s="97">
        <v>0</v>
      </c>
      <c r="I18" s="97">
        <v>0</v>
      </c>
      <c r="J18" s="97">
        <v>0</v>
      </c>
      <c r="K18" s="97">
        <v>0</v>
      </c>
      <c r="L18" s="97">
        <v>0</v>
      </c>
      <c r="M18" s="97">
        <v>0</v>
      </c>
      <c r="N18" s="97">
        <v>0</v>
      </c>
      <c r="O18" s="97">
        <v>0</v>
      </c>
      <c r="P18" s="97">
        <v>0</v>
      </c>
      <c r="Q18" s="97">
        <v>0</v>
      </c>
      <c r="R18" s="97">
        <v>0</v>
      </c>
      <c r="S18" s="97">
        <v>0</v>
      </c>
      <c r="T18" s="97">
        <v>0</v>
      </c>
      <c r="U18" s="97">
        <v>0</v>
      </c>
      <c r="V18" s="97">
        <v>0</v>
      </c>
      <c r="W18" s="97">
        <v>0</v>
      </c>
      <c r="X18" s="97">
        <v>0</v>
      </c>
      <c r="Y18" s="97">
        <v>0</v>
      </c>
      <c r="Z18" s="97">
        <v>0</v>
      </c>
      <c r="AA18" s="97">
        <v>0</v>
      </c>
      <c r="AB18" s="97">
        <v>0</v>
      </c>
      <c r="AC18" s="97">
        <v>0</v>
      </c>
      <c r="AD18" s="97">
        <v>0</v>
      </c>
      <c r="AE18" s="97">
        <v>0</v>
      </c>
      <c r="AF18" s="97">
        <v>0</v>
      </c>
      <c r="AG18" s="98" t="s">
        <v>1557</v>
      </c>
    </row>
    <row r="19" spans="1:33" ht="15" customHeight="1" x14ac:dyDescent="0.35">
      <c r="A19" s="91" t="s">
        <v>1836</v>
      </c>
      <c r="B19" s="96" t="s">
        <v>1541</v>
      </c>
      <c r="C19" s="97">
        <v>779.39587400000005</v>
      </c>
      <c r="D19" s="97">
        <v>735.95971699999996</v>
      </c>
      <c r="E19" s="97">
        <v>699.72180200000003</v>
      </c>
      <c r="F19" s="97">
        <v>658.50543200000004</v>
      </c>
      <c r="G19" s="97">
        <v>623.987976</v>
      </c>
      <c r="H19" s="97">
        <v>607.13391100000001</v>
      </c>
      <c r="I19" s="97">
        <v>589.54156499999999</v>
      </c>
      <c r="J19" s="97">
        <v>574.38720699999999</v>
      </c>
      <c r="K19" s="97">
        <v>564.38372800000002</v>
      </c>
      <c r="L19" s="97">
        <v>558.89953600000001</v>
      </c>
      <c r="M19" s="97">
        <v>555.60076900000001</v>
      </c>
      <c r="N19" s="97">
        <v>551.95013400000005</v>
      </c>
      <c r="O19" s="97">
        <v>547.57733199999996</v>
      </c>
      <c r="P19" s="97">
        <v>541.94531199999994</v>
      </c>
      <c r="Q19" s="97">
        <v>534.12060499999995</v>
      </c>
      <c r="R19" s="97">
        <v>528.76153599999998</v>
      </c>
      <c r="S19" s="97">
        <v>525.211365</v>
      </c>
      <c r="T19" s="97">
        <v>521.73321499999997</v>
      </c>
      <c r="U19" s="97">
        <v>516.99920699999996</v>
      </c>
      <c r="V19" s="97">
        <v>514.90863000000002</v>
      </c>
      <c r="W19" s="97">
        <v>509.43255599999998</v>
      </c>
      <c r="X19" s="97">
        <v>501.98937999999998</v>
      </c>
      <c r="Y19" s="97">
        <v>497.03942899999998</v>
      </c>
      <c r="Z19" s="97">
        <v>491.99920700000001</v>
      </c>
      <c r="AA19" s="97">
        <v>488.01196299999998</v>
      </c>
      <c r="AB19" s="97">
        <v>484.369934</v>
      </c>
      <c r="AC19" s="97">
        <v>476.75882000000001</v>
      </c>
      <c r="AD19" s="97">
        <v>468.38552900000002</v>
      </c>
      <c r="AE19" s="97">
        <v>461.52417000000003</v>
      </c>
      <c r="AF19" s="97">
        <v>454.63146999999998</v>
      </c>
      <c r="AG19" s="98">
        <v>-1.8415999999999998E-2</v>
      </c>
    </row>
    <row r="20" spans="1:33" ht="15" customHeight="1" x14ac:dyDescent="0.35"/>
    <row r="21" spans="1:33" ht="15" customHeight="1" x14ac:dyDescent="0.35">
      <c r="B21" s="41" t="s">
        <v>1542</v>
      </c>
    </row>
    <row r="22" spans="1:33" ht="15" customHeight="1" x14ac:dyDescent="0.35">
      <c r="A22" s="91" t="s">
        <v>1837</v>
      </c>
      <c r="B22" s="96" t="s">
        <v>1544</v>
      </c>
      <c r="C22" s="97">
        <v>26.917349000000002</v>
      </c>
      <c r="D22" s="97">
        <v>25.555841000000001</v>
      </c>
      <c r="E22" s="97">
        <v>24.466446000000001</v>
      </c>
      <c r="F22" s="97">
        <v>23.187166000000001</v>
      </c>
      <c r="G22" s="97">
        <v>22.140688000000001</v>
      </c>
      <c r="H22" s="97">
        <v>21.725657999999999</v>
      </c>
      <c r="I22" s="97">
        <v>21.283570999999998</v>
      </c>
      <c r="J22" s="97">
        <v>20.927662000000002</v>
      </c>
      <c r="K22" s="97">
        <v>20.760300000000001</v>
      </c>
      <c r="L22" s="97">
        <v>20.766092</v>
      </c>
      <c r="M22" s="97">
        <v>20.833182999999998</v>
      </c>
      <c r="N22" s="97">
        <v>20.907791</v>
      </c>
      <c r="O22" s="97">
        <v>20.954933</v>
      </c>
      <c r="P22" s="97">
        <v>20.957875999999999</v>
      </c>
      <c r="Q22" s="97">
        <v>20.875243999999999</v>
      </c>
      <c r="R22" s="97">
        <v>20.890326999999999</v>
      </c>
      <c r="S22" s="97">
        <v>20.978548</v>
      </c>
      <c r="T22" s="97">
        <v>21.071482</v>
      </c>
      <c r="U22" s="97">
        <v>21.113197</v>
      </c>
      <c r="V22" s="97">
        <v>21.265191999999999</v>
      </c>
      <c r="W22" s="97">
        <v>21.279484</v>
      </c>
      <c r="X22" s="97">
        <v>21.209890000000001</v>
      </c>
      <c r="Y22" s="97">
        <v>21.245892000000001</v>
      </c>
      <c r="Z22" s="97">
        <v>21.279782999999998</v>
      </c>
      <c r="AA22" s="97">
        <v>21.359435999999999</v>
      </c>
      <c r="AB22" s="97">
        <v>21.457370999999998</v>
      </c>
      <c r="AC22" s="97">
        <v>21.378204</v>
      </c>
      <c r="AD22" s="97">
        <v>21.261106000000002</v>
      </c>
      <c r="AE22" s="97">
        <v>21.209085000000002</v>
      </c>
      <c r="AF22" s="97">
        <v>20.912680000000002</v>
      </c>
      <c r="AG22" s="98">
        <v>-8.6660000000000001E-3</v>
      </c>
    </row>
    <row r="23" spans="1:33" ht="15" customHeight="1" x14ac:dyDescent="0.35">
      <c r="A23" s="91" t="s">
        <v>1838</v>
      </c>
      <c r="B23" s="96" t="s">
        <v>1546</v>
      </c>
      <c r="C23" s="97">
        <v>1.922153</v>
      </c>
      <c r="D23" s="97">
        <v>2.0669029999999999</v>
      </c>
      <c r="E23" s="97">
        <v>2.202817</v>
      </c>
      <c r="F23" s="97">
        <v>2.3002310000000001</v>
      </c>
      <c r="G23" s="97">
        <v>2.396709</v>
      </c>
      <c r="H23" s="97">
        <v>2.5446909999999998</v>
      </c>
      <c r="I23" s="97">
        <v>2.680377</v>
      </c>
      <c r="J23" s="97">
        <v>2.818622</v>
      </c>
      <c r="K23" s="97">
        <v>2.9762590000000002</v>
      </c>
      <c r="L23" s="97">
        <v>3.155071</v>
      </c>
      <c r="M23" s="97">
        <v>3.3489</v>
      </c>
      <c r="N23" s="97">
        <v>3.5402990000000001</v>
      </c>
      <c r="O23" s="97">
        <v>3.728335</v>
      </c>
      <c r="P23" s="97">
        <v>3.907905</v>
      </c>
      <c r="Q23" s="97">
        <v>4.0706749999999996</v>
      </c>
      <c r="R23" s="97">
        <v>4.2511799999999997</v>
      </c>
      <c r="S23" s="97">
        <v>4.4471090000000002</v>
      </c>
      <c r="T23" s="97">
        <v>4.6454279999999999</v>
      </c>
      <c r="U23" s="97">
        <v>4.834003</v>
      </c>
      <c r="V23" s="97">
        <v>5.0492010000000001</v>
      </c>
      <c r="W23" s="97">
        <v>5.2328979999999996</v>
      </c>
      <c r="X23" s="97">
        <v>5.3956460000000002</v>
      </c>
      <c r="Y23" s="97">
        <v>5.5845979999999997</v>
      </c>
      <c r="Z23" s="97">
        <v>5.773091</v>
      </c>
      <c r="AA23" s="97">
        <v>5.9750889999999997</v>
      </c>
      <c r="AB23" s="97">
        <v>6.1831670000000001</v>
      </c>
      <c r="AC23" s="97">
        <v>6.3406060000000002</v>
      </c>
      <c r="AD23" s="97">
        <v>6.4853690000000004</v>
      </c>
      <c r="AE23" s="97">
        <v>6.6488459999999998</v>
      </c>
      <c r="AF23" s="97">
        <v>6.8069559999999996</v>
      </c>
      <c r="AG23" s="98">
        <v>4.4568000000000003E-2</v>
      </c>
    </row>
    <row r="24" spans="1:33" ht="15" customHeight="1" x14ac:dyDescent="0.35">
      <c r="A24" s="91" t="s">
        <v>1839</v>
      </c>
      <c r="B24" s="96" t="s">
        <v>1548</v>
      </c>
      <c r="C24" s="97">
        <v>0.48414800000000002</v>
      </c>
      <c r="D24" s="97">
        <v>2.4522699999999999</v>
      </c>
      <c r="E24" s="97">
        <v>4.2623620000000004</v>
      </c>
      <c r="F24" s="97">
        <v>5.8622139999999998</v>
      </c>
      <c r="G24" s="97">
        <v>7.3409639999999996</v>
      </c>
      <c r="H24" s="97">
        <v>8.9119740000000007</v>
      </c>
      <c r="I24" s="97">
        <v>10.40354</v>
      </c>
      <c r="J24" s="97">
        <v>11.872693</v>
      </c>
      <c r="K24" s="97">
        <v>13.404218</v>
      </c>
      <c r="L24" s="97">
        <v>15.027493</v>
      </c>
      <c r="M24" s="97">
        <v>16.717457</v>
      </c>
      <c r="N24" s="97">
        <v>18.407333000000001</v>
      </c>
      <c r="O24" s="97">
        <v>20.082246999999999</v>
      </c>
      <c r="P24" s="97">
        <v>21.713142000000001</v>
      </c>
      <c r="Q24" s="97">
        <v>23.246893</v>
      </c>
      <c r="R24" s="97">
        <v>24.879124000000001</v>
      </c>
      <c r="S24" s="97">
        <v>26.602882000000001</v>
      </c>
      <c r="T24" s="97">
        <v>28.343868000000001</v>
      </c>
      <c r="U24" s="97">
        <v>30.026546</v>
      </c>
      <c r="V24" s="97">
        <v>31.877860999999999</v>
      </c>
      <c r="W24" s="97">
        <v>33.532401999999998</v>
      </c>
      <c r="X24" s="97">
        <v>35.049610000000001</v>
      </c>
      <c r="Y24" s="97">
        <v>36.734729999999999</v>
      </c>
      <c r="Z24" s="97">
        <v>38.416629999999998</v>
      </c>
      <c r="AA24" s="97">
        <v>40.188828000000001</v>
      </c>
      <c r="AB24" s="97">
        <v>42.003532</v>
      </c>
      <c r="AC24" s="97">
        <v>43.472794</v>
      </c>
      <c r="AD24" s="97">
        <v>44.849921999999999</v>
      </c>
      <c r="AE24" s="97">
        <v>46.352020000000003</v>
      </c>
      <c r="AF24" s="97">
        <v>47.813434999999998</v>
      </c>
      <c r="AG24" s="98">
        <v>0.171597</v>
      </c>
    </row>
    <row r="25" spans="1:33" ht="15" customHeight="1" x14ac:dyDescent="0.35">
      <c r="A25" s="91" t="s">
        <v>1840</v>
      </c>
      <c r="B25" s="96" t="s">
        <v>1550</v>
      </c>
      <c r="C25" s="97">
        <v>17.932300999999999</v>
      </c>
      <c r="D25" s="97">
        <v>19.492550000000001</v>
      </c>
      <c r="E25" s="97">
        <v>20.950747</v>
      </c>
      <c r="F25" s="97">
        <v>22.028509</v>
      </c>
      <c r="G25" s="97">
        <v>23.083147</v>
      </c>
      <c r="H25" s="97">
        <v>24.625561000000001</v>
      </c>
      <c r="I25" s="97">
        <v>26.044695000000001</v>
      </c>
      <c r="J25" s="97">
        <v>27.484981999999999</v>
      </c>
      <c r="K25" s="97">
        <v>29.111889000000001</v>
      </c>
      <c r="L25" s="97">
        <v>30.944918000000001</v>
      </c>
      <c r="M25" s="97">
        <v>32.92754</v>
      </c>
      <c r="N25" s="97">
        <v>34.885120000000001</v>
      </c>
      <c r="O25" s="97">
        <v>36.810012999999998</v>
      </c>
      <c r="P25" s="97">
        <v>38.651184000000001</v>
      </c>
      <c r="Q25" s="97">
        <v>40.325859000000001</v>
      </c>
      <c r="R25" s="97">
        <v>42.175891999999997</v>
      </c>
      <c r="S25" s="97">
        <v>44.179104000000002</v>
      </c>
      <c r="T25" s="97">
        <v>46.206440000000001</v>
      </c>
      <c r="U25" s="97">
        <v>48.137096</v>
      </c>
      <c r="V25" s="97">
        <v>50.333378000000003</v>
      </c>
      <c r="W25" s="97">
        <v>52.215823999999998</v>
      </c>
      <c r="X25" s="97">
        <v>53.888981000000001</v>
      </c>
      <c r="Y25" s="97">
        <v>55.823681000000001</v>
      </c>
      <c r="Z25" s="97">
        <v>57.753830000000001</v>
      </c>
      <c r="AA25" s="97">
        <v>59.819237000000001</v>
      </c>
      <c r="AB25" s="97">
        <v>61.945735999999997</v>
      </c>
      <c r="AC25" s="97">
        <v>63.564872999999999</v>
      </c>
      <c r="AD25" s="97">
        <v>65.056472999999997</v>
      </c>
      <c r="AE25" s="97">
        <v>66.735405</v>
      </c>
      <c r="AF25" s="97">
        <v>68.360213999999999</v>
      </c>
      <c r="AG25" s="98">
        <v>4.7225999999999997E-2</v>
      </c>
    </row>
    <row r="26" spans="1:33" ht="15" customHeight="1" x14ac:dyDescent="0.35">
      <c r="A26" s="91" t="s">
        <v>1841</v>
      </c>
      <c r="B26" s="96" t="s">
        <v>1552</v>
      </c>
      <c r="C26" s="97">
        <v>2.741708</v>
      </c>
      <c r="D26" s="97">
        <v>2.9255520000000002</v>
      </c>
      <c r="E26" s="97">
        <v>3.0998730000000001</v>
      </c>
      <c r="F26" s="97">
        <v>3.22234</v>
      </c>
      <c r="G26" s="97">
        <v>3.3452389999999999</v>
      </c>
      <c r="H26" s="97">
        <v>3.540702</v>
      </c>
      <c r="I26" s="97">
        <v>3.719411</v>
      </c>
      <c r="J26" s="97">
        <v>3.9018739999999998</v>
      </c>
      <c r="K26" s="97">
        <v>4.1110959999999999</v>
      </c>
      <c r="L26" s="97">
        <v>4.3489579999999997</v>
      </c>
      <c r="M26" s="97">
        <v>4.6089279999999997</v>
      </c>
      <c r="N26" s="97">
        <v>4.8639729999999997</v>
      </c>
      <c r="O26" s="97">
        <v>5.1143150000000004</v>
      </c>
      <c r="P26" s="97">
        <v>5.3524989999999999</v>
      </c>
      <c r="Q26" s="97">
        <v>5.5674770000000002</v>
      </c>
      <c r="R26" s="97">
        <v>5.806235</v>
      </c>
      <c r="S26" s="97">
        <v>6.0656730000000003</v>
      </c>
      <c r="T26" s="97">
        <v>6.3280329999999996</v>
      </c>
      <c r="U26" s="97">
        <v>6.5770900000000001</v>
      </c>
      <c r="V26" s="97">
        <v>6.8619849999999998</v>
      </c>
      <c r="W26" s="97">
        <v>7.103707</v>
      </c>
      <c r="X26" s="97">
        <v>7.3169170000000001</v>
      </c>
      <c r="Y26" s="97">
        <v>7.5652799999999996</v>
      </c>
      <c r="Z26" s="97">
        <v>7.8125049999999998</v>
      </c>
      <c r="AA26" s="97">
        <v>8.0778660000000002</v>
      </c>
      <c r="AB26" s="97">
        <v>8.3508399999999998</v>
      </c>
      <c r="AC26" s="97">
        <v>8.5554030000000001</v>
      </c>
      <c r="AD26" s="97">
        <v>8.7429260000000006</v>
      </c>
      <c r="AE26" s="97">
        <v>8.9557950000000002</v>
      </c>
      <c r="AF26" s="97">
        <v>9.1616169999999997</v>
      </c>
      <c r="AG26" s="98">
        <v>4.2479000000000003E-2</v>
      </c>
    </row>
    <row r="27" spans="1:33" ht="15" customHeight="1" x14ac:dyDescent="0.35">
      <c r="A27" s="91" t="s">
        <v>1842</v>
      </c>
      <c r="B27" s="96" t="s">
        <v>1554</v>
      </c>
      <c r="C27" s="97">
        <v>0.63673000000000002</v>
      </c>
      <c r="D27" s="97">
        <v>0.97451900000000002</v>
      </c>
      <c r="E27" s="97">
        <v>1.2869679999999999</v>
      </c>
      <c r="F27" s="97">
        <v>1.5572410000000001</v>
      </c>
      <c r="G27" s="97">
        <v>1.8093079999999999</v>
      </c>
      <c r="H27" s="97">
        <v>2.0902799999999999</v>
      </c>
      <c r="I27" s="97">
        <v>2.3556119999999998</v>
      </c>
      <c r="J27" s="97">
        <v>2.6181739999999998</v>
      </c>
      <c r="K27" s="97">
        <v>2.895553</v>
      </c>
      <c r="L27" s="97">
        <v>3.1923780000000002</v>
      </c>
      <c r="M27" s="97">
        <v>3.505036</v>
      </c>
      <c r="N27" s="97">
        <v>3.8155389999999998</v>
      </c>
      <c r="O27" s="97">
        <v>4.1227590000000003</v>
      </c>
      <c r="P27" s="97">
        <v>4.4203720000000004</v>
      </c>
      <c r="Q27" s="97">
        <v>4.6982020000000002</v>
      </c>
      <c r="R27" s="97">
        <v>4.9956310000000004</v>
      </c>
      <c r="S27" s="97">
        <v>5.311045</v>
      </c>
      <c r="T27" s="97">
        <v>5.6294880000000003</v>
      </c>
      <c r="U27" s="97">
        <v>5.9362909999999998</v>
      </c>
      <c r="V27" s="97">
        <v>6.2759729999999996</v>
      </c>
      <c r="W27" s="97">
        <v>6.5765200000000004</v>
      </c>
      <c r="X27" s="97">
        <v>6.8501859999999999</v>
      </c>
      <c r="Y27" s="97">
        <v>7.156415</v>
      </c>
      <c r="Z27" s="97">
        <v>7.4615689999999999</v>
      </c>
      <c r="AA27" s="97">
        <v>7.7841300000000002</v>
      </c>
      <c r="AB27" s="97">
        <v>8.1143359999999998</v>
      </c>
      <c r="AC27" s="97">
        <v>8.3778400000000008</v>
      </c>
      <c r="AD27" s="97">
        <v>8.6238220000000005</v>
      </c>
      <c r="AE27" s="97">
        <v>8.894088</v>
      </c>
      <c r="AF27" s="97">
        <v>9.1568159999999992</v>
      </c>
      <c r="AG27" s="98">
        <v>9.6285999999999997E-2</v>
      </c>
    </row>
    <row r="28" spans="1:33" ht="15" customHeight="1" x14ac:dyDescent="0.35">
      <c r="A28" s="91" t="s">
        <v>1843</v>
      </c>
      <c r="B28" s="96" t="s">
        <v>1556</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8" t="s">
        <v>1557</v>
      </c>
    </row>
    <row r="29" spans="1:33" ht="15" customHeight="1" x14ac:dyDescent="0.35">
      <c r="A29" s="91" t="s">
        <v>1844</v>
      </c>
      <c r="B29" s="96" t="s">
        <v>1559</v>
      </c>
      <c r="C29" s="97">
        <v>35.023560000000003</v>
      </c>
      <c r="D29" s="97">
        <v>34.854782</v>
      </c>
      <c r="E29" s="97">
        <v>34.818702999999999</v>
      </c>
      <c r="F29" s="97">
        <v>34.375293999999997</v>
      </c>
      <c r="G29" s="97">
        <v>34.108401999999998</v>
      </c>
      <c r="H29" s="97">
        <v>34.689163000000001</v>
      </c>
      <c r="I29" s="97">
        <v>35.161799999999999</v>
      </c>
      <c r="J29" s="97">
        <v>35.718680999999997</v>
      </c>
      <c r="K29" s="97">
        <v>36.55294</v>
      </c>
      <c r="L29" s="97">
        <v>37.658557999999999</v>
      </c>
      <c r="M29" s="97">
        <v>38.936419999999998</v>
      </c>
      <c r="N29" s="97">
        <v>40.181376999999998</v>
      </c>
      <c r="O29" s="97">
        <v>41.382770999999998</v>
      </c>
      <c r="P29" s="97">
        <v>42.488148000000002</v>
      </c>
      <c r="Q29" s="97">
        <v>43.414149999999999</v>
      </c>
      <c r="R29" s="97">
        <v>44.531798999999999</v>
      </c>
      <c r="S29" s="97">
        <v>45.807116999999998</v>
      </c>
      <c r="T29" s="97">
        <v>47.100600999999997</v>
      </c>
      <c r="U29" s="97">
        <v>48.291027</v>
      </c>
      <c r="V29" s="97">
        <v>49.741084999999998</v>
      </c>
      <c r="W29" s="97">
        <v>50.875221000000003</v>
      </c>
      <c r="X29" s="97">
        <v>51.807578999999997</v>
      </c>
      <c r="Y29" s="97">
        <v>52.992142000000001</v>
      </c>
      <c r="Z29" s="97">
        <v>54.169792000000001</v>
      </c>
      <c r="AA29" s="97">
        <v>55.471305999999998</v>
      </c>
      <c r="AB29" s="97">
        <v>56.823715</v>
      </c>
      <c r="AC29" s="97">
        <v>57.710785000000001</v>
      </c>
      <c r="AD29" s="97">
        <v>58.487957000000002</v>
      </c>
      <c r="AE29" s="97">
        <v>59.438640999999997</v>
      </c>
      <c r="AF29" s="97">
        <v>60.344920999999999</v>
      </c>
      <c r="AG29" s="98">
        <v>1.8938E-2</v>
      </c>
    </row>
    <row r="30" spans="1:33" ht="15" customHeight="1" x14ac:dyDescent="0.35">
      <c r="A30" s="91" t="s">
        <v>1845</v>
      </c>
      <c r="B30" s="96" t="s">
        <v>1561</v>
      </c>
      <c r="C30" s="97">
        <v>0</v>
      </c>
      <c r="D30" s="97">
        <v>0</v>
      </c>
      <c r="E30" s="97">
        <v>0</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8" t="s">
        <v>1557</v>
      </c>
    </row>
    <row r="31" spans="1:33" ht="15" customHeight="1" x14ac:dyDescent="0.35">
      <c r="A31" s="91" t="s">
        <v>1846</v>
      </c>
      <c r="B31" s="96" t="s">
        <v>1563</v>
      </c>
      <c r="C31" s="97">
        <v>0</v>
      </c>
      <c r="D31" s="97">
        <v>0</v>
      </c>
      <c r="E31" s="97">
        <v>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8" t="s">
        <v>1557</v>
      </c>
    </row>
    <row r="32" spans="1:33" ht="15" customHeight="1" x14ac:dyDescent="0.35">
      <c r="A32" s="91" t="s">
        <v>1847</v>
      </c>
      <c r="B32" s="96" t="s">
        <v>1565</v>
      </c>
      <c r="C32" s="97">
        <v>0</v>
      </c>
      <c r="D32" s="97">
        <v>0</v>
      </c>
      <c r="E32" s="97">
        <v>0</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8" t="s">
        <v>1557</v>
      </c>
    </row>
    <row r="33" spans="1:33" ht="15" customHeight="1" x14ac:dyDescent="0.35">
      <c r="A33" s="91" t="s">
        <v>1848</v>
      </c>
      <c r="B33" s="96" t="s">
        <v>1567</v>
      </c>
      <c r="C33" s="97">
        <v>0</v>
      </c>
      <c r="D33" s="97">
        <v>0</v>
      </c>
      <c r="E33" s="97">
        <v>0</v>
      </c>
      <c r="F33" s="97">
        <v>0</v>
      </c>
      <c r="G33" s="97">
        <v>0</v>
      </c>
      <c r="H33" s="97">
        <v>0</v>
      </c>
      <c r="I33" s="97">
        <v>0</v>
      </c>
      <c r="J33" s="97">
        <v>0</v>
      </c>
      <c r="K33" s="97">
        <v>0</v>
      </c>
      <c r="L33" s="97">
        <v>0</v>
      </c>
      <c r="M33" s="97">
        <v>0</v>
      </c>
      <c r="N33" s="97">
        <v>0</v>
      </c>
      <c r="O33" s="97">
        <v>0</v>
      </c>
      <c r="P33" s="97">
        <v>0</v>
      </c>
      <c r="Q33" s="97">
        <v>0</v>
      </c>
      <c r="R33" s="97">
        <v>0</v>
      </c>
      <c r="S33" s="97">
        <v>0</v>
      </c>
      <c r="T33" s="97">
        <v>0</v>
      </c>
      <c r="U33" s="97">
        <v>0</v>
      </c>
      <c r="V33" s="97">
        <v>0</v>
      </c>
      <c r="W33" s="97">
        <v>0</v>
      </c>
      <c r="X33" s="97">
        <v>0</v>
      </c>
      <c r="Y33" s="97">
        <v>0</v>
      </c>
      <c r="Z33" s="97">
        <v>0</v>
      </c>
      <c r="AA33" s="97">
        <v>0</v>
      </c>
      <c r="AB33" s="97">
        <v>0</v>
      </c>
      <c r="AC33" s="97">
        <v>0</v>
      </c>
      <c r="AD33" s="97">
        <v>0</v>
      </c>
      <c r="AE33" s="97">
        <v>0</v>
      </c>
      <c r="AF33" s="97">
        <v>0</v>
      </c>
      <c r="AG33" s="98" t="s">
        <v>1557</v>
      </c>
    </row>
    <row r="34" spans="1:33" ht="15" customHeight="1" x14ac:dyDescent="0.35">
      <c r="A34" s="91" t="s">
        <v>1849</v>
      </c>
      <c r="B34" s="96" t="s">
        <v>1569</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8" t="s">
        <v>1557</v>
      </c>
    </row>
    <row r="35" spans="1:33" ht="15" customHeight="1" x14ac:dyDescent="0.35">
      <c r="A35" s="91" t="s">
        <v>1850</v>
      </c>
      <c r="B35" s="96" t="s">
        <v>1571</v>
      </c>
      <c r="C35" s="97">
        <v>8.1840000000000003E-3</v>
      </c>
      <c r="D35" s="97">
        <v>5.7994999999999998E-2</v>
      </c>
      <c r="E35" s="97">
        <v>0.104227</v>
      </c>
      <c r="F35" s="97">
        <v>0.14555299999999999</v>
      </c>
      <c r="G35" s="97">
        <v>0.183897</v>
      </c>
      <c r="H35" s="97">
        <v>0.224412</v>
      </c>
      <c r="I35" s="97">
        <v>0.26286100000000001</v>
      </c>
      <c r="J35" s="97">
        <v>0.30064000000000002</v>
      </c>
      <c r="K35" s="97">
        <v>0.33982499999999999</v>
      </c>
      <c r="L35" s="97">
        <v>0.38099</v>
      </c>
      <c r="M35" s="97">
        <v>0.42462899999999998</v>
      </c>
      <c r="N35" s="97">
        <v>0.46745599999999998</v>
      </c>
      <c r="O35" s="97">
        <v>0.50988699999999998</v>
      </c>
      <c r="P35" s="97">
        <v>0.55093300000000001</v>
      </c>
      <c r="Q35" s="97">
        <v>0.58940300000000001</v>
      </c>
      <c r="R35" s="97">
        <v>0.63012500000000005</v>
      </c>
      <c r="S35" s="97">
        <v>0.67298800000000003</v>
      </c>
      <c r="T35" s="97">
        <v>0.71614500000000003</v>
      </c>
      <c r="U35" s="97">
        <v>0.75783</v>
      </c>
      <c r="V35" s="97">
        <v>0.80361099999999996</v>
      </c>
      <c r="W35" s="97">
        <v>0.84426999999999996</v>
      </c>
      <c r="X35" s="97">
        <v>0.88142600000000004</v>
      </c>
      <c r="Y35" s="97">
        <v>0.92261099999999996</v>
      </c>
      <c r="Z35" s="97">
        <v>0.96346900000000002</v>
      </c>
      <c r="AA35" s="97">
        <v>1.006534</v>
      </c>
      <c r="AB35" s="97">
        <v>1.0503849999999999</v>
      </c>
      <c r="AC35" s="97">
        <v>1.085585</v>
      </c>
      <c r="AD35" s="97">
        <v>1.11849</v>
      </c>
      <c r="AE35" s="97">
        <v>1.154547</v>
      </c>
      <c r="AF35" s="97">
        <v>1.1896640000000001</v>
      </c>
      <c r="AG35" s="98">
        <v>0.18731700000000001</v>
      </c>
    </row>
    <row r="36" spans="1:33" ht="15" customHeight="1" x14ac:dyDescent="0.35">
      <c r="A36" s="91" t="s">
        <v>1851</v>
      </c>
      <c r="B36" s="96" t="s">
        <v>1573</v>
      </c>
      <c r="C36" s="97">
        <v>85.666129999999995</v>
      </c>
      <c r="D36" s="97">
        <v>88.380416999999994</v>
      </c>
      <c r="E36" s="97">
        <v>91.192138999999997</v>
      </c>
      <c r="F36" s="97">
        <v>92.678550999999999</v>
      </c>
      <c r="G36" s="97">
        <v>94.408355999999998</v>
      </c>
      <c r="H36" s="97">
        <v>98.352447999999995</v>
      </c>
      <c r="I36" s="97">
        <v>101.91186500000001</v>
      </c>
      <c r="J36" s="97">
        <v>105.643333</v>
      </c>
      <c r="K36" s="97">
        <v>110.152084</v>
      </c>
      <c r="L36" s="97">
        <v>115.47444900000001</v>
      </c>
      <c r="M36" s="97">
        <v>121.302086</v>
      </c>
      <c r="N36" s="97">
        <v>127.068878</v>
      </c>
      <c r="O36" s="97">
        <v>132.70526100000001</v>
      </c>
      <c r="P36" s="97">
        <v>138.042068</v>
      </c>
      <c r="Q36" s="97">
        <v>142.787903</v>
      </c>
      <c r="R36" s="97">
        <v>148.16030900000001</v>
      </c>
      <c r="S36" s="97">
        <v>154.06446800000001</v>
      </c>
      <c r="T36" s="97">
        <v>160.041473</v>
      </c>
      <c r="U36" s="97">
        <v>165.67308</v>
      </c>
      <c r="V36" s="97">
        <v>172.208282</v>
      </c>
      <c r="W36" s="97">
        <v>177.660324</v>
      </c>
      <c r="X36" s="97">
        <v>182.400238</v>
      </c>
      <c r="Y36" s="97">
        <v>188.02534499999999</v>
      </c>
      <c r="Z36" s="97">
        <v>193.63067599999999</v>
      </c>
      <c r="AA36" s="97">
        <v>199.682434</v>
      </c>
      <c r="AB36" s="97">
        <v>205.92907700000001</v>
      </c>
      <c r="AC36" s="97">
        <v>210.486099</v>
      </c>
      <c r="AD36" s="97">
        <v>214.626068</v>
      </c>
      <c r="AE36" s="97">
        <v>219.388428</v>
      </c>
      <c r="AF36" s="97">
        <v>223.746307</v>
      </c>
      <c r="AG36" s="98">
        <v>3.3659000000000001E-2</v>
      </c>
    </row>
    <row r="37" spans="1:33" ht="15" customHeight="1" x14ac:dyDescent="0.35"/>
    <row r="38" spans="1:33" ht="15" customHeight="1" x14ac:dyDescent="0.35">
      <c r="A38" s="91" t="s">
        <v>1852</v>
      </c>
      <c r="B38" s="96" t="s">
        <v>1853</v>
      </c>
      <c r="C38" s="97">
        <v>9.9028890000000001</v>
      </c>
      <c r="D38" s="97">
        <v>10.721353000000001</v>
      </c>
      <c r="E38" s="97">
        <v>11.52997</v>
      </c>
      <c r="F38" s="97">
        <v>12.337664</v>
      </c>
      <c r="G38" s="97">
        <v>13.141541</v>
      </c>
      <c r="H38" s="97">
        <v>13.941086</v>
      </c>
      <c r="I38" s="97">
        <v>14.73879</v>
      </c>
      <c r="J38" s="97">
        <v>15.535087000000001</v>
      </c>
      <c r="K38" s="97">
        <v>16.330057</v>
      </c>
      <c r="L38" s="97">
        <v>17.123207000000001</v>
      </c>
      <c r="M38" s="97">
        <v>17.920162000000001</v>
      </c>
      <c r="N38" s="97">
        <v>18.713594000000001</v>
      </c>
      <c r="O38" s="97">
        <v>19.507372</v>
      </c>
      <c r="P38" s="97">
        <v>20.300681999999998</v>
      </c>
      <c r="Q38" s="97">
        <v>21.094121999999999</v>
      </c>
      <c r="R38" s="97">
        <v>21.887357999999999</v>
      </c>
      <c r="S38" s="97">
        <v>22.680695</v>
      </c>
      <c r="T38" s="97">
        <v>23.474246999999998</v>
      </c>
      <c r="U38" s="97">
        <v>24.268318000000001</v>
      </c>
      <c r="V38" s="97">
        <v>25.062442999999998</v>
      </c>
      <c r="W38" s="97">
        <v>25.856812999999999</v>
      </c>
      <c r="X38" s="97">
        <v>26.651520000000001</v>
      </c>
      <c r="Y38" s="97">
        <v>27.446359999999999</v>
      </c>
      <c r="Z38" s="97">
        <v>28.241282999999999</v>
      </c>
      <c r="AA38" s="97">
        <v>29.036507</v>
      </c>
      <c r="AB38" s="97">
        <v>29.831865000000001</v>
      </c>
      <c r="AC38" s="97">
        <v>30.627521999999999</v>
      </c>
      <c r="AD38" s="97">
        <v>31.423489</v>
      </c>
      <c r="AE38" s="97">
        <v>32.219765000000002</v>
      </c>
      <c r="AF38" s="97">
        <v>32.982551999999998</v>
      </c>
      <c r="AG38" s="98">
        <v>4.2361000000000003E-2</v>
      </c>
    </row>
    <row r="39" spans="1:33" ht="12" customHeight="1" x14ac:dyDescent="0.35">
      <c r="A39" s="91" t="s">
        <v>1854</v>
      </c>
      <c r="B39" s="96" t="s">
        <v>1855</v>
      </c>
      <c r="C39" s="97">
        <v>865.06201199999998</v>
      </c>
      <c r="D39" s="97">
        <v>824.340149</v>
      </c>
      <c r="E39" s="97">
        <v>790.91394000000003</v>
      </c>
      <c r="F39" s="97">
        <v>751.18395999999996</v>
      </c>
      <c r="G39" s="97">
        <v>718.39636199999995</v>
      </c>
      <c r="H39" s="97">
        <v>705.48632799999996</v>
      </c>
      <c r="I39" s="97">
        <v>691.45343000000003</v>
      </c>
      <c r="J39" s="97">
        <v>680.03051800000003</v>
      </c>
      <c r="K39" s="97">
        <v>674.53582800000004</v>
      </c>
      <c r="L39" s="97">
        <v>674.37396200000001</v>
      </c>
      <c r="M39" s="97">
        <v>676.90283199999999</v>
      </c>
      <c r="N39" s="97">
        <v>679.01904300000001</v>
      </c>
      <c r="O39" s="97">
        <v>680.28259300000002</v>
      </c>
      <c r="P39" s="97">
        <v>679.98736599999995</v>
      </c>
      <c r="Q39" s="97">
        <v>676.90850799999998</v>
      </c>
      <c r="R39" s="97">
        <v>676.921875</v>
      </c>
      <c r="S39" s="97">
        <v>679.27581799999996</v>
      </c>
      <c r="T39" s="97">
        <v>681.77465800000004</v>
      </c>
      <c r="U39" s="97">
        <v>682.67230199999995</v>
      </c>
      <c r="V39" s="97">
        <v>687.11694299999999</v>
      </c>
      <c r="W39" s="97">
        <v>687.092896</v>
      </c>
      <c r="X39" s="97">
        <v>684.38964799999997</v>
      </c>
      <c r="Y39" s="97">
        <v>685.06475799999998</v>
      </c>
      <c r="Z39" s="97">
        <v>685.62988299999995</v>
      </c>
      <c r="AA39" s="97">
        <v>687.69439699999998</v>
      </c>
      <c r="AB39" s="97">
        <v>690.29901099999995</v>
      </c>
      <c r="AC39" s="97">
        <v>687.24493399999994</v>
      </c>
      <c r="AD39" s="97">
        <v>683.01159700000005</v>
      </c>
      <c r="AE39" s="97">
        <v>680.912598</v>
      </c>
      <c r="AF39" s="97">
        <v>678.37780799999996</v>
      </c>
      <c r="AG39" s="98">
        <v>-8.3479999999999995E-3</v>
      </c>
    </row>
    <row r="40" spans="1:33" ht="12" customHeight="1" x14ac:dyDescent="0.35"/>
    <row r="41" spans="1:33" ht="12" customHeight="1" x14ac:dyDescent="0.35">
      <c r="B41" s="41" t="s">
        <v>1856</v>
      </c>
    </row>
    <row r="42" spans="1:33" ht="12" customHeight="1" x14ac:dyDescent="0.35">
      <c r="B42" s="41" t="s">
        <v>1577</v>
      </c>
    </row>
    <row r="43" spans="1:33" ht="12" customHeight="1" x14ac:dyDescent="0.35">
      <c r="A43" s="91" t="s">
        <v>1857</v>
      </c>
      <c r="B43" s="96" t="s">
        <v>1537</v>
      </c>
      <c r="C43" s="97">
        <v>1518.112061</v>
      </c>
      <c r="D43" s="97">
        <v>1565.5539550000001</v>
      </c>
      <c r="E43" s="97">
        <v>1607.3077390000001</v>
      </c>
      <c r="F43" s="97">
        <v>1630.9057620000001</v>
      </c>
      <c r="G43" s="97">
        <v>1651.8286129999999</v>
      </c>
      <c r="H43" s="97">
        <v>1670.5836179999999</v>
      </c>
      <c r="I43" s="97">
        <v>1666.7219239999999</v>
      </c>
      <c r="J43" s="97">
        <v>1649.2493899999999</v>
      </c>
      <c r="K43" s="97">
        <v>1639.499634</v>
      </c>
      <c r="L43" s="97">
        <v>1625.0812989999999</v>
      </c>
      <c r="M43" s="97">
        <v>1606.3626710000001</v>
      </c>
      <c r="N43" s="97">
        <v>1594.0230710000001</v>
      </c>
      <c r="O43" s="97">
        <v>1586.029663</v>
      </c>
      <c r="P43" s="97">
        <v>1576.55188</v>
      </c>
      <c r="Q43" s="97">
        <v>1567.7172849999999</v>
      </c>
      <c r="R43" s="97">
        <v>1565.490112</v>
      </c>
      <c r="S43" s="97">
        <v>1569.0633539999999</v>
      </c>
      <c r="T43" s="97">
        <v>1570.0036620000001</v>
      </c>
      <c r="U43" s="97">
        <v>1576.227173</v>
      </c>
      <c r="V43" s="97">
        <v>1586.43103</v>
      </c>
      <c r="W43" s="97">
        <v>1586.4844969999999</v>
      </c>
      <c r="X43" s="97">
        <v>1584.7416989999999</v>
      </c>
      <c r="Y43" s="97">
        <v>1584.9954829999999</v>
      </c>
      <c r="Z43" s="97">
        <v>1581.9967039999999</v>
      </c>
      <c r="AA43" s="97">
        <v>1587.3829350000001</v>
      </c>
      <c r="AB43" s="97">
        <v>1591.093384</v>
      </c>
      <c r="AC43" s="97">
        <v>1587.2844239999999</v>
      </c>
      <c r="AD43" s="97">
        <v>1586.0268550000001</v>
      </c>
      <c r="AE43" s="97">
        <v>1590.22937</v>
      </c>
      <c r="AF43" s="97">
        <v>1594.2155760000001</v>
      </c>
      <c r="AG43" s="98">
        <v>1.688E-3</v>
      </c>
    </row>
    <row r="44" spans="1:33" ht="12" customHeight="1" x14ac:dyDescent="0.35">
      <c r="A44" s="91" t="s">
        <v>1858</v>
      </c>
      <c r="B44" s="96" t="s">
        <v>1539</v>
      </c>
      <c r="C44" s="97">
        <v>6.9736999999999993E-2</v>
      </c>
      <c r="D44" s="97">
        <v>7.2718000000000005E-2</v>
      </c>
      <c r="E44" s="97">
        <v>7.5301000000000007E-2</v>
      </c>
      <c r="F44" s="97">
        <v>7.7015E-2</v>
      </c>
      <c r="G44" s="97">
        <v>7.8558000000000003E-2</v>
      </c>
      <c r="H44" s="97">
        <v>7.9961000000000004E-2</v>
      </c>
      <c r="I44" s="97">
        <v>8.0260999999999999E-2</v>
      </c>
      <c r="J44" s="97">
        <v>7.9889000000000002E-2</v>
      </c>
      <c r="K44" s="97">
        <v>7.9879000000000006E-2</v>
      </c>
      <c r="L44" s="97">
        <v>7.9636999999999999E-2</v>
      </c>
      <c r="M44" s="97">
        <v>7.9223000000000002E-2</v>
      </c>
      <c r="N44" s="97">
        <v>7.9078999999999997E-2</v>
      </c>
      <c r="O44" s="97">
        <v>7.9149999999999998E-2</v>
      </c>
      <c r="P44" s="97">
        <v>7.9136999999999999E-2</v>
      </c>
      <c r="Q44" s="97">
        <v>7.9153000000000001E-2</v>
      </c>
      <c r="R44" s="97">
        <v>7.9502000000000003E-2</v>
      </c>
      <c r="S44" s="97">
        <v>8.0152000000000001E-2</v>
      </c>
      <c r="T44" s="97">
        <v>8.0670000000000006E-2</v>
      </c>
      <c r="U44" s="97">
        <v>8.1463999999999995E-2</v>
      </c>
      <c r="V44" s="97">
        <v>8.2477999999999996E-2</v>
      </c>
      <c r="W44" s="97">
        <v>8.2965999999999998E-2</v>
      </c>
      <c r="X44" s="97">
        <v>8.3364999999999995E-2</v>
      </c>
      <c r="Y44" s="97">
        <v>8.3873000000000003E-2</v>
      </c>
      <c r="Z44" s="97">
        <v>8.4212999999999996E-2</v>
      </c>
      <c r="AA44" s="97">
        <v>8.5010000000000002E-2</v>
      </c>
      <c r="AB44" s="97">
        <v>8.5726999999999998E-2</v>
      </c>
      <c r="AC44" s="97">
        <v>8.6049E-2</v>
      </c>
      <c r="AD44" s="97">
        <v>8.6511000000000005E-2</v>
      </c>
      <c r="AE44" s="97">
        <v>8.7268999999999999E-2</v>
      </c>
      <c r="AF44" s="97">
        <v>8.8016999999999998E-2</v>
      </c>
      <c r="AG44" s="98">
        <v>8.0599999999999995E-3</v>
      </c>
    </row>
    <row r="45" spans="1:33" ht="12" customHeight="1" x14ac:dyDescent="0.35">
      <c r="A45" s="91" t="s">
        <v>1859</v>
      </c>
      <c r="B45" s="96" t="s">
        <v>1581</v>
      </c>
      <c r="C45" s="97">
        <v>1518.181763</v>
      </c>
      <c r="D45" s="97">
        <v>1565.6267089999999</v>
      </c>
      <c r="E45" s="97">
        <v>1607.383057</v>
      </c>
      <c r="F45" s="97">
        <v>1630.982788</v>
      </c>
      <c r="G45" s="97">
        <v>1651.9072269999999</v>
      </c>
      <c r="H45" s="97">
        <v>1670.6635739999999</v>
      </c>
      <c r="I45" s="97">
        <v>1666.802124</v>
      </c>
      <c r="J45" s="97">
        <v>1649.3292240000001</v>
      </c>
      <c r="K45" s="97">
        <v>1639.5794679999999</v>
      </c>
      <c r="L45" s="97">
        <v>1625.160889</v>
      </c>
      <c r="M45" s="97">
        <v>1606.4418949999999</v>
      </c>
      <c r="N45" s="97">
        <v>1594.102173</v>
      </c>
      <c r="O45" s="97">
        <v>1586.1087649999999</v>
      </c>
      <c r="P45" s="97">
        <v>1576.630981</v>
      </c>
      <c r="Q45" s="97">
        <v>1567.7963870000001</v>
      </c>
      <c r="R45" s="97">
        <v>1565.5695800000001</v>
      </c>
      <c r="S45" s="97">
        <v>1569.1435550000001</v>
      </c>
      <c r="T45" s="97">
        <v>1570.084351</v>
      </c>
      <c r="U45" s="97">
        <v>1576.3085940000001</v>
      </c>
      <c r="V45" s="97">
        <v>1586.5135499999999</v>
      </c>
      <c r="W45" s="97">
        <v>1586.567505</v>
      </c>
      <c r="X45" s="97">
        <v>1584.825073</v>
      </c>
      <c r="Y45" s="97">
        <v>1585.079346</v>
      </c>
      <c r="Z45" s="97">
        <v>1582.080933</v>
      </c>
      <c r="AA45" s="97">
        <v>1587.4678960000001</v>
      </c>
      <c r="AB45" s="97">
        <v>1591.179077</v>
      </c>
      <c r="AC45" s="97">
        <v>1587.3704829999999</v>
      </c>
      <c r="AD45" s="97">
        <v>1586.1134030000001</v>
      </c>
      <c r="AE45" s="97">
        <v>1590.31665</v>
      </c>
      <c r="AF45" s="97">
        <v>1594.3035890000001</v>
      </c>
      <c r="AG45" s="98">
        <v>1.688E-3</v>
      </c>
    </row>
    <row r="46" spans="1:33" ht="12" customHeight="1" x14ac:dyDescent="0.35"/>
    <row r="47" spans="1:33" ht="12" customHeight="1" x14ac:dyDescent="0.35">
      <c r="B47" s="41" t="s">
        <v>1582</v>
      </c>
    </row>
    <row r="48" spans="1:33" ht="12" customHeight="1" x14ac:dyDescent="0.35">
      <c r="A48" s="91" t="s">
        <v>1860</v>
      </c>
      <c r="B48" s="96" t="s">
        <v>1544</v>
      </c>
      <c r="C48" s="97">
        <v>157.63651999999999</v>
      </c>
      <c r="D48" s="97">
        <v>164.29461699999999</v>
      </c>
      <c r="E48" s="97">
        <v>170.07699600000001</v>
      </c>
      <c r="F48" s="97">
        <v>173.90107699999999</v>
      </c>
      <c r="G48" s="97">
        <v>177.34742700000001</v>
      </c>
      <c r="H48" s="97">
        <v>180.48619099999999</v>
      </c>
      <c r="I48" s="97">
        <v>181.13995399999999</v>
      </c>
      <c r="J48" s="97">
        <v>180.277863</v>
      </c>
      <c r="K48" s="97">
        <v>180.23597699999999</v>
      </c>
      <c r="L48" s="97">
        <v>179.66980000000001</v>
      </c>
      <c r="M48" s="97">
        <v>178.705276</v>
      </c>
      <c r="N48" s="97">
        <v>178.36077900000001</v>
      </c>
      <c r="O48" s="97">
        <v>178.49970999999999</v>
      </c>
      <c r="P48" s="97">
        <v>178.451065</v>
      </c>
      <c r="Q48" s="97">
        <v>178.46830700000001</v>
      </c>
      <c r="R48" s="97">
        <v>179.23793000000001</v>
      </c>
      <c r="S48" s="97">
        <v>180.68356299999999</v>
      </c>
      <c r="T48" s="97">
        <v>181.833023</v>
      </c>
      <c r="U48" s="97">
        <v>183.605042</v>
      </c>
      <c r="V48" s="97">
        <v>185.87068199999999</v>
      </c>
      <c r="W48" s="97">
        <v>186.95176699999999</v>
      </c>
      <c r="X48" s="97">
        <v>187.83299299999999</v>
      </c>
      <c r="Y48" s="97">
        <v>188.95854199999999</v>
      </c>
      <c r="Z48" s="97">
        <v>189.70701600000001</v>
      </c>
      <c r="AA48" s="97">
        <v>191.48323099999999</v>
      </c>
      <c r="AB48" s="97">
        <v>193.07804899999999</v>
      </c>
      <c r="AC48" s="97">
        <v>193.781509</v>
      </c>
      <c r="AD48" s="97">
        <v>194.80169699999999</v>
      </c>
      <c r="AE48" s="97">
        <v>196.48878500000001</v>
      </c>
      <c r="AF48" s="97">
        <v>198.15469400000001</v>
      </c>
      <c r="AG48" s="98">
        <v>7.9190000000000007E-3</v>
      </c>
    </row>
    <row r="49" spans="1:33" ht="12" customHeight="1" x14ac:dyDescent="0.35">
      <c r="A49" s="91" t="s">
        <v>1861</v>
      </c>
      <c r="B49" s="96" t="s">
        <v>1546</v>
      </c>
      <c r="C49" s="97">
        <v>9.2892000000000002E-2</v>
      </c>
      <c r="D49" s="97">
        <v>9.2430999999999999E-2</v>
      </c>
      <c r="E49" s="97">
        <v>9.1610999999999998E-2</v>
      </c>
      <c r="F49" s="97">
        <v>8.9661000000000005E-2</v>
      </c>
      <c r="G49" s="97">
        <v>8.7519E-2</v>
      </c>
      <c r="H49" s="97">
        <v>8.5209999999999994E-2</v>
      </c>
      <c r="I49" s="97">
        <v>8.1723000000000004E-2</v>
      </c>
      <c r="J49" s="97">
        <v>7.7602000000000004E-2</v>
      </c>
      <c r="K49" s="97">
        <v>7.3883000000000004E-2</v>
      </c>
      <c r="L49" s="97">
        <v>6.9982000000000003E-2</v>
      </c>
      <c r="M49" s="97">
        <v>6.5918000000000004E-2</v>
      </c>
      <c r="N49" s="97">
        <v>6.2178999999999998E-2</v>
      </c>
      <c r="O49" s="97">
        <v>5.8629000000000001E-2</v>
      </c>
      <c r="P49" s="97">
        <v>5.5043000000000002E-2</v>
      </c>
      <c r="Q49" s="97">
        <v>5.1494999999999999E-2</v>
      </c>
      <c r="R49" s="97">
        <v>4.8166E-2</v>
      </c>
      <c r="S49" s="97">
        <v>4.4989000000000001E-2</v>
      </c>
      <c r="T49" s="97">
        <v>4.1703999999999998E-2</v>
      </c>
      <c r="U49" s="97">
        <v>3.8522000000000001E-2</v>
      </c>
      <c r="V49" s="97">
        <v>3.5374999999999997E-2</v>
      </c>
      <c r="W49" s="97">
        <v>3.1958E-2</v>
      </c>
      <c r="X49" s="97">
        <v>2.8482E-2</v>
      </c>
      <c r="Y49" s="97">
        <v>2.5020000000000001E-2</v>
      </c>
      <c r="Z49" s="97">
        <v>2.1486000000000002E-2</v>
      </c>
      <c r="AA49" s="97">
        <v>1.8034000000000001E-2</v>
      </c>
      <c r="AB49" s="97">
        <v>1.4515999999999999E-2</v>
      </c>
      <c r="AC49" s="97">
        <v>1.0902E-2</v>
      </c>
      <c r="AD49" s="97">
        <v>7.2899999999999996E-3</v>
      </c>
      <c r="AE49" s="97">
        <v>3.669E-3</v>
      </c>
      <c r="AF49" s="97">
        <v>0</v>
      </c>
      <c r="AG49" s="98" t="s">
        <v>1557</v>
      </c>
    </row>
    <row r="50" spans="1:33" ht="15" customHeight="1" x14ac:dyDescent="0.35">
      <c r="A50" s="91" t="s">
        <v>1862</v>
      </c>
      <c r="B50" s="96" t="s">
        <v>1548</v>
      </c>
      <c r="C50" s="97">
        <v>0.47083900000000001</v>
      </c>
      <c r="D50" s="97">
        <v>4.98942</v>
      </c>
      <c r="E50" s="97">
        <v>9.7888140000000003</v>
      </c>
      <c r="F50" s="97">
        <v>14.709673</v>
      </c>
      <c r="G50" s="97">
        <v>19.779585000000001</v>
      </c>
      <c r="H50" s="97">
        <v>24.984144000000001</v>
      </c>
      <c r="I50" s="97">
        <v>29.93854</v>
      </c>
      <c r="J50" s="97">
        <v>34.628044000000003</v>
      </c>
      <c r="K50" s="97">
        <v>39.441257</v>
      </c>
      <c r="L50" s="97">
        <v>44.112591000000002</v>
      </c>
      <c r="M50" s="97">
        <v>48.609859</v>
      </c>
      <c r="N50" s="97">
        <v>53.247875000000001</v>
      </c>
      <c r="O50" s="97">
        <v>58.012352</v>
      </c>
      <c r="P50" s="97">
        <v>62.712474999999998</v>
      </c>
      <c r="Q50" s="97">
        <v>67.425422999999995</v>
      </c>
      <c r="R50" s="97">
        <v>72.433121</v>
      </c>
      <c r="S50" s="97">
        <v>77.760834000000003</v>
      </c>
      <c r="T50" s="97">
        <v>83.020759999999996</v>
      </c>
      <c r="U50" s="97">
        <v>88.632576</v>
      </c>
      <c r="V50" s="97">
        <v>94.573455999999993</v>
      </c>
      <c r="W50" s="97">
        <v>99.994040999999996</v>
      </c>
      <c r="X50" s="97">
        <v>105.346924</v>
      </c>
      <c r="Y50" s="97">
        <v>110.879234</v>
      </c>
      <c r="Z50" s="97">
        <v>116.227211</v>
      </c>
      <c r="AA50" s="97">
        <v>122.253471</v>
      </c>
      <c r="AB50" s="97">
        <v>128.23757900000001</v>
      </c>
      <c r="AC50" s="97">
        <v>133.67079200000001</v>
      </c>
      <c r="AD50" s="97">
        <v>139.356583</v>
      </c>
      <c r="AE50" s="97">
        <v>145.589325</v>
      </c>
      <c r="AF50" s="97">
        <v>151.889938</v>
      </c>
      <c r="AG50" s="98">
        <v>0.22040899999999999</v>
      </c>
    </row>
    <row r="51" spans="1:33" ht="15" customHeight="1" x14ac:dyDescent="0.35">
      <c r="A51" s="91" t="s">
        <v>1863</v>
      </c>
      <c r="B51" s="96" t="s">
        <v>1550</v>
      </c>
      <c r="C51" s="97">
        <v>1.274251</v>
      </c>
      <c r="D51" s="97">
        <v>1.95116</v>
      </c>
      <c r="E51" s="97">
        <v>2.6662149999999998</v>
      </c>
      <c r="F51" s="97">
        <v>3.3852199999999999</v>
      </c>
      <c r="G51" s="97">
        <v>4.1243949999999998</v>
      </c>
      <c r="H51" s="97">
        <v>4.8818580000000003</v>
      </c>
      <c r="I51" s="97">
        <v>5.5862780000000001</v>
      </c>
      <c r="J51" s="97">
        <v>6.2424739999999996</v>
      </c>
      <c r="K51" s="97">
        <v>6.9226409999999996</v>
      </c>
      <c r="L51" s="97">
        <v>7.5790579999999999</v>
      </c>
      <c r="M51" s="97">
        <v>8.2070190000000007</v>
      </c>
      <c r="N51" s="97">
        <v>8.8605999999999998</v>
      </c>
      <c r="O51" s="97">
        <v>9.5358239999999999</v>
      </c>
      <c r="P51" s="97">
        <v>10.200907000000001</v>
      </c>
      <c r="Q51" s="97">
        <v>10.868492</v>
      </c>
      <c r="R51" s="97">
        <v>11.583517000000001</v>
      </c>
      <c r="S51" s="97">
        <v>12.349009000000001</v>
      </c>
      <c r="T51" s="97">
        <v>13.102914999999999</v>
      </c>
      <c r="U51" s="97">
        <v>13.911460999999999</v>
      </c>
      <c r="V51" s="97">
        <v>14.770402000000001</v>
      </c>
      <c r="W51" s="97">
        <v>15.547115</v>
      </c>
      <c r="X51" s="97">
        <v>16.312901</v>
      </c>
      <c r="Y51" s="97">
        <v>17.106069999999999</v>
      </c>
      <c r="Z51" s="97">
        <v>17.870501000000001</v>
      </c>
      <c r="AA51" s="97">
        <v>18.738737</v>
      </c>
      <c r="AB51" s="97">
        <v>19.599815</v>
      </c>
      <c r="AC51" s="97">
        <v>20.376341</v>
      </c>
      <c r="AD51" s="97">
        <v>21.191206000000001</v>
      </c>
      <c r="AE51" s="97">
        <v>22.088835</v>
      </c>
      <c r="AF51" s="97">
        <v>22.996179999999999</v>
      </c>
      <c r="AG51" s="98">
        <v>0.104903</v>
      </c>
    </row>
    <row r="52" spans="1:33" ht="15" customHeight="1" x14ac:dyDescent="0.35">
      <c r="A52" s="91" t="s">
        <v>1864</v>
      </c>
      <c r="B52" s="96" t="s">
        <v>1552</v>
      </c>
      <c r="C52" s="97">
        <v>5.4682180000000002</v>
      </c>
      <c r="D52" s="97">
        <v>5.8192680000000001</v>
      </c>
      <c r="E52" s="97">
        <v>6.1694190000000004</v>
      </c>
      <c r="F52" s="97">
        <v>6.4614380000000002</v>
      </c>
      <c r="G52" s="97">
        <v>6.7530060000000001</v>
      </c>
      <c r="H52" s="97">
        <v>7.0449849999999996</v>
      </c>
      <c r="I52" s="97">
        <v>7.2465960000000003</v>
      </c>
      <c r="J52" s="97">
        <v>7.388668</v>
      </c>
      <c r="K52" s="97">
        <v>7.5638019999999999</v>
      </c>
      <c r="L52" s="97">
        <v>7.7159740000000001</v>
      </c>
      <c r="M52" s="97">
        <v>7.8422470000000004</v>
      </c>
      <c r="N52" s="97">
        <v>7.9994550000000002</v>
      </c>
      <c r="O52" s="97">
        <v>8.1773399999999992</v>
      </c>
      <c r="P52" s="97">
        <v>8.3474439999999994</v>
      </c>
      <c r="Q52" s="97">
        <v>8.5202770000000001</v>
      </c>
      <c r="R52" s="97">
        <v>8.7292539999999992</v>
      </c>
      <c r="S52" s="97">
        <v>8.9725070000000002</v>
      </c>
      <c r="T52" s="97">
        <v>9.2033539999999991</v>
      </c>
      <c r="U52" s="97">
        <v>9.4681840000000008</v>
      </c>
      <c r="V52" s="97">
        <v>9.7609499999999993</v>
      </c>
      <c r="W52" s="97">
        <v>9.9950690000000009</v>
      </c>
      <c r="X52" s="97">
        <v>10.219485000000001</v>
      </c>
      <c r="Y52" s="97">
        <v>10.458586</v>
      </c>
      <c r="Z52" s="97">
        <v>10.677771999999999</v>
      </c>
      <c r="AA52" s="97">
        <v>10.955591</v>
      </c>
      <c r="AB52" s="97">
        <v>11.225174000000001</v>
      </c>
      <c r="AC52" s="97">
        <v>11.443389</v>
      </c>
      <c r="AD52" s="97">
        <v>11.681424</v>
      </c>
      <c r="AE52" s="97">
        <v>11.962997</v>
      </c>
      <c r="AF52" s="97">
        <v>12.246930000000001</v>
      </c>
      <c r="AG52" s="98">
        <v>2.8194E-2</v>
      </c>
    </row>
    <row r="53" spans="1:33" ht="15" customHeight="1" x14ac:dyDescent="0.35">
      <c r="A53" s="91" t="s">
        <v>1865</v>
      </c>
      <c r="B53" s="96" t="s">
        <v>1554</v>
      </c>
      <c r="C53" s="97">
        <v>5.0805999999999997E-2</v>
      </c>
      <c r="D53" s="97">
        <v>0.46021899999999999</v>
      </c>
      <c r="E53" s="97">
        <v>0.89303900000000003</v>
      </c>
      <c r="F53" s="97">
        <v>1.3351409999999999</v>
      </c>
      <c r="G53" s="97">
        <v>1.7896350000000001</v>
      </c>
      <c r="H53" s="97">
        <v>2.2556060000000002</v>
      </c>
      <c r="I53" s="97">
        <v>2.6984059999999999</v>
      </c>
      <c r="J53" s="97">
        <v>3.1168119999999999</v>
      </c>
      <c r="K53" s="97">
        <v>3.5458219999999998</v>
      </c>
      <c r="L53" s="97">
        <v>3.9614829999999999</v>
      </c>
      <c r="M53" s="97">
        <v>4.3593669999999998</v>
      </c>
      <c r="N53" s="97">
        <v>4.7704300000000002</v>
      </c>
      <c r="O53" s="97">
        <v>5.1921109999999997</v>
      </c>
      <c r="P53" s="97">
        <v>5.6077320000000004</v>
      </c>
      <c r="Q53" s="97">
        <v>6.0239649999999996</v>
      </c>
      <c r="R53" s="97">
        <v>6.4658810000000004</v>
      </c>
      <c r="S53" s="97">
        <v>6.9356530000000003</v>
      </c>
      <c r="T53" s="97">
        <v>7.398828</v>
      </c>
      <c r="U53" s="97">
        <v>7.8927759999999996</v>
      </c>
      <c r="V53" s="97">
        <v>8.4150980000000004</v>
      </c>
      <c r="W53" s="97">
        <v>8.8907039999999995</v>
      </c>
      <c r="X53" s="97">
        <v>9.3595389999999998</v>
      </c>
      <c r="Y53" s="97">
        <v>9.8436730000000008</v>
      </c>
      <c r="Z53" s="97">
        <v>10.310722</v>
      </c>
      <c r="AA53" s="97">
        <v>10.836866000000001</v>
      </c>
      <c r="AB53" s="97">
        <v>11.358362</v>
      </c>
      <c r="AC53" s="97">
        <v>11.829897000000001</v>
      </c>
      <c r="AD53" s="97">
        <v>12.323129</v>
      </c>
      <c r="AE53" s="97">
        <v>12.864701999999999</v>
      </c>
      <c r="AF53" s="97">
        <v>13.412018</v>
      </c>
      <c r="AG53" s="98">
        <v>0.21199999999999999</v>
      </c>
    </row>
    <row r="54" spans="1:33" ht="15" customHeight="1" x14ac:dyDescent="0.35">
      <c r="A54" s="91" t="s">
        <v>1866</v>
      </c>
      <c r="B54" s="96" t="s">
        <v>1556</v>
      </c>
      <c r="C54" s="97">
        <v>0</v>
      </c>
      <c r="D54" s="97">
        <v>0</v>
      </c>
      <c r="E54" s="97">
        <v>0</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0</v>
      </c>
      <c r="X54" s="97">
        <v>0</v>
      </c>
      <c r="Y54" s="97">
        <v>0</v>
      </c>
      <c r="Z54" s="97">
        <v>0</v>
      </c>
      <c r="AA54" s="97">
        <v>0</v>
      </c>
      <c r="AB54" s="97">
        <v>0</v>
      </c>
      <c r="AC54" s="97">
        <v>0</v>
      </c>
      <c r="AD54" s="97">
        <v>0</v>
      </c>
      <c r="AE54" s="97">
        <v>0</v>
      </c>
      <c r="AF54" s="97">
        <v>0</v>
      </c>
      <c r="AG54" s="98" t="s">
        <v>1557</v>
      </c>
    </row>
    <row r="55" spans="1:33" ht="15" customHeight="1" x14ac:dyDescent="0.35">
      <c r="A55" s="91" t="s">
        <v>1867</v>
      </c>
      <c r="B55" s="96" t="s">
        <v>1559</v>
      </c>
      <c r="C55" s="97">
        <v>46.371634999999998</v>
      </c>
      <c r="D55" s="97">
        <v>48.785018999999998</v>
      </c>
      <c r="E55" s="97">
        <v>51.144409000000003</v>
      </c>
      <c r="F55" s="97">
        <v>52.994019000000002</v>
      </c>
      <c r="G55" s="97">
        <v>54.817355999999997</v>
      </c>
      <c r="H55" s="97">
        <v>56.623466000000001</v>
      </c>
      <c r="I55" s="97">
        <v>57.693641999999997</v>
      </c>
      <c r="J55" s="97">
        <v>58.293551999999998</v>
      </c>
      <c r="K55" s="97">
        <v>59.161422999999999</v>
      </c>
      <c r="L55" s="97">
        <v>59.856785000000002</v>
      </c>
      <c r="M55" s="97">
        <v>60.369456999999997</v>
      </c>
      <c r="N55" s="97">
        <v>61.123610999999997</v>
      </c>
      <c r="O55" s="97">
        <v>62.042220999999998</v>
      </c>
      <c r="P55" s="97">
        <v>62.905093999999998</v>
      </c>
      <c r="Q55" s="97">
        <v>63.793357999999998</v>
      </c>
      <c r="R55" s="97">
        <v>64.954948000000002</v>
      </c>
      <c r="S55" s="97">
        <v>66.372283999999993</v>
      </c>
      <c r="T55" s="97">
        <v>67.696617000000003</v>
      </c>
      <c r="U55" s="97">
        <v>69.269401999999999</v>
      </c>
      <c r="V55" s="97">
        <v>71.045685000000006</v>
      </c>
      <c r="W55" s="97">
        <v>72.391013999999998</v>
      </c>
      <c r="X55" s="97">
        <v>73.667946000000001</v>
      </c>
      <c r="Y55" s="97">
        <v>75.051642999999999</v>
      </c>
      <c r="Z55" s="97">
        <v>76.294640000000001</v>
      </c>
      <c r="AA55" s="97">
        <v>77.959632999999997</v>
      </c>
      <c r="AB55" s="97">
        <v>79.566467000000003</v>
      </c>
      <c r="AC55" s="97">
        <v>80.813338999999999</v>
      </c>
      <c r="AD55" s="97">
        <v>82.202483999999998</v>
      </c>
      <c r="AE55" s="97">
        <v>83.894820999999993</v>
      </c>
      <c r="AF55" s="97">
        <v>85.600502000000006</v>
      </c>
      <c r="AG55" s="98">
        <v>2.1363E-2</v>
      </c>
    </row>
    <row r="56" spans="1:33" ht="15" customHeight="1" x14ac:dyDescent="0.35">
      <c r="A56" s="91" t="s">
        <v>1868</v>
      </c>
      <c r="B56" s="96" t="s">
        <v>1561</v>
      </c>
      <c r="C56" s="97">
        <v>0</v>
      </c>
      <c r="D56" s="97">
        <v>0</v>
      </c>
      <c r="E56" s="97">
        <v>0</v>
      </c>
      <c r="F56" s="97">
        <v>0</v>
      </c>
      <c r="G56" s="97">
        <v>0</v>
      </c>
      <c r="H56" s="97">
        <v>0</v>
      </c>
      <c r="I56" s="97">
        <v>0</v>
      </c>
      <c r="J56" s="97">
        <v>0</v>
      </c>
      <c r="K56" s="97">
        <v>0</v>
      </c>
      <c r="L56" s="97">
        <v>0</v>
      </c>
      <c r="M56" s="97">
        <v>0</v>
      </c>
      <c r="N56" s="97">
        <v>0</v>
      </c>
      <c r="O56" s="97">
        <v>0</v>
      </c>
      <c r="P56" s="97">
        <v>0</v>
      </c>
      <c r="Q56" s="97">
        <v>0</v>
      </c>
      <c r="R56" s="97">
        <v>0</v>
      </c>
      <c r="S56" s="97">
        <v>0</v>
      </c>
      <c r="T56" s="97">
        <v>0</v>
      </c>
      <c r="U56" s="97">
        <v>0</v>
      </c>
      <c r="V56" s="97">
        <v>0</v>
      </c>
      <c r="W56" s="97">
        <v>0</v>
      </c>
      <c r="X56" s="97">
        <v>0</v>
      </c>
      <c r="Y56" s="97">
        <v>0</v>
      </c>
      <c r="Z56" s="97">
        <v>0</v>
      </c>
      <c r="AA56" s="97">
        <v>0</v>
      </c>
      <c r="AB56" s="97">
        <v>0</v>
      </c>
      <c r="AC56" s="97">
        <v>0</v>
      </c>
      <c r="AD56" s="97">
        <v>0</v>
      </c>
      <c r="AE56" s="97">
        <v>0</v>
      </c>
      <c r="AF56" s="97">
        <v>0</v>
      </c>
      <c r="AG56" s="98" t="s">
        <v>1557</v>
      </c>
    </row>
    <row r="57" spans="1:33" ht="15" customHeight="1" x14ac:dyDescent="0.35">
      <c r="A57" s="91" t="s">
        <v>1869</v>
      </c>
      <c r="B57" s="96" t="s">
        <v>1563</v>
      </c>
      <c r="C57" s="97">
        <v>0</v>
      </c>
      <c r="D57" s="97">
        <v>0</v>
      </c>
      <c r="E57" s="97">
        <v>0</v>
      </c>
      <c r="F57" s="97">
        <v>0</v>
      </c>
      <c r="G57" s="97">
        <v>0</v>
      </c>
      <c r="H57" s="97">
        <v>0</v>
      </c>
      <c r="I57" s="97">
        <v>0</v>
      </c>
      <c r="J57" s="97">
        <v>0</v>
      </c>
      <c r="K57" s="97">
        <v>0</v>
      </c>
      <c r="L57" s="97">
        <v>0</v>
      </c>
      <c r="M57" s="97">
        <v>0</v>
      </c>
      <c r="N57" s="97">
        <v>0</v>
      </c>
      <c r="O57" s="97">
        <v>0</v>
      </c>
      <c r="P57" s="97">
        <v>0</v>
      </c>
      <c r="Q57" s="97">
        <v>0</v>
      </c>
      <c r="R57" s="97">
        <v>0</v>
      </c>
      <c r="S57" s="97">
        <v>0</v>
      </c>
      <c r="T57" s="97">
        <v>0</v>
      </c>
      <c r="U57" s="97">
        <v>0</v>
      </c>
      <c r="V57" s="97">
        <v>0</v>
      </c>
      <c r="W57" s="97">
        <v>0</v>
      </c>
      <c r="X57" s="97">
        <v>0</v>
      </c>
      <c r="Y57" s="97">
        <v>0</v>
      </c>
      <c r="Z57" s="97">
        <v>0</v>
      </c>
      <c r="AA57" s="97">
        <v>0</v>
      </c>
      <c r="AB57" s="97">
        <v>0</v>
      </c>
      <c r="AC57" s="97">
        <v>0</v>
      </c>
      <c r="AD57" s="97">
        <v>0</v>
      </c>
      <c r="AE57" s="97">
        <v>0</v>
      </c>
      <c r="AF57" s="97">
        <v>0</v>
      </c>
      <c r="AG57" s="98" t="s">
        <v>1557</v>
      </c>
    </row>
    <row r="58" spans="1:33" ht="15" customHeight="1" x14ac:dyDescent="0.35">
      <c r="A58" s="91" t="s">
        <v>1870</v>
      </c>
      <c r="B58" s="96" t="s">
        <v>1565</v>
      </c>
      <c r="C58" s="97">
        <v>0</v>
      </c>
      <c r="D58" s="97">
        <v>0</v>
      </c>
      <c r="E58" s="97">
        <v>0</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8" t="s">
        <v>1557</v>
      </c>
    </row>
    <row r="59" spans="1:33" ht="15" customHeight="1" x14ac:dyDescent="0.35">
      <c r="A59" s="91" t="s">
        <v>1871</v>
      </c>
      <c r="B59" s="96" t="s">
        <v>1567</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8" t="s">
        <v>1557</v>
      </c>
    </row>
    <row r="60" spans="1:33" ht="15" customHeight="1" x14ac:dyDescent="0.35">
      <c r="A60" s="91" t="s">
        <v>1872</v>
      </c>
      <c r="B60" s="96" t="s">
        <v>1569</v>
      </c>
      <c r="C60" s="97">
        <v>0</v>
      </c>
      <c r="D60" s="97">
        <v>0</v>
      </c>
      <c r="E60" s="97">
        <v>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0</v>
      </c>
      <c r="AF60" s="97">
        <v>0</v>
      </c>
      <c r="AG60" s="98" t="s">
        <v>1557</v>
      </c>
    </row>
    <row r="61" spans="1:33" ht="15" customHeight="1" x14ac:dyDescent="0.35">
      <c r="A61" s="91" t="s">
        <v>1873</v>
      </c>
      <c r="B61" s="96" t="s">
        <v>1571</v>
      </c>
      <c r="C61" s="97">
        <v>0</v>
      </c>
      <c r="D61" s="97">
        <v>3.4220000000000001E-3</v>
      </c>
      <c r="E61" s="97">
        <v>7.0689999999999998E-3</v>
      </c>
      <c r="F61" s="97">
        <v>1.0817E-2</v>
      </c>
      <c r="G61" s="97">
        <v>1.4682000000000001E-2</v>
      </c>
      <c r="H61" s="97">
        <v>1.8651000000000001E-2</v>
      </c>
      <c r="I61" s="97">
        <v>2.2435E-2</v>
      </c>
      <c r="J61" s="97">
        <v>2.6020999999999999E-2</v>
      </c>
      <c r="K61" s="97">
        <v>2.9699E-2</v>
      </c>
      <c r="L61" s="97">
        <v>3.3272000000000003E-2</v>
      </c>
      <c r="M61" s="97">
        <v>3.6700999999999998E-2</v>
      </c>
      <c r="N61" s="97">
        <v>4.0245999999999997E-2</v>
      </c>
      <c r="O61" s="97">
        <v>4.3887000000000002E-2</v>
      </c>
      <c r="P61" s="97">
        <v>4.7481000000000002E-2</v>
      </c>
      <c r="Q61" s="97">
        <v>5.1085999999999999E-2</v>
      </c>
      <c r="R61" s="97">
        <v>5.4912000000000002E-2</v>
      </c>
      <c r="S61" s="97">
        <v>5.8982E-2</v>
      </c>
      <c r="T61" s="97">
        <v>6.3002000000000002E-2</v>
      </c>
      <c r="U61" s="97">
        <v>6.7291000000000004E-2</v>
      </c>
      <c r="V61" s="97">
        <v>7.1833999999999995E-2</v>
      </c>
      <c r="W61" s="97">
        <v>7.5980000000000006E-2</v>
      </c>
      <c r="X61" s="97">
        <v>8.0076999999999995E-2</v>
      </c>
      <c r="Y61" s="97">
        <v>8.4308999999999995E-2</v>
      </c>
      <c r="Z61" s="97">
        <v>8.8403999999999996E-2</v>
      </c>
      <c r="AA61" s="97">
        <v>9.3013999999999999E-2</v>
      </c>
      <c r="AB61" s="97">
        <v>9.7592999999999999E-2</v>
      </c>
      <c r="AC61" s="97">
        <v>0.101752</v>
      </c>
      <c r="AD61" s="97">
        <v>0.106105</v>
      </c>
      <c r="AE61" s="97">
        <v>0.11087900000000001</v>
      </c>
      <c r="AF61" s="97">
        <v>0.115707</v>
      </c>
      <c r="AG61" s="98" t="s">
        <v>1557</v>
      </c>
    </row>
    <row r="62" spans="1:33" ht="15" customHeight="1" x14ac:dyDescent="0.35">
      <c r="A62" s="91" t="s">
        <v>1874</v>
      </c>
      <c r="B62" s="96" t="s">
        <v>1598</v>
      </c>
      <c r="C62" s="97">
        <v>211.36515800000001</v>
      </c>
      <c r="D62" s="97">
        <v>226.39556899999999</v>
      </c>
      <c r="E62" s="97">
        <v>240.83757</v>
      </c>
      <c r="F62" s="97">
        <v>252.88705400000001</v>
      </c>
      <c r="G62" s="97">
        <v>264.71362299999998</v>
      </c>
      <c r="H62" s="97">
        <v>276.38009599999998</v>
      </c>
      <c r="I62" s="97">
        <v>284.40756199999998</v>
      </c>
      <c r="J62" s="97">
        <v>290.05102499999998</v>
      </c>
      <c r="K62" s="97">
        <v>296.97448700000001</v>
      </c>
      <c r="L62" s="97">
        <v>302.99896200000001</v>
      </c>
      <c r="M62" s="97">
        <v>308.19586199999998</v>
      </c>
      <c r="N62" s="97">
        <v>314.46517899999998</v>
      </c>
      <c r="O62" s="97">
        <v>321.562073</v>
      </c>
      <c r="P62" s="97">
        <v>328.32724000000002</v>
      </c>
      <c r="Q62" s="97">
        <v>335.20242300000001</v>
      </c>
      <c r="R62" s="97">
        <v>343.50775099999998</v>
      </c>
      <c r="S62" s="97">
        <v>353.17782599999998</v>
      </c>
      <c r="T62" s="97">
        <v>362.36019900000002</v>
      </c>
      <c r="U62" s="97">
        <v>372.88525399999997</v>
      </c>
      <c r="V62" s="97">
        <v>384.54348800000002</v>
      </c>
      <c r="W62" s="97">
        <v>393.877655</v>
      </c>
      <c r="X62" s="97">
        <v>402.84832799999998</v>
      </c>
      <c r="Y62" s="97">
        <v>412.407104</v>
      </c>
      <c r="Z62" s="97">
        <v>421.19775399999997</v>
      </c>
      <c r="AA62" s="97">
        <v>432.338593</v>
      </c>
      <c r="AB62" s="97">
        <v>443.17758199999997</v>
      </c>
      <c r="AC62" s="97">
        <v>452.02789300000001</v>
      </c>
      <c r="AD62" s="97">
        <v>461.66992199999999</v>
      </c>
      <c r="AE62" s="97">
        <v>473.00402800000001</v>
      </c>
      <c r="AF62" s="97">
        <v>484.415955</v>
      </c>
      <c r="AG62" s="98">
        <v>2.9010999999999999E-2</v>
      </c>
    </row>
    <row r="63" spans="1:33" ht="15" customHeight="1" x14ac:dyDescent="0.35"/>
    <row r="64" spans="1:33" ht="15" customHeight="1" x14ac:dyDescent="0.35">
      <c r="A64" s="91" t="s">
        <v>1875</v>
      </c>
      <c r="B64" s="96" t="s">
        <v>1876</v>
      </c>
      <c r="C64" s="97">
        <v>12.220840000000001</v>
      </c>
      <c r="D64" s="97">
        <v>12.633525000000001</v>
      </c>
      <c r="E64" s="97">
        <v>13.030780999999999</v>
      </c>
      <c r="F64" s="97">
        <v>13.423806000000001</v>
      </c>
      <c r="G64" s="97">
        <v>13.811475</v>
      </c>
      <c r="H64" s="97">
        <v>14.194858999999999</v>
      </c>
      <c r="I64" s="97">
        <v>14.575961</v>
      </c>
      <c r="J64" s="97">
        <v>14.955862</v>
      </c>
      <c r="K64" s="97">
        <v>15.335203999999999</v>
      </c>
      <c r="L64" s="97">
        <v>15.714410000000001</v>
      </c>
      <c r="M64" s="97">
        <v>16.096824999999999</v>
      </c>
      <c r="N64" s="97">
        <v>16.476505</v>
      </c>
      <c r="O64" s="97">
        <v>16.856266000000002</v>
      </c>
      <c r="P64" s="97">
        <v>17.235403000000002</v>
      </c>
      <c r="Q64" s="97">
        <v>17.614431</v>
      </c>
      <c r="R64" s="97">
        <v>17.993390999999999</v>
      </c>
      <c r="S64" s="97">
        <v>18.372463</v>
      </c>
      <c r="T64" s="97">
        <v>18.751389</v>
      </c>
      <c r="U64" s="97">
        <v>19.130230000000001</v>
      </c>
      <c r="V64" s="97">
        <v>19.509505999999998</v>
      </c>
      <c r="W64" s="97">
        <v>19.888338000000001</v>
      </c>
      <c r="X64" s="97">
        <v>20.267330000000001</v>
      </c>
      <c r="Y64" s="97">
        <v>20.646303</v>
      </c>
      <c r="Z64" s="97">
        <v>21.025418999999999</v>
      </c>
      <c r="AA64" s="97">
        <v>21.404951000000001</v>
      </c>
      <c r="AB64" s="97">
        <v>21.784655000000001</v>
      </c>
      <c r="AC64" s="97">
        <v>22.164766</v>
      </c>
      <c r="AD64" s="97">
        <v>22.544862999999999</v>
      </c>
      <c r="AE64" s="97">
        <v>22.924406000000001</v>
      </c>
      <c r="AF64" s="97">
        <v>23.303574000000001</v>
      </c>
      <c r="AG64" s="98">
        <v>2.2506999999999999E-2</v>
      </c>
    </row>
    <row r="65" spans="1:33" ht="15" customHeight="1" x14ac:dyDescent="0.35">
      <c r="A65" s="91" t="s">
        <v>1877</v>
      </c>
      <c r="B65" s="96" t="s">
        <v>1878</v>
      </c>
      <c r="C65" s="97">
        <v>1729.546875</v>
      </c>
      <c r="D65" s="97">
        <v>1792.022217</v>
      </c>
      <c r="E65" s="97">
        <v>1848.220581</v>
      </c>
      <c r="F65" s="97">
        <v>1883.8698730000001</v>
      </c>
      <c r="G65" s="97">
        <v>1916.62085</v>
      </c>
      <c r="H65" s="97">
        <v>1947.0437010000001</v>
      </c>
      <c r="I65" s="97">
        <v>1951.209717</v>
      </c>
      <c r="J65" s="97">
        <v>1939.380249</v>
      </c>
      <c r="K65" s="97">
        <v>1936.5539550000001</v>
      </c>
      <c r="L65" s="97">
        <v>1928.1599120000001</v>
      </c>
      <c r="M65" s="97">
        <v>1914.6376949999999</v>
      </c>
      <c r="N65" s="97">
        <v>1908.5673830000001</v>
      </c>
      <c r="O65" s="97">
        <v>1907.6708980000001</v>
      </c>
      <c r="P65" s="97">
        <v>1904.9582519999999</v>
      </c>
      <c r="Q65" s="97">
        <v>1902.998779</v>
      </c>
      <c r="R65" s="97">
        <v>1909.077393</v>
      </c>
      <c r="S65" s="97">
        <v>1922.3214109999999</v>
      </c>
      <c r="T65" s="97">
        <v>1932.4445800000001</v>
      </c>
      <c r="U65" s="97">
        <v>1949.1938479999999</v>
      </c>
      <c r="V65" s="97">
        <v>1971.0570070000001</v>
      </c>
      <c r="W65" s="97">
        <v>1980.4451899999999</v>
      </c>
      <c r="X65" s="97">
        <v>1987.6733400000001</v>
      </c>
      <c r="Y65" s="97">
        <v>1997.4864500000001</v>
      </c>
      <c r="Z65" s="97">
        <v>2003.278687</v>
      </c>
      <c r="AA65" s="97">
        <v>2019.806519</v>
      </c>
      <c r="AB65" s="97">
        <v>2034.356689</v>
      </c>
      <c r="AC65" s="97">
        <v>2039.3984379999999</v>
      </c>
      <c r="AD65" s="97">
        <v>2047.7833250000001</v>
      </c>
      <c r="AE65" s="97">
        <v>2063.3208009999998</v>
      </c>
      <c r="AF65" s="97">
        <v>2078.719482</v>
      </c>
      <c r="AG65" s="98">
        <v>6.3610000000000003E-3</v>
      </c>
    </row>
    <row r="66" spans="1:33" ht="15" customHeight="1" x14ac:dyDescent="0.35"/>
    <row r="67" spans="1:33" ht="15" customHeight="1" x14ac:dyDescent="0.35">
      <c r="A67" s="91" t="s">
        <v>1879</v>
      </c>
      <c r="B67" s="41" t="s">
        <v>1880</v>
      </c>
      <c r="C67" s="99">
        <v>2594.6088869999999</v>
      </c>
      <c r="D67" s="99">
        <v>2616.3623050000001</v>
      </c>
      <c r="E67" s="99">
        <v>2639.1345209999999</v>
      </c>
      <c r="F67" s="99">
        <v>2635.053711</v>
      </c>
      <c r="G67" s="99">
        <v>2635.0170899999998</v>
      </c>
      <c r="H67" s="99">
        <v>2652.530029</v>
      </c>
      <c r="I67" s="99">
        <v>2642.663086</v>
      </c>
      <c r="J67" s="99">
        <v>2619.4106449999999</v>
      </c>
      <c r="K67" s="99">
        <v>2611.0898440000001</v>
      </c>
      <c r="L67" s="99">
        <v>2602.5339359999998</v>
      </c>
      <c r="M67" s="99">
        <v>2591.5405270000001</v>
      </c>
      <c r="N67" s="99">
        <v>2587.5864259999998</v>
      </c>
      <c r="O67" s="99">
        <v>2587.9536130000001</v>
      </c>
      <c r="P67" s="99">
        <v>2584.945557</v>
      </c>
      <c r="Q67" s="99">
        <v>2579.9072270000001</v>
      </c>
      <c r="R67" s="99">
        <v>2585.999268</v>
      </c>
      <c r="S67" s="99">
        <v>2601.5971679999998</v>
      </c>
      <c r="T67" s="99">
        <v>2614.2192380000001</v>
      </c>
      <c r="U67" s="99">
        <v>2631.866211</v>
      </c>
      <c r="V67" s="99">
        <v>2658.173828</v>
      </c>
      <c r="W67" s="99">
        <v>2667.538086</v>
      </c>
      <c r="X67" s="99">
        <v>2672.0629880000001</v>
      </c>
      <c r="Y67" s="99">
        <v>2682.5512699999999</v>
      </c>
      <c r="Z67" s="99">
        <v>2688.9086910000001</v>
      </c>
      <c r="AA67" s="99">
        <v>2707.5009770000001</v>
      </c>
      <c r="AB67" s="99">
        <v>2724.6557619999999</v>
      </c>
      <c r="AC67" s="99">
        <v>2726.6433109999998</v>
      </c>
      <c r="AD67" s="99">
        <v>2730.794922</v>
      </c>
      <c r="AE67" s="99">
        <v>2744.2333979999999</v>
      </c>
      <c r="AF67" s="99">
        <v>2757.0971679999998</v>
      </c>
      <c r="AG67" s="100">
        <v>2.0969999999999999E-3</v>
      </c>
    </row>
    <row r="68" spans="1:33" ht="15" customHeight="1" x14ac:dyDescent="0.35"/>
    <row r="69" spans="1:33" ht="15" customHeight="1" x14ac:dyDescent="0.35">
      <c r="B69" s="41" t="s">
        <v>1881</v>
      </c>
    </row>
    <row r="70" spans="1:33" ht="12" customHeight="1" x14ac:dyDescent="0.35">
      <c r="A70" s="91" t="s">
        <v>1882</v>
      </c>
      <c r="B70" s="96" t="s">
        <v>1883</v>
      </c>
      <c r="C70" s="97">
        <v>534.17749000000003</v>
      </c>
      <c r="D70" s="97">
        <v>529.05017099999998</v>
      </c>
      <c r="E70" s="97">
        <v>531.29156499999999</v>
      </c>
      <c r="F70" s="97">
        <v>524.50122099999999</v>
      </c>
      <c r="G70" s="97">
        <v>520.07635500000004</v>
      </c>
      <c r="H70" s="97">
        <v>517.93457000000001</v>
      </c>
      <c r="I70" s="97">
        <v>506.91644300000002</v>
      </c>
      <c r="J70" s="97">
        <v>494.17746</v>
      </c>
      <c r="K70" s="97">
        <v>488.24728399999998</v>
      </c>
      <c r="L70" s="97">
        <v>474.48867799999999</v>
      </c>
      <c r="M70" s="97">
        <v>458.58090199999998</v>
      </c>
      <c r="N70" s="97">
        <v>446.423676</v>
      </c>
      <c r="O70" s="97">
        <v>429.57394399999998</v>
      </c>
      <c r="P70" s="97">
        <v>418.68350199999998</v>
      </c>
      <c r="Q70" s="97">
        <v>407.39840700000002</v>
      </c>
      <c r="R70" s="97">
        <v>397.86877399999997</v>
      </c>
      <c r="S70" s="97">
        <v>389.19769300000002</v>
      </c>
      <c r="T70" s="97">
        <v>380.414154</v>
      </c>
      <c r="U70" s="97">
        <v>372.01052900000002</v>
      </c>
      <c r="V70" s="97">
        <v>364.385651</v>
      </c>
      <c r="W70" s="97">
        <v>354.02426100000002</v>
      </c>
      <c r="X70" s="97">
        <v>342.05551100000002</v>
      </c>
      <c r="Y70" s="97">
        <v>331.35977200000002</v>
      </c>
      <c r="Z70" s="97">
        <v>320.68301400000001</v>
      </c>
      <c r="AA70" s="97">
        <v>311.22757000000001</v>
      </c>
      <c r="AB70" s="97">
        <v>301.368134</v>
      </c>
      <c r="AC70" s="97">
        <v>290.38870200000002</v>
      </c>
      <c r="AD70" s="97">
        <v>279.09835800000002</v>
      </c>
      <c r="AE70" s="97">
        <v>269.47027600000001</v>
      </c>
      <c r="AF70" s="97">
        <v>259.45230099999998</v>
      </c>
      <c r="AG70" s="98">
        <v>-2.4594000000000001E-2</v>
      </c>
    </row>
    <row r="71" spans="1:33" ht="15" customHeight="1" x14ac:dyDescent="0.35">
      <c r="A71" s="91" t="s">
        <v>1884</v>
      </c>
      <c r="B71" s="96" t="s">
        <v>1885</v>
      </c>
      <c r="C71" s="97">
        <v>248.99551400000001</v>
      </c>
      <c r="D71" s="97">
        <v>253.475098</v>
      </c>
      <c r="E71" s="97">
        <v>261.16674799999998</v>
      </c>
      <c r="F71" s="97">
        <v>265.68563799999998</v>
      </c>
      <c r="G71" s="97">
        <v>270.73260499999998</v>
      </c>
      <c r="H71" s="97">
        <v>280.23306300000002</v>
      </c>
      <c r="I71" s="97">
        <v>285.47311400000001</v>
      </c>
      <c r="J71" s="97">
        <v>288.61257899999998</v>
      </c>
      <c r="K71" s="97">
        <v>296.93362400000001</v>
      </c>
      <c r="L71" s="97">
        <v>299.46310399999999</v>
      </c>
      <c r="M71" s="97">
        <v>302.82080100000002</v>
      </c>
      <c r="N71" s="97">
        <v>306.71560699999998</v>
      </c>
      <c r="O71" s="97">
        <v>315.91421500000001</v>
      </c>
      <c r="P71" s="97">
        <v>317.94976800000001</v>
      </c>
      <c r="Q71" s="97">
        <v>319.57043499999997</v>
      </c>
      <c r="R71" s="97">
        <v>322.329498</v>
      </c>
      <c r="S71" s="97">
        <v>326.56982399999998</v>
      </c>
      <c r="T71" s="97">
        <v>329.83340500000003</v>
      </c>
      <c r="U71" s="97">
        <v>333.70797700000003</v>
      </c>
      <c r="V71" s="97">
        <v>338.72998000000001</v>
      </c>
      <c r="W71" s="97">
        <v>341.65289300000001</v>
      </c>
      <c r="X71" s="97">
        <v>344.585419</v>
      </c>
      <c r="Y71" s="97">
        <v>347.49014299999999</v>
      </c>
      <c r="Z71" s="97">
        <v>348.99179099999998</v>
      </c>
      <c r="AA71" s="97">
        <v>351.88250699999998</v>
      </c>
      <c r="AB71" s="97">
        <v>354.56326300000001</v>
      </c>
      <c r="AC71" s="97">
        <v>354.19189499999999</v>
      </c>
      <c r="AD71" s="97">
        <v>354.444366</v>
      </c>
      <c r="AE71" s="97">
        <v>354.877319</v>
      </c>
      <c r="AF71" s="97">
        <v>355.272919</v>
      </c>
      <c r="AG71" s="98">
        <v>1.2331999999999999E-2</v>
      </c>
    </row>
    <row r="72" spans="1:33" ht="15" customHeight="1" x14ac:dyDescent="0.35">
      <c r="A72" s="91" t="s">
        <v>1886</v>
      </c>
      <c r="B72" s="96" t="s">
        <v>1887</v>
      </c>
      <c r="C72" s="97">
        <v>1.386849</v>
      </c>
      <c r="D72" s="97">
        <v>1.4321159999999999</v>
      </c>
      <c r="E72" s="97">
        <v>1.4971950000000001</v>
      </c>
      <c r="F72" s="97">
        <v>1.544726</v>
      </c>
      <c r="G72" s="97">
        <v>1.600387</v>
      </c>
      <c r="H72" s="97">
        <v>1.673017</v>
      </c>
      <c r="I72" s="97">
        <v>1.721503</v>
      </c>
      <c r="J72" s="97">
        <v>1.765245</v>
      </c>
      <c r="K72" s="97">
        <v>1.8374870000000001</v>
      </c>
      <c r="L72" s="97">
        <v>1.8804639999999999</v>
      </c>
      <c r="M72" s="97">
        <v>1.9295089999999999</v>
      </c>
      <c r="N72" s="97">
        <v>1.983338</v>
      </c>
      <c r="O72" s="97">
        <v>2.0413039999999998</v>
      </c>
      <c r="P72" s="97">
        <v>2.098112</v>
      </c>
      <c r="Q72" s="97">
        <v>2.1546500000000002</v>
      </c>
      <c r="R72" s="97">
        <v>2.222178</v>
      </c>
      <c r="S72" s="97">
        <v>2.3001499999999999</v>
      </c>
      <c r="T72" s="97">
        <v>2.3782260000000002</v>
      </c>
      <c r="U72" s="97">
        <v>2.4634749999999999</v>
      </c>
      <c r="V72" s="97">
        <v>2.5600070000000001</v>
      </c>
      <c r="W72" s="97">
        <v>2.643364</v>
      </c>
      <c r="X72" s="97">
        <v>2.7243710000000001</v>
      </c>
      <c r="Y72" s="97">
        <v>2.8142550000000002</v>
      </c>
      <c r="Z72" s="97">
        <v>2.902606</v>
      </c>
      <c r="AA72" s="97">
        <v>3.007098</v>
      </c>
      <c r="AB72" s="97">
        <v>3.1135600000000001</v>
      </c>
      <c r="AC72" s="97">
        <v>3.20567</v>
      </c>
      <c r="AD72" s="97">
        <v>3.3030349999999999</v>
      </c>
      <c r="AE72" s="97">
        <v>3.4150999999999998</v>
      </c>
      <c r="AF72" s="97">
        <v>3.5303330000000002</v>
      </c>
      <c r="AG72" s="98">
        <v>3.2744000000000002E-2</v>
      </c>
    </row>
    <row r="73" spans="1:33" ht="15" customHeight="1" x14ac:dyDescent="0.35">
      <c r="A73" s="91" t="s">
        <v>1888</v>
      </c>
      <c r="B73" s="96" t="s">
        <v>1889</v>
      </c>
      <c r="C73" s="97">
        <v>0.98728400000000005</v>
      </c>
      <c r="D73" s="97">
        <v>0.90888199999999997</v>
      </c>
      <c r="E73" s="97">
        <v>0.848576</v>
      </c>
      <c r="F73" s="97">
        <v>0.78387799999999996</v>
      </c>
      <c r="G73" s="97">
        <v>0.73523400000000005</v>
      </c>
      <c r="H73" s="97">
        <v>0.70518000000000003</v>
      </c>
      <c r="I73" s="97">
        <v>0.67109399999999997</v>
      </c>
      <c r="J73" s="97">
        <v>0.63854299999999997</v>
      </c>
      <c r="K73" s="97">
        <v>0.61843000000000004</v>
      </c>
      <c r="L73" s="97">
        <v>0.59630099999999997</v>
      </c>
      <c r="M73" s="97">
        <v>0.58179099999999995</v>
      </c>
      <c r="N73" s="97">
        <v>0.569716</v>
      </c>
      <c r="O73" s="97">
        <v>0.55968700000000005</v>
      </c>
      <c r="P73" s="97">
        <v>0.54988499999999996</v>
      </c>
      <c r="Q73" s="97">
        <v>0.54051800000000005</v>
      </c>
      <c r="R73" s="97">
        <v>0.53424799999999995</v>
      </c>
      <c r="S73" s="97">
        <v>0.53058099999999997</v>
      </c>
      <c r="T73" s="97">
        <v>0.52702400000000005</v>
      </c>
      <c r="U73" s="97">
        <v>0.527644</v>
      </c>
      <c r="V73" s="97">
        <v>0.53065700000000005</v>
      </c>
      <c r="W73" s="97">
        <v>0.530999</v>
      </c>
      <c r="X73" s="97">
        <v>0.53446099999999996</v>
      </c>
      <c r="Y73" s="97">
        <v>0.540157</v>
      </c>
      <c r="Z73" s="97">
        <v>0.54625199999999996</v>
      </c>
      <c r="AA73" s="97">
        <v>0.56285099999999999</v>
      </c>
      <c r="AB73" s="97">
        <v>0.58099900000000004</v>
      </c>
      <c r="AC73" s="97">
        <v>0.60188399999999997</v>
      </c>
      <c r="AD73" s="97">
        <v>0.62583</v>
      </c>
      <c r="AE73" s="97">
        <v>0.658721</v>
      </c>
      <c r="AF73" s="97">
        <v>0.69498599999999999</v>
      </c>
      <c r="AG73" s="98">
        <v>-1.2033E-2</v>
      </c>
    </row>
    <row r="74" spans="1:33" ht="15" customHeight="1" x14ac:dyDescent="0.35">
      <c r="A74" s="91" t="s">
        <v>1890</v>
      </c>
      <c r="B74" s="96" t="s">
        <v>1891</v>
      </c>
      <c r="C74" s="97">
        <v>169.97560100000001</v>
      </c>
      <c r="D74" s="97">
        <v>173.01281700000001</v>
      </c>
      <c r="E74" s="97">
        <v>177.338379</v>
      </c>
      <c r="F74" s="97">
        <v>181.1754</v>
      </c>
      <c r="G74" s="97">
        <v>186.144699</v>
      </c>
      <c r="H74" s="97">
        <v>193.259964</v>
      </c>
      <c r="I74" s="97">
        <v>197.92910800000001</v>
      </c>
      <c r="J74" s="97">
        <v>202.977554</v>
      </c>
      <c r="K74" s="97">
        <v>210.89587399999999</v>
      </c>
      <c r="L74" s="97">
        <v>215.57270800000001</v>
      </c>
      <c r="M74" s="97">
        <v>224.188614</v>
      </c>
      <c r="N74" s="97">
        <v>230.263443</v>
      </c>
      <c r="O74" s="97">
        <v>236.993225</v>
      </c>
      <c r="P74" s="97">
        <v>243.588562</v>
      </c>
      <c r="Q74" s="97">
        <v>250.15267900000001</v>
      </c>
      <c r="R74" s="97">
        <v>257.992615</v>
      </c>
      <c r="S74" s="97">
        <v>267.04504400000002</v>
      </c>
      <c r="T74" s="97">
        <v>276.10958900000003</v>
      </c>
      <c r="U74" s="97">
        <v>286.00692700000002</v>
      </c>
      <c r="V74" s="97">
        <v>297.21414199999998</v>
      </c>
      <c r="W74" s="97">
        <v>306.89172400000001</v>
      </c>
      <c r="X74" s="97">
        <v>316.29666099999997</v>
      </c>
      <c r="Y74" s="97">
        <v>326.73202500000002</v>
      </c>
      <c r="Z74" s="97">
        <v>336.98959400000001</v>
      </c>
      <c r="AA74" s="97">
        <v>349.12094100000002</v>
      </c>
      <c r="AB74" s="97">
        <v>361.301331</v>
      </c>
      <c r="AC74" s="97">
        <v>371.91748000000001</v>
      </c>
      <c r="AD74" s="97">
        <v>382.98825099999999</v>
      </c>
      <c r="AE74" s="97">
        <v>395.70764200000002</v>
      </c>
      <c r="AF74" s="97">
        <v>408.66970800000001</v>
      </c>
      <c r="AG74" s="98">
        <v>3.0712E-2</v>
      </c>
    </row>
    <row r="75" spans="1:33" ht="15" customHeight="1" x14ac:dyDescent="0.35">
      <c r="A75" s="91" t="s">
        <v>1892</v>
      </c>
      <c r="B75" s="96" t="s">
        <v>1612</v>
      </c>
      <c r="C75" s="97">
        <v>9.5860000000000008E-3</v>
      </c>
      <c r="D75" s="97">
        <v>9.6109999999999998E-3</v>
      </c>
      <c r="E75" s="97">
        <v>9.7549999999999998E-3</v>
      </c>
      <c r="F75" s="97">
        <v>9.7719999999999994E-3</v>
      </c>
      <c r="G75" s="97">
        <v>9.8289999999999992E-3</v>
      </c>
      <c r="H75" s="97">
        <v>9.9760000000000005E-3</v>
      </c>
      <c r="I75" s="97">
        <v>9.9659999999999992E-3</v>
      </c>
      <c r="J75" s="97">
        <v>9.9209999999999993E-3</v>
      </c>
      <c r="K75" s="97">
        <v>1.0026999999999999E-2</v>
      </c>
      <c r="L75" s="97">
        <v>9.9620000000000004E-3</v>
      </c>
      <c r="M75" s="97">
        <v>9.9240000000000005E-3</v>
      </c>
      <c r="N75" s="97">
        <v>9.9039999999999996E-3</v>
      </c>
      <c r="O75" s="97">
        <v>9.8969999999999995E-3</v>
      </c>
      <c r="P75" s="97">
        <v>9.8759999999999994E-3</v>
      </c>
      <c r="Q75" s="97">
        <v>9.8460000000000006E-3</v>
      </c>
      <c r="R75" s="97">
        <v>9.8589999999999997E-3</v>
      </c>
      <c r="S75" s="97">
        <v>9.9080000000000001E-3</v>
      </c>
      <c r="T75" s="97">
        <v>9.946E-3</v>
      </c>
      <c r="U75" s="97">
        <v>1.0002E-2</v>
      </c>
      <c r="V75" s="97">
        <v>1.0092E-2</v>
      </c>
      <c r="W75" s="97">
        <v>1.0116999999999999E-2</v>
      </c>
      <c r="X75" s="97">
        <v>1.0123E-2</v>
      </c>
      <c r="Y75" s="97">
        <v>1.0152E-2</v>
      </c>
      <c r="Z75" s="97">
        <v>1.0166E-2</v>
      </c>
      <c r="AA75" s="97">
        <v>1.0225E-2</v>
      </c>
      <c r="AB75" s="97">
        <v>1.0279E-2</v>
      </c>
      <c r="AC75" s="97">
        <v>1.0274999999999999E-2</v>
      </c>
      <c r="AD75" s="97">
        <v>1.0279E-2</v>
      </c>
      <c r="AE75" s="97">
        <v>1.0318000000000001E-2</v>
      </c>
      <c r="AF75" s="97">
        <v>1.0355E-2</v>
      </c>
      <c r="AG75" s="98">
        <v>2.6640000000000001E-3</v>
      </c>
    </row>
    <row r="76" spans="1:33" ht="15" customHeight="1" x14ac:dyDescent="0.35">
      <c r="A76" s="91" t="s">
        <v>1893</v>
      </c>
      <c r="B76" s="96" t="s">
        <v>1894</v>
      </c>
      <c r="C76" s="97">
        <v>1.5156210000000001</v>
      </c>
      <c r="D76" s="97">
        <v>1.5650919999999999</v>
      </c>
      <c r="E76" s="97">
        <v>1.6362129999999999</v>
      </c>
      <c r="F76" s="97">
        <v>1.688158</v>
      </c>
      <c r="G76" s="97">
        <v>1.7489859999999999</v>
      </c>
      <c r="H76" s="97">
        <v>1.82836</v>
      </c>
      <c r="I76" s="97">
        <v>1.8813489999999999</v>
      </c>
      <c r="J76" s="97">
        <v>1.929152</v>
      </c>
      <c r="K76" s="97">
        <v>2.0081020000000001</v>
      </c>
      <c r="L76" s="97">
        <v>2.055069</v>
      </c>
      <c r="M76" s="97">
        <v>2.1086689999999999</v>
      </c>
      <c r="N76" s="97">
        <v>2.1674950000000002</v>
      </c>
      <c r="O76" s="97">
        <v>2.2308439999999998</v>
      </c>
      <c r="P76" s="97">
        <v>2.292926</v>
      </c>
      <c r="Q76" s="97">
        <v>2.3547150000000001</v>
      </c>
      <c r="R76" s="97">
        <v>2.4285130000000001</v>
      </c>
      <c r="S76" s="97">
        <v>2.513725</v>
      </c>
      <c r="T76" s="97">
        <v>2.5990510000000002</v>
      </c>
      <c r="U76" s="97">
        <v>2.692215</v>
      </c>
      <c r="V76" s="97">
        <v>2.7977099999999999</v>
      </c>
      <c r="W76" s="97">
        <v>2.8888060000000002</v>
      </c>
      <c r="X76" s="97">
        <v>2.9773360000000002</v>
      </c>
      <c r="Y76" s="97">
        <v>3.0755650000000001</v>
      </c>
      <c r="Z76" s="97">
        <v>3.1721210000000002</v>
      </c>
      <c r="AA76" s="97">
        <v>3.2863150000000001</v>
      </c>
      <c r="AB76" s="97">
        <v>3.4026619999999999</v>
      </c>
      <c r="AC76" s="97">
        <v>3.5033240000000001</v>
      </c>
      <c r="AD76" s="97">
        <v>3.6097299999999999</v>
      </c>
      <c r="AE76" s="97">
        <v>3.7322000000000002</v>
      </c>
      <c r="AF76" s="97">
        <v>3.8581340000000002</v>
      </c>
      <c r="AG76" s="98">
        <v>3.2744000000000002E-2</v>
      </c>
    </row>
    <row r="77" spans="1:33" ht="15" customHeight="1" x14ac:dyDescent="0.35">
      <c r="A77" s="91" t="s">
        <v>1895</v>
      </c>
      <c r="B77" s="96" t="s">
        <v>1896</v>
      </c>
      <c r="C77" s="97">
        <v>1.5846640000000001</v>
      </c>
      <c r="D77" s="97">
        <v>1.636388</v>
      </c>
      <c r="E77" s="97">
        <v>1.7107490000000001</v>
      </c>
      <c r="F77" s="97">
        <v>1.7650600000000001</v>
      </c>
      <c r="G77" s="97">
        <v>1.82866</v>
      </c>
      <c r="H77" s="97">
        <v>1.9116489999999999</v>
      </c>
      <c r="I77" s="97">
        <v>1.967052</v>
      </c>
      <c r="J77" s="97">
        <v>2.0170330000000001</v>
      </c>
      <c r="K77" s="97">
        <v>2.0995789999999999</v>
      </c>
      <c r="L77" s="97">
        <v>2.1486860000000001</v>
      </c>
      <c r="M77" s="97">
        <v>2.2047270000000001</v>
      </c>
      <c r="N77" s="97">
        <v>2.2662330000000002</v>
      </c>
      <c r="O77" s="97">
        <v>2.3324669999999998</v>
      </c>
      <c r="P77" s="97">
        <v>2.3973779999999998</v>
      </c>
      <c r="Q77" s="97">
        <v>2.4619810000000002</v>
      </c>
      <c r="R77" s="97">
        <v>2.5391409999999999</v>
      </c>
      <c r="S77" s="97">
        <v>2.6282350000000001</v>
      </c>
      <c r="T77" s="97">
        <v>2.7174469999999999</v>
      </c>
      <c r="U77" s="97">
        <v>2.8148559999999998</v>
      </c>
      <c r="V77" s="97">
        <v>2.9251559999999999</v>
      </c>
      <c r="W77" s="97">
        <v>3.0204029999999999</v>
      </c>
      <c r="X77" s="97">
        <v>3.112965</v>
      </c>
      <c r="Y77" s="97">
        <v>3.2156690000000001</v>
      </c>
      <c r="Z77" s="97">
        <v>3.3166229999999999</v>
      </c>
      <c r="AA77" s="97">
        <v>3.4360179999999998</v>
      </c>
      <c r="AB77" s="97">
        <v>3.5576660000000002</v>
      </c>
      <c r="AC77" s="97">
        <v>3.6629139999999998</v>
      </c>
      <c r="AD77" s="97">
        <v>3.7741669999999998</v>
      </c>
      <c r="AE77" s="97">
        <v>3.9022160000000001</v>
      </c>
      <c r="AF77" s="97">
        <v>4.0338859999999999</v>
      </c>
      <c r="AG77" s="98">
        <v>3.2744000000000002E-2</v>
      </c>
    </row>
    <row r="78" spans="1:33" ht="15" customHeight="1" x14ac:dyDescent="0.35">
      <c r="A78" s="91" t="s">
        <v>1897</v>
      </c>
      <c r="B78" s="96" t="s">
        <v>1620</v>
      </c>
      <c r="C78" s="97">
        <v>0</v>
      </c>
      <c r="D78" s="97">
        <v>0</v>
      </c>
      <c r="E78" s="97">
        <v>0</v>
      </c>
      <c r="F78" s="97">
        <v>0</v>
      </c>
      <c r="G78" s="97">
        <v>0</v>
      </c>
      <c r="H78" s="97">
        <v>0</v>
      </c>
      <c r="I78" s="97">
        <v>0</v>
      </c>
      <c r="J78" s="97">
        <v>0</v>
      </c>
      <c r="K78" s="97">
        <v>0</v>
      </c>
      <c r="L78" s="97">
        <v>0</v>
      </c>
      <c r="M78" s="97">
        <v>0</v>
      </c>
      <c r="N78" s="97">
        <v>0</v>
      </c>
      <c r="O78" s="97">
        <v>0</v>
      </c>
      <c r="P78" s="97">
        <v>0</v>
      </c>
      <c r="Q78" s="97">
        <v>0</v>
      </c>
      <c r="R78" s="97">
        <v>0</v>
      </c>
      <c r="S78" s="97">
        <v>0</v>
      </c>
      <c r="T78" s="97">
        <v>0</v>
      </c>
      <c r="U78" s="97">
        <v>0</v>
      </c>
      <c r="V78" s="97">
        <v>0</v>
      </c>
      <c r="W78" s="97">
        <v>0</v>
      </c>
      <c r="X78" s="97">
        <v>0</v>
      </c>
      <c r="Y78" s="97">
        <v>0</v>
      </c>
      <c r="Z78" s="97">
        <v>0</v>
      </c>
      <c r="AA78" s="97">
        <v>0</v>
      </c>
      <c r="AB78" s="97">
        <v>0</v>
      </c>
      <c r="AC78" s="97">
        <v>0</v>
      </c>
      <c r="AD78" s="97">
        <v>0</v>
      </c>
      <c r="AE78" s="97">
        <v>0</v>
      </c>
      <c r="AF78" s="97">
        <v>0</v>
      </c>
      <c r="AG78" s="98" t="s">
        <v>1557</v>
      </c>
    </row>
    <row r="79" spans="1:33" ht="15" customHeight="1" x14ac:dyDescent="0.35">
      <c r="A79" s="91" t="s">
        <v>1898</v>
      </c>
      <c r="B79" s="41" t="s">
        <v>1899</v>
      </c>
      <c r="C79" s="99">
        <v>958.63269000000003</v>
      </c>
      <c r="D79" s="99">
        <v>961.09008800000004</v>
      </c>
      <c r="E79" s="99">
        <v>975.499146</v>
      </c>
      <c r="F79" s="99">
        <v>977.15386999999998</v>
      </c>
      <c r="G79" s="99">
        <v>982.87670900000001</v>
      </c>
      <c r="H79" s="99">
        <v>997.55578600000001</v>
      </c>
      <c r="I79" s="99">
        <v>996.56970200000001</v>
      </c>
      <c r="J79" s="99">
        <v>992.12756300000001</v>
      </c>
      <c r="K79" s="99">
        <v>1002.650452</v>
      </c>
      <c r="L79" s="99">
        <v>996.21490500000004</v>
      </c>
      <c r="M79" s="99">
        <v>992.42498799999998</v>
      </c>
      <c r="N79" s="99">
        <v>990.39935300000002</v>
      </c>
      <c r="O79" s="99">
        <v>989.65551800000003</v>
      </c>
      <c r="P79" s="99">
        <v>987.57006799999999</v>
      </c>
      <c r="Q79" s="99">
        <v>984.64318800000001</v>
      </c>
      <c r="R79" s="99">
        <v>985.92480499999999</v>
      </c>
      <c r="S79" s="99">
        <v>990.79522699999995</v>
      </c>
      <c r="T79" s="99">
        <v>994.58880599999998</v>
      </c>
      <c r="U79" s="99">
        <v>1000.233582</v>
      </c>
      <c r="V79" s="99">
        <v>1009.153442</v>
      </c>
      <c r="W79" s="99">
        <v>1011.662598</v>
      </c>
      <c r="X79" s="99">
        <v>1012.296814</v>
      </c>
      <c r="Y79" s="99">
        <v>1015.2377320000001</v>
      </c>
      <c r="Z79" s="99">
        <v>1016.612183</v>
      </c>
      <c r="AA79" s="99">
        <v>1022.53363</v>
      </c>
      <c r="AB79" s="99">
        <v>1027.8979489999999</v>
      </c>
      <c r="AC79" s="99">
        <v>1027.482178</v>
      </c>
      <c r="AD79" s="99">
        <v>1027.854004</v>
      </c>
      <c r="AE79" s="99">
        <v>1031.7738039999999</v>
      </c>
      <c r="AF79" s="99">
        <v>1035.5225829999999</v>
      </c>
      <c r="AG79" s="100">
        <v>2.6640000000000001E-3</v>
      </c>
    </row>
    <row r="80" spans="1:33" ht="15" customHeight="1" thickBot="1" x14ac:dyDescent="0.4"/>
    <row r="81" spans="2:34" ht="15" customHeight="1" x14ac:dyDescent="0.35">
      <c r="B81" s="101" t="s">
        <v>1900</v>
      </c>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c r="AA81" s="102"/>
      <c r="AB81" s="102"/>
      <c r="AC81" s="102"/>
      <c r="AD81" s="102"/>
      <c r="AE81" s="102"/>
      <c r="AF81" s="102"/>
      <c r="AG81" s="102"/>
      <c r="AH81" s="103"/>
    </row>
    <row r="82" spans="2:34" ht="15" customHeight="1" x14ac:dyDescent="0.35">
      <c r="B82" s="104" t="s">
        <v>1901</v>
      </c>
    </row>
    <row r="83" spans="2:34" ht="15" customHeight="1" x14ac:dyDescent="0.35">
      <c r="B83" s="104" t="s">
        <v>1629</v>
      </c>
    </row>
    <row r="84" spans="2:34" ht="15" customHeight="1" x14ac:dyDescent="0.35">
      <c r="B84" s="104" t="s">
        <v>1902</v>
      </c>
    </row>
    <row r="85" spans="2:34" ht="15" customHeight="1" x14ac:dyDescent="0.35">
      <c r="B85" s="104" t="s">
        <v>1633</v>
      </c>
    </row>
    <row r="86" spans="2:34" ht="15" customHeight="1" x14ac:dyDescent="0.35">
      <c r="B86" s="104" t="s">
        <v>1634</v>
      </c>
    </row>
    <row r="87" spans="2:34" ht="15" customHeight="1" x14ac:dyDescent="0.35"/>
    <row r="88" spans="2:34" ht="15" customHeight="1" x14ac:dyDescent="0.35"/>
    <row r="89" spans="2:34" ht="15" customHeight="1" x14ac:dyDescent="0.35"/>
    <row r="90" spans="2:34" ht="12" customHeight="1" x14ac:dyDescent="0.35"/>
    <row r="91" spans="2:34" ht="15" customHeight="1" x14ac:dyDescent="0.35"/>
    <row r="92" spans="2:34" ht="15" customHeight="1" x14ac:dyDescent="0.35"/>
    <row r="93" spans="2:34" ht="15" customHeight="1" x14ac:dyDescent="0.35"/>
    <row r="94" spans="2:34" ht="15" customHeight="1" x14ac:dyDescent="0.35"/>
    <row r="95" spans="2:34" ht="12" customHeight="1" x14ac:dyDescent="0.35"/>
    <row r="96" spans="2:34" ht="15" customHeight="1" x14ac:dyDescent="0.35"/>
    <row r="97" ht="12" customHeight="1" x14ac:dyDescent="0.35"/>
    <row r="98" ht="15" customHeight="1" x14ac:dyDescent="0.35"/>
    <row r="99" ht="15" customHeight="1" x14ac:dyDescent="0.35"/>
    <row r="100" ht="15" customHeight="1" x14ac:dyDescent="0.35"/>
    <row r="101" ht="15" customHeight="1" x14ac:dyDescent="0.35"/>
    <row r="102" ht="15" customHeight="1" x14ac:dyDescent="0.35"/>
    <row r="103" ht="15" customHeight="1" x14ac:dyDescent="0.35"/>
    <row r="104" ht="15" customHeight="1" x14ac:dyDescent="0.35"/>
    <row r="105" ht="15" customHeight="1" x14ac:dyDescent="0.35"/>
    <row r="106" ht="15" customHeight="1" x14ac:dyDescent="0.35"/>
    <row r="107" ht="15" customHeight="1" x14ac:dyDescent="0.35"/>
    <row r="108" ht="15" customHeight="1" x14ac:dyDescent="0.35"/>
    <row r="109" ht="15" customHeight="1" x14ac:dyDescent="0.35"/>
    <row r="110" ht="15" customHeight="1" x14ac:dyDescent="0.35"/>
    <row r="111" ht="15" customHeight="1" x14ac:dyDescent="0.35"/>
    <row r="112" ht="15" customHeight="1" x14ac:dyDescent="0.35"/>
    <row r="113" spans="2:33" ht="12" customHeight="1" x14ac:dyDescent="0.35"/>
    <row r="114" spans="2:33" ht="15" customHeight="1" x14ac:dyDescent="0.35"/>
    <row r="115" spans="2:33" ht="15" customHeight="1" x14ac:dyDescent="0.35"/>
    <row r="116" spans="2:33" ht="15" customHeight="1" x14ac:dyDescent="0.35">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row>
    <row r="117" spans="2:33" ht="15" customHeight="1" x14ac:dyDescent="0.35"/>
    <row r="118" spans="2:33" ht="15" customHeight="1" x14ac:dyDescent="0.35"/>
    <row r="119" spans="2:33" ht="15" customHeight="1" x14ac:dyDescent="0.35"/>
    <row r="120" spans="2:33" ht="15" customHeight="1" x14ac:dyDescent="0.35"/>
    <row r="121" spans="2:33" ht="15" customHeight="1" x14ac:dyDescent="0.35"/>
    <row r="122" spans="2:33" ht="15" customHeight="1" x14ac:dyDescent="0.35"/>
    <row r="123" spans="2:33" ht="15" customHeight="1" x14ac:dyDescent="0.35"/>
    <row r="124" spans="2:33" ht="15" customHeight="1" x14ac:dyDescent="0.35"/>
    <row r="125" spans="2:33" ht="15" customHeight="1" x14ac:dyDescent="0.35"/>
    <row r="126" spans="2:33" ht="15" customHeight="1" x14ac:dyDescent="0.35"/>
    <row r="127" spans="2:33" ht="15" customHeight="1" x14ac:dyDescent="0.35"/>
    <row r="128" spans="2:33" ht="12" customHeight="1" x14ac:dyDescent="0.35"/>
    <row r="129" ht="12" customHeight="1" x14ac:dyDescent="0.35"/>
    <row r="130" ht="12" customHeight="1" x14ac:dyDescent="0.35"/>
    <row r="131" ht="12" customHeight="1" x14ac:dyDescent="0.35"/>
    <row r="132" ht="12" customHeight="1" x14ac:dyDescent="0.35"/>
    <row r="133" ht="12" customHeight="1" x14ac:dyDescent="0.35"/>
    <row r="134" ht="12" customHeight="1" x14ac:dyDescent="0.35"/>
    <row r="135" ht="12" customHeight="1" x14ac:dyDescent="0.35"/>
    <row r="136" ht="12" customHeight="1" x14ac:dyDescent="0.35"/>
    <row r="137" ht="12" customHeight="1" x14ac:dyDescent="0.35"/>
    <row r="138" ht="12" customHeight="1" x14ac:dyDescent="0.35"/>
    <row r="139" ht="12" customHeight="1" x14ac:dyDescent="0.35"/>
    <row r="140" ht="12" customHeight="1" x14ac:dyDescent="0.35"/>
    <row r="141" ht="12" customHeight="1" x14ac:dyDescent="0.35"/>
    <row r="142" ht="12" customHeight="1" x14ac:dyDescent="0.35"/>
    <row r="143" ht="12" customHeight="1" x14ac:dyDescent="0.35"/>
    <row r="144" ht="12" customHeight="1" x14ac:dyDescent="0.35"/>
    <row r="145" ht="12" customHeight="1" x14ac:dyDescent="0.35"/>
    <row r="146" ht="12" customHeight="1" x14ac:dyDescent="0.35"/>
    <row r="147" ht="12" customHeight="1" x14ac:dyDescent="0.35"/>
    <row r="148" ht="12" customHeight="1" x14ac:dyDescent="0.35"/>
    <row r="149" ht="12"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2" customHeight="1" x14ac:dyDescent="0.35"/>
    <row r="164" ht="15" customHeight="1" x14ac:dyDescent="0.35"/>
    <row r="165"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2"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0" ht="15" customHeight="1" x14ac:dyDescent="0.35"/>
    <row r="181" ht="12" customHeight="1" x14ac:dyDescent="0.35"/>
    <row r="182" ht="12" customHeight="1" x14ac:dyDescent="0.35"/>
    <row r="183" ht="15" customHeight="1" x14ac:dyDescent="0.35"/>
    <row r="184" ht="15" customHeight="1" x14ac:dyDescent="0.35"/>
    <row r="185" ht="15" customHeight="1" x14ac:dyDescent="0.35"/>
    <row r="186" ht="15" customHeight="1" x14ac:dyDescent="0.35"/>
    <row r="187" ht="15" customHeight="1" x14ac:dyDescent="0.35"/>
    <row r="188" ht="12" customHeight="1" x14ac:dyDescent="0.35"/>
    <row r="189" ht="15" customHeight="1" x14ac:dyDescent="0.35"/>
    <row r="190" ht="15" customHeight="1" x14ac:dyDescent="0.35"/>
    <row r="191" ht="15" customHeight="1" x14ac:dyDescent="0.35"/>
    <row r="192" ht="15" customHeight="1" x14ac:dyDescent="0.35"/>
    <row r="193" ht="15" customHeight="1" x14ac:dyDescent="0.35"/>
    <row r="194" ht="12" customHeight="1" x14ac:dyDescent="0.35"/>
    <row r="195" ht="15" customHeight="1" x14ac:dyDescent="0.35"/>
    <row r="196" ht="15" customHeight="1" x14ac:dyDescent="0.35"/>
    <row r="197" ht="15" customHeight="1" x14ac:dyDescent="0.35"/>
    <row r="198" ht="15" customHeight="1" x14ac:dyDescent="0.35"/>
    <row r="199" ht="15" customHeight="1" x14ac:dyDescent="0.35"/>
    <row r="200" ht="12" customHeight="1" x14ac:dyDescent="0.35"/>
    <row r="201" ht="15" customHeight="1" x14ac:dyDescent="0.35"/>
    <row r="202" ht="15" customHeight="1" x14ac:dyDescent="0.35"/>
    <row r="203" ht="15" customHeight="1" x14ac:dyDescent="0.35"/>
    <row r="204" ht="12" customHeight="1" x14ac:dyDescent="0.35"/>
    <row r="205" ht="15" customHeight="1" x14ac:dyDescent="0.35"/>
    <row r="206" ht="15" customHeight="1" x14ac:dyDescent="0.35"/>
    <row r="207" ht="15" customHeight="1" x14ac:dyDescent="0.35"/>
    <row r="208" ht="15" customHeight="1" x14ac:dyDescent="0.35"/>
    <row r="209" ht="12"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3" ht="15" customHeight="1" x14ac:dyDescent="0.35"/>
    <row r="224" ht="15" customHeight="1" x14ac:dyDescent="0.35"/>
    <row r="225" ht="15" customHeight="1" x14ac:dyDescent="0.35"/>
    <row r="226"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2" customHeight="1" x14ac:dyDescent="0.35"/>
    <row r="249" ht="15" customHeight="1" x14ac:dyDescent="0.35"/>
    <row r="250" ht="15" customHeight="1" x14ac:dyDescent="0.35"/>
    <row r="251" ht="15" customHeight="1" x14ac:dyDescent="0.35"/>
    <row r="252" ht="12" customHeight="1" x14ac:dyDescent="0.35"/>
    <row r="253" ht="15" customHeight="1" x14ac:dyDescent="0.35"/>
    <row r="254" ht="15" customHeight="1" x14ac:dyDescent="0.35"/>
    <row r="255" ht="12" customHeight="1" x14ac:dyDescent="0.35"/>
    <row r="256" ht="15" customHeight="1" x14ac:dyDescent="0.35"/>
    <row r="257" spans="2:33" ht="15" customHeight="1" x14ac:dyDescent="0.35"/>
    <row r="258" spans="2:33" ht="15" customHeight="1" x14ac:dyDescent="0.35">
      <c r="B258" s="105"/>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c r="AB258" s="105"/>
      <c r="AC258" s="105"/>
      <c r="AD258" s="105"/>
      <c r="AE258" s="105"/>
      <c r="AF258" s="105"/>
      <c r="AG258" s="105"/>
    </row>
    <row r="259" spans="2:33" ht="15" customHeight="1" x14ac:dyDescent="0.35"/>
    <row r="260" spans="2:33" ht="15" customHeight="1" x14ac:dyDescent="0.35"/>
    <row r="261" spans="2:33" ht="15" customHeight="1" x14ac:dyDescent="0.35"/>
    <row r="262" spans="2:33" ht="15" customHeight="1" x14ac:dyDescent="0.35"/>
    <row r="263" spans="2:33" ht="15" customHeight="1" x14ac:dyDescent="0.35"/>
    <row r="264" spans="2:33" ht="15" customHeight="1" x14ac:dyDescent="0.35"/>
    <row r="265" spans="2:33" ht="15" customHeight="1" x14ac:dyDescent="0.35"/>
    <row r="266" spans="2:33" ht="15" customHeight="1" x14ac:dyDescent="0.35"/>
    <row r="267" spans="2:33" ht="12" customHeight="1" x14ac:dyDescent="0.35"/>
    <row r="268" spans="2:33" ht="12" customHeight="1" x14ac:dyDescent="0.35"/>
    <row r="269" spans="2:33" ht="12" customHeight="1" x14ac:dyDescent="0.35"/>
    <row r="270" spans="2:33" ht="12" customHeight="1" x14ac:dyDescent="0.35"/>
    <row r="271" spans="2:33" ht="12" customHeight="1" x14ac:dyDescent="0.35"/>
    <row r="272" spans="2:33" ht="12" customHeight="1" x14ac:dyDescent="0.35"/>
    <row r="273" ht="12" customHeight="1" x14ac:dyDescent="0.35"/>
    <row r="274" ht="12" customHeight="1" x14ac:dyDescent="0.35"/>
    <row r="275" ht="12" customHeight="1" x14ac:dyDescent="0.35"/>
    <row r="276" ht="12" customHeight="1" x14ac:dyDescent="0.35"/>
    <row r="277" ht="12" customHeight="1" x14ac:dyDescent="0.35"/>
    <row r="278" ht="12" customHeight="1" x14ac:dyDescent="0.35"/>
    <row r="279" ht="12" customHeight="1" x14ac:dyDescent="0.35"/>
    <row r="280" ht="12" customHeight="1" x14ac:dyDescent="0.35"/>
    <row r="281" ht="12" customHeight="1" x14ac:dyDescent="0.35"/>
    <row r="282" ht="12" customHeight="1" x14ac:dyDescent="0.35"/>
    <row r="283" ht="12" customHeight="1" x14ac:dyDescent="0.35"/>
    <row r="284" ht="12" customHeight="1" x14ac:dyDescent="0.35"/>
    <row r="285" ht="12" customHeight="1" x14ac:dyDescent="0.35"/>
    <row r="286" ht="12" customHeight="1" x14ac:dyDescent="0.35"/>
    <row r="287" ht="12" customHeight="1" x14ac:dyDescent="0.35"/>
    <row r="288" ht="12" customHeight="1" x14ac:dyDescent="0.35"/>
    <row r="289" ht="12" customHeight="1" x14ac:dyDescent="0.35"/>
    <row r="290" ht="12" customHeight="1" x14ac:dyDescent="0.35"/>
    <row r="291" ht="12" customHeight="1" x14ac:dyDescent="0.35"/>
    <row r="292" ht="12" customHeight="1" x14ac:dyDescent="0.35"/>
    <row r="293" ht="12" customHeight="1" x14ac:dyDescent="0.35"/>
    <row r="294" ht="12" customHeight="1" x14ac:dyDescent="0.35"/>
    <row r="295" ht="12" customHeight="1" x14ac:dyDescent="0.35"/>
    <row r="296" ht="12" customHeight="1" x14ac:dyDescent="0.35"/>
    <row r="297" ht="12" customHeight="1" x14ac:dyDescent="0.35"/>
    <row r="298" ht="12" customHeight="1" x14ac:dyDescent="0.35"/>
    <row r="299" ht="12"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2"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spans="2:33" ht="15" customHeight="1" x14ac:dyDescent="0.35"/>
    <row r="338" spans="2:33" ht="15" customHeight="1" x14ac:dyDescent="0.35"/>
    <row r="339" spans="2:33" ht="15" customHeight="1" x14ac:dyDescent="0.35"/>
    <row r="340" spans="2:33" ht="15" customHeight="1" x14ac:dyDescent="0.35">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c r="AE340" s="105"/>
      <c r="AF340" s="105"/>
      <c r="AG340" s="105"/>
    </row>
    <row r="341" spans="2:33" ht="15" customHeight="1" x14ac:dyDescent="0.35"/>
    <row r="342" spans="2:33" ht="15" customHeight="1" x14ac:dyDescent="0.35"/>
    <row r="343" spans="2:33" ht="15" customHeight="1" x14ac:dyDescent="0.35"/>
    <row r="344" spans="2:33" ht="15" customHeight="1" x14ac:dyDescent="0.35"/>
    <row r="345" spans="2:33" ht="15" customHeight="1" x14ac:dyDescent="0.35"/>
    <row r="346" spans="2:33" ht="12" customHeight="1" x14ac:dyDescent="0.35"/>
    <row r="347" spans="2:33" ht="12" customHeight="1" x14ac:dyDescent="0.35"/>
    <row r="348" spans="2:33" ht="12" customHeight="1" x14ac:dyDescent="0.35"/>
    <row r="349" spans="2:33" ht="12" customHeight="1" x14ac:dyDescent="0.35"/>
    <row r="350" spans="2:33" ht="12" customHeight="1" x14ac:dyDescent="0.35"/>
    <row r="351" spans="2:33" ht="12" customHeight="1" x14ac:dyDescent="0.35"/>
    <row r="352" spans="2:33"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spans="2:33" ht="12" customHeight="1" x14ac:dyDescent="0.35"/>
    <row r="450" spans="2:33" ht="15" customHeight="1" x14ac:dyDescent="0.35"/>
    <row r="451" spans="2:33" ht="15" customHeight="1" x14ac:dyDescent="0.35"/>
    <row r="452" spans="2:33" ht="15" customHeight="1" x14ac:dyDescent="0.35">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c r="AE452" s="105"/>
      <c r="AF452" s="105"/>
      <c r="AG452" s="105"/>
    </row>
    <row r="453" spans="2:33" ht="15" customHeight="1" x14ac:dyDescent="0.35"/>
    <row r="454" spans="2:33" ht="15" customHeight="1" x14ac:dyDescent="0.35"/>
    <row r="455" spans="2:33" ht="15" customHeight="1" x14ac:dyDescent="0.35"/>
    <row r="456" spans="2:33" ht="15" customHeight="1" x14ac:dyDescent="0.35"/>
    <row r="457" spans="2:33" ht="15" customHeight="1" x14ac:dyDescent="0.35"/>
    <row r="458" spans="2:33" ht="15" customHeight="1" x14ac:dyDescent="0.35"/>
    <row r="459" spans="2:33" ht="15" customHeight="1" x14ac:dyDescent="0.35"/>
    <row r="460" spans="2:33" ht="12" customHeight="1" x14ac:dyDescent="0.35"/>
    <row r="461" spans="2:33" ht="12" customHeight="1" x14ac:dyDescent="0.35"/>
    <row r="462" spans="2:33" ht="12" customHeight="1" x14ac:dyDescent="0.35"/>
    <row r="463" spans="2:33" ht="12" customHeight="1" x14ac:dyDescent="0.35"/>
    <row r="464" spans="2:33"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ht="12" customHeight="1" x14ac:dyDescent="0.35"/>
    <row r="498" ht="12" customHeight="1" x14ac:dyDescent="0.35"/>
    <row r="499" ht="12"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2"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spans="2:33" ht="15" customHeight="1" x14ac:dyDescent="0.35"/>
    <row r="546" spans="2:33" ht="15" customHeight="1" x14ac:dyDescent="0.35"/>
    <row r="547" spans="2:33" ht="15" customHeight="1" x14ac:dyDescent="0.35"/>
    <row r="548" spans="2:33" ht="15" customHeight="1" x14ac:dyDescent="0.35"/>
    <row r="549" spans="2:33" ht="15" customHeight="1" x14ac:dyDescent="0.35"/>
    <row r="550" spans="2:33" ht="15" customHeight="1" x14ac:dyDescent="0.35"/>
    <row r="551" spans="2:33" ht="15" customHeight="1" x14ac:dyDescent="0.35"/>
    <row r="552" spans="2:33" ht="12" customHeight="1" x14ac:dyDescent="0.35"/>
    <row r="553" spans="2:33" ht="15" customHeight="1" x14ac:dyDescent="0.35"/>
    <row r="554" spans="2:33" ht="12" customHeight="1" x14ac:dyDescent="0.35"/>
    <row r="555" spans="2:33" ht="15" customHeight="1" x14ac:dyDescent="0.35"/>
    <row r="556" spans="2:33" ht="15" customHeight="1" x14ac:dyDescent="0.35"/>
    <row r="557" spans="2:33" ht="15" customHeight="1" x14ac:dyDescent="0.35">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c r="AE557" s="105"/>
      <c r="AF557" s="105"/>
      <c r="AG557" s="105"/>
    </row>
    <row r="558" spans="2:33" ht="15" customHeight="1" x14ac:dyDescent="0.35"/>
    <row r="559" spans="2:33" ht="15" customHeight="1" x14ac:dyDescent="0.35"/>
    <row r="560" spans="2:33"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spans="2:33" ht="12" customHeight="1" x14ac:dyDescent="0.35"/>
    <row r="626" spans="2:33" ht="15" customHeight="1" x14ac:dyDescent="0.35"/>
    <row r="627" spans="2:33" ht="12" customHeight="1" x14ac:dyDescent="0.35"/>
    <row r="628" spans="2:33" ht="15" customHeight="1" x14ac:dyDescent="0.35"/>
    <row r="629" spans="2:33" ht="15" customHeight="1" x14ac:dyDescent="0.35"/>
    <row r="630" spans="2:33" ht="12" customHeight="1" x14ac:dyDescent="0.35"/>
    <row r="631" spans="2:33" ht="15" customHeight="1" x14ac:dyDescent="0.35"/>
    <row r="632" spans="2:33" ht="12" customHeight="1" x14ac:dyDescent="0.35"/>
    <row r="633" spans="2:33" ht="12" customHeight="1" x14ac:dyDescent="0.35"/>
    <row r="634" spans="2:33" ht="15" customHeight="1" x14ac:dyDescent="0.35"/>
    <row r="635" spans="2:33" ht="12" customHeight="1" x14ac:dyDescent="0.35"/>
    <row r="636" spans="2:33" ht="15" customHeight="1" x14ac:dyDescent="0.35"/>
    <row r="637" spans="2:33" ht="15" customHeight="1" x14ac:dyDescent="0.35"/>
    <row r="638" spans="2:33" ht="15" customHeight="1" x14ac:dyDescent="0.35">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c r="AF638" s="105"/>
      <c r="AG638" s="105"/>
    </row>
    <row r="639" spans="2:33" ht="15" customHeight="1" x14ac:dyDescent="0.35"/>
    <row r="640" spans="2:33"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spans="2:33" ht="15" customHeight="1" x14ac:dyDescent="0.35"/>
    <row r="706" spans="2:33" ht="15" customHeight="1" x14ac:dyDescent="0.35"/>
    <row r="707" spans="2:33" ht="15" customHeight="1" x14ac:dyDescent="0.35"/>
    <row r="708" spans="2:33" ht="15" customHeight="1" x14ac:dyDescent="0.35"/>
    <row r="709" spans="2:33" ht="15" customHeight="1" x14ac:dyDescent="0.35"/>
    <row r="710" spans="2:33" ht="15" customHeight="1" x14ac:dyDescent="0.35">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c r="AE710" s="105"/>
      <c r="AF710" s="105"/>
      <c r="AG710" s="105"/>
    </row>
    <row r="711" spans="2:33" ht="15" customHeight="1" x14ac:dyDescent="0.35"/>
    <row r="712" spans="2:33" ht="15" customHeight="1" x14ac:dyDescent="0.35"/>
    <row r="713" spans="2:33" ht="15" customHeight="1" x14ac:dyDescent="0.35"/>
    <row r="714" spans="2:33" ht="15" customHeight="1" x14ac:dyDescent="0.35"/>
    <row r="715" spans="2:33" ht="15" customHeight="1" x14ac:dyDescent="0.35"/>
    <row r="716" spans="2:33" ht="12" customHeight="1" x14ac:dyDescent="0.35"/>
    <row r="717" spans="2:33" ht="12" customHeight="1" x14ac:dyDescent="0.35"/>
    <row r="718" spans="2:33" ht="12" customHeight="1" x14ac:dyDescent="0.35"/>
    <row r="719" spans="2:33" ht="12" customHeight="1" x14ac:dyDescent="0.35"/>
    <row r="720" spans="2:33"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3" ht="12" customHeight="1" x14ac:dyDescent="0.35"/>
    <row r="882" spans="2:33" ht="15" customHeight="1" x14ac:dyDescent="0.35"/>
    <row r="883" spans="2:33" ht="15" customHeight="1" x14ac:dyDescent="0.35"/>
    <row r="884" spans="2:33" ht="15" customHeight="1" x14ac:dyDescent="0.35"/>
    <row r="885" spans="2:33" ht="15" customHeight="1" x14ac:dyDescent="0.35"/>
    <row r="886" spans="2:33" ht="15" customHeight="1" x14ac:dyDescent="0.35">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c r="AB886" s="105"/>
      <c r="AC886" s="105"/>
      <c r="AD886" s="105"/>
      <c r="AE886" s="105"/>
      <c r="AF886" s="105"/>
      <c r="AG886" s="105"/>
    </row>
    <row r="887" spans="2:33" ht="15" customHeight="1" x14ac:dyDescent="0.35"/>
    <row r="888" spans="2:33" ht="15" customHeight="1" x14ac:dyDescent="0.35"/>
    <row r="889" spans="2:33" ht="12" customHeight="1" x14ac:dyDescent="0.35"/>
    <row r="890" spans="2:33" ht="12" customHeight="1" x14ac:dyDescent="0.35"/>
    <row r="891" spans="2:33" ht="12" customHeight="1" x14ac:dyDescent="0.35"/>
    <row r="892" spans="2:33" ht="12" customHeight="1" x14ac:dyDescent="0.35"/>
    <row r="893" spans="2:33" ht="12" customHeight="1" x14ac:dyDescent="0.35"/>
    <row r="894" spans="2:33" ht="12" customHeight="1" x14ac:dyDescent="0.35"/>
    <row r="895" spans="2:33" ht="12" customHeight="1" x14ac:dyDescent="0.35"/>
    <row r="896" spans="2:33"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spans="2:33" ht="15" customHeight="1" x14ac:dyDescent="0.35"/>
    <row r="962" spans="2:33" ht="15" customHeight="1" x14ac:dyDescent="0.35"/>
    <row r="963" spans="2:33" ht="15" customHeight="1" x14ac:dyDescent="0.35"/>
    <row r="964" spans="2:33" ht="15" customHeight="1" x14ac:dyDescent="0.35"/>
    <row r="965" spans="2:33" ht="15" customHeight="1" x14ac:dyDescent="0.35"/>
    <row r="966" spans="2:33" ht="15" customHeight="1" x14ac:dyDescent="0.35"/>
    <row r="967" spans="2:33" ht="15" customHeight="1" x14ac:dyDescent="0.35"/>
    <row r="968" spans="2:33" ht="15" customHeight="1" x14ac:dyDescent="0.35"/>
    <row r="969" spans="2:33" ht="15" customHeight="1" x14ac:dyDescent="0.35">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c r="AB969" s="105"/>
      <c r="AC969" s="105"/>
      <c r="AD969" s="105"/>
      <c r="AE969" s="105"/>
      <c r="AF969" s="105"/>
      <c r="AG969" s="105"/>
    </row>
    <row r="970" spans="2:33" ht="15" customHeight="1" x14ac:dyDescent="0.35"/>
    <row r="971" spans="2:33" ht="15" customHeight="1" x14ac:dyDescent="0.35"/>
    <row r="972" spans="2:33" ht="15" customHeight="1" x14ac:dyDescent="0.35"/>
    <row r="973" spans="2:33" ht="15" customHeight="1" x14ac:dyDescent="0.35"/>
    <row r="974" spans="2:33" ht="15" customHeight="1" x14ac:dyDescent="0.35"/>
    <row r="975" spans="2:33" ht="12" customHeight="1" x14ac:dyDescent="0.35"/>
    <row r="976" spans="2:33"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spans="2:33" ht="15" customHeight="1" x14ac:dyDescent="0.35"/>
    <row r="1058" spans="2:33" ht="12" customHeight="1" x14ac:dyDescent="0.35"/>
    <row r="1059" spans="2:33" ht="15" customHeight="1" x14ac:dyDescent="0.35"/>
    <row r="1060" spans="2:33" ht="15" customHeight="1" x14ac:dyDescent="0.35"/>
    <row r="1061" spans="2:33" ht="15" customHeight="1" x14ac:dyDescent="0.35"/>
    <row r="1062" spans="2:33" ht="15" customHeight="1" x14ac:dyDescent="0.35"/>
    <row r="1063" spans="2:33" ht="15" customHeight="1" x14ac:dyDescent="0.35"/>
    <row r="1064" spans="2:33" ht="15" customHeight="1" x14ac:dyDescent="0.35"/>
    <row r="1065" spans="2:33" ht="15" customHeight="1" x14ac:dyDescent="0.35"/>
    <row r="1066" spans="2:33" ht="15" customHeight="1" x14ac:dyDescent="0.35"/>
    <row r="1067" spans="2:33" ht="15" customHeight="1" x14ac:dyDescent="0.35"/>
    <row r="1068" spans="2:33" ht="15" customHeight="1" x14ac:dyDescent="0.35"/>
    <row r="1069" spans="2:33" ht="15" customHeight="1" x14ac:dyDescent="0.35"/>
    <row r="1070" spans="2:33" ht="15" customHeight="1" x14ac:dyDescent="0.35"/>
    <row r="1071" spans="2:33" ht="15" customHeight="1" x14ac:dyDescent="0.35">
      <c r="B1071" s="105"/>
      <c r="C1071" s="105"/>
      <c r="D1071" s="105"/>
      <c r="E1071" s="105"/>
      <c r="F1071" s="105"/>
      <c r="G1071" s="105"/>
      <c r="H1071" s="105"/>
      <c r="I1071" s="105"/>
      <c r="J1071" s="105"/>
      <c r="K1071" s="105"/>
      <c r="L1071" s="105"/>
      <c r="M1071" s="105"/>
      <c r="N1071" s="105"/>
      <c r="O1071" s="105"/>
      <c r="P1071" s="105"/>
      <c r="Q1071" s="105"/>
      <c r="R1071" s="105"/>
      <c r="S1071" s="105"/>
      <c r="T1071" s="105"/>
      <c r="U1071" s="105"/>
      <c r="V1071" s="105"/>
      <c r="W1071" s="105"/>
      <c r="X1071" s="105"/>
      <c r="Y1071" s="105"/>
      <c r="Z1071" s="105"/>
      <c r="AA1071" s="105"/>
      <c r="AB1071" s="105"/>
      <c r="AC1071" s="105"/>
      <c r="AD1071" s="105"/>
      <c r="AE1071" s="105"/>
      <c r="AF1071" s="105"/>
      <c r="AG1071" s="105"/>
    </row>
    <row r="1072" spans="2:33"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spans="2:33" ht="15" customHeight="1" x14ac:dyDescent="0.35">
      <c r="B1169" s="105"/>
      <c r="C1169" s="105"/>
      <c r="D1169" s="105"/>
      <c r="E1169" s="105"/>
      <c r="F1169" s="105"/>
      <c r="G1169" s="105"/>
      <c r="H1169" s="105"/>
      <c r="I1169" s="105"/>
      <c r="J1169" s="105"/>
      <c r="K1169" s="105"/>
      <c r="L1169" s="105"/>
      <c r="M1169" s="105"/>
      <c r="N1169" s="105"/>
      <c r="O1169" s="105"/>
      <c r="P1169" s="105"/>
      <c r="Q1169" s="105"/>
      <c r="R1169" s="105"/>
      <c r="S1169" s="105"/>
      <c r="T1169" s="105"/>
      <c r="U1169" s="105"/>
      <c r="V1169" s="105"/>
      <c r="W1169" s="105"/>
      <c r="X1169" s="105"/>
      <c r="Y1169" s="105"/>
      <c r="Z1169" s="105"/>
      <c r="AA1169" s="105"/>
      <c r="AB1169" s="105"/>
      <c r="AC1169" s="105"/>
      <c r="AD1169" s="105"/>
      <c r="AE1169" s="105"/>
      <c r="AF1169" s="105"/>
      <c r="AG1169" s="105"/>
    </row>
    <row r="1170" spans="2:33" ht="15" customHeight="1" x14ac:dyDescent="0.35"/>
    <row r="1171" spans="2:33" ht="15" customHeight="1" x14ac:dyDescent="0.35"/>
    <row r="1172" spans="2:33" ht="15" customHeight="1" x14ac:dyDescent="0.35"/>
    <row r="1173" spans="2:33" ht="15" customHeight="1" x14ac:dyDescent="0.35"/>
    <row r="1174" spans="2:33" ht="15" customHeight="1" x14ac:dyDescent="0.35"/>
    <row r="1175" spans="2:33" ht="12" customHeight="1" x14ac:dyDescent="0.35"/>
    <row r="1176" spans="2:33" ht="12" customHeight="1" x14ac:dyDescent="0.35"/>
    <row r="1177" spans="2:33" ht="12" customHeight="1" x14ac:dyDescent="0.35"/>
    <row r="1178" spans="2:33" ht="12" customHeight="1" x14ac:dyDescent="0.35"/>
    <row r="1179" spans="2:33" ht="12" customHeight="1" x14ac:dyDescent="0.35"/>
    <row r="1180" spans="2:33" ht="12" customHeight="1" x14ac:dyDescent="0.35"/>
    <row r="1181" spans="2:33" ht="12" customHeight="1" x14ac:dyDescent="0.35"/>
    <row r="1182" spans="2:33" ht="12" customHeight="1" x14ac:dyDescent="0.35"/>
    <row r="1183" spans="2:33" ht="12" customHeight="1" x14ac:dyDescent="0.35"/>
    <row r="1184" spans="2:33"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spans="2:33" ht="15" customHeight="1" x14ac:dyDescent="0.35"/>
    <row r="1266" spans="2:33" ht="15" customHeight="1" x14ac:dyDescent="0.35"/>
    <row r="1267" spans="2:33" ht="15" customHeight="1" x14ac:dyDescent="0.35"/>
    <row r="1268" spans="2:33" ht="15" customHeight="1" x14ac:dyDescent="0.35"/>
    <row r="1269" spans="2:33" ht="15" customHeight="1" x14ac:dyDescent="0.35">
      <c r="B1269" s="105"/>
      <c r="C1269" s="105"/>
      <c r="D1269" s="105"/>
      <c r="E1269" s="105"/>
      <c r="F1269" s="105"/>
      <c r="G1269" s="105"/>
      <c r="H1269" s="105"/>
      <c r="I1269" s="105"/>
      <c r="J1269" s="105"/>
      <c r="K1269" s="105"/>
      <c r="L1269" s="105"/>
      <c r="M1269" s="105"/>
      <c r="N1269" s="105"/>
      <c r="O1269" s="105"/>
      <c r="P1269" s="105"/>
      <c r="Q1269" s="105"/>
      <c r="R1269" s="105"/>
      <c r="S1269" s="105"/>
      <c r="T1269" s="105"/>
      <c r="U1269" s="105"/>
      <c r="V1269" s="105"/>
      <c r="W1269" s="105"/>
      <c r="X1269" s="105"/>
      <c r="Y1269" s="105"/>
      <c r="Z1269" s="105"/>
      <c r="AA1269" s="105"/>
      <c r="AB1269" s="105"/>
      <c r="AC1269" s="105"/>
      <c r="AD1269" s="105"/>
      <c r="AE1269" s="105"/>
      <c r="AF1269" s="105"/>
      <c r="AG1269" s="105"/>
    </row>
    <row r="1270" spans="2:33" ht="15" customHeight="1" x14ac:dyDescent="0.35"/>
    <row r="1271" spans="2:33" ht="15" customHeight="1" x14ac:dyDescent="0.35"/>
    <row r="1272" spans="2:33" ht="15" customHeight="1" x14ac:dyDescent="0.35"/>
    <row r="1273" spans="2:33" ht="15" customHeight="1" x14ac:dyDescent="0.35"/>
    <row r="1274" spans="2:33" ht="15" customHeight="1" x14ac:dyDescent="0.35"/>
    <row r="1275" spans="2:33" ht="12" customHeight="1" x14ac:dyDescent="0.35"/>
    <row r="1276" spans="2:33" ht="12" customHeight="1" x14ac:dyDescent="0.35"/>
    <row r="1277" spans="2:33" ht="12" customHeight="1" x14ac:dyDescent="0.35"/>
    <row r="1278" spans="2:33" ht="12" customHeight="1" x14ac:dyDescent="0.35"/>
    <row r="1279" spans="2:33" ht="12" customHeight="1" x14ac:dyDescent="0.35"/>
    <row r="1280" spans="2:33"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spans="2:33" ht="15" customHeight="1" x14ac:dyDescent="0.35"/>
    <row r="1474" spans="2:33" ht="15" customHeight="1" x14ac:dyDescent="0.35"/>
    <row r="1475" spans="2:33" ht="15" customHeight="1" x14ac:dyDescent="0.35"/>
    <row r="1476" spans="2:33" ht="15" customHeight="1" x14ac:dyDescent="0.35"/>
    <row r="1477" spans="2:33" ht="15" customHeight="1" x14ac:dyDescent="0.35"/>
    <row r="1478" spans="2:33" ht="15" customHeight="1" x14ac:dyDescent="0.35"/>
    <row r="1479" spans="2:33" ht="15" customHeight="1" x14ac:dyDescent="0.35"/>
    <row r="1480" spans="2:33" ht="15" customHeight="1" x14ac:dyDescent="0.35"/>
    <row r="1481" spans="2:33" ht="15" customHeight="1" x14ac:dyDescent="0.35"/>
    <row r="1482" spans="2:33" ht="15" customHeight="1" x14ac:dyDescent="0.35"/>
    <row r="1483" spans="2:33" ht="15" customHeight="1" x14ac:dyDescent="0.35"/>
    <row r="1484" spans="2:33" ht="15" customHeight="1" x14ac:dyDescent="0.35">
      <c r="B1484" s="105"/>
      <c r="C1484" s="105"/>
      <c r="D1484" s="105"/>
      <c r="E1484" s="105"/>
      <c r="F1484" s="105"/>
      <c r="G1484" s="105"/>
      <c r="H1484" s="105"/>
      <c r="I1484" s="105"/>
      <c r="J1484" s="105"/>
      <c r="K1484" s="105"/>
      <c r="L1484" s="105"/>
      <c r="M1484" s="105"/>
      <c r="N1484" s="105"/>
      <c r="O1484" s="105"/>
      <c r="P1484" s="105"/>
      <c r="Q1484" s="105"/>
      <c r="R1484" s="105"/>
      <c r="S1484" s="105"/>
      <c r="T1484" s="105"/>
      <c r="U1484" s="105"/>
      <c r="V1484" s="105"/>
      <c r="W1484" s="105"/>
      <c r="X1484" s="105"/>
      <c r="Y1484" s="105"/>
      <c r="Z1484" s="105"/>
      <c r="AA1484" s="105"/>
      <c r="AB1484" s="105"/>
      <c r="AC1484" s="105"/>
      <c r="AD1484" s="105"/>
      <c r="AE1484" s="105"/>
      <c r="AF1484" s="105"/>
      <c r="AG1484" s="105"/>
    </row>
    <row r="1485" spans="2:33" ht="15" customHeight="1" x14ac:dyDescent="0.35"/>
    <row r="1486" spans="2:33" ht="15" customHeight="1" x14ac:dyDescent="0.35"/>
    <row r="1487" spans="2:33" ht="15" customHeight="1" x14ac:dyDescent="0.35"/>
    <row r="1488" spans="2:33"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spans="2:33" ht="15" customHeight="1" x14ac:dyDescent="0.35">
      <c r="B1713" s="105"/>
      <c r="C1713" s="105"/>
      <c r="D1713" s="105"/>
      <c r="E1713" s="105"/>
      <c r="F1713" s="105"/>
      <c r="G1713" s="105"/>
      <c r="H1713" s="105"/>
      <c r="I1713" s="105"/>
      <c r="J1713" s="105"/>
      <c r="K1713" s="105"/>
      <c r="L1713" s="105"/>
      <c r="M1713" s="105"/>
      <c r="N1713" s="105"/>
      <c r="O1713" s="105"/>
      <c r="P1713" s="105"/>
      <c r="Q1713" s="105"/>
      <c r="R1713" s="105"/>
      <c r="S1713" s="105"/>
      <c r="T1713" s="105"/>
      <c r="U1713" s="105"/>
      <c r="V1713" s="105"/>
      <c r="W1713" s="105"/>
      <c r="X1713" s="105"/>
      <c r="Y1713" s="105"/>
      <c r="Z1713" s="105"/>
      <c r="AA1713" s="105"/>
      <c r="AB1713" s="105"/>
      <c r="AC1713" s="105"/>
      <c r="AD1713" s="105"/>
      <c r="AE1713" s="105"/>
      <c r="AF1713" s="105"/>
      <c r="AG1713" s="105"/>
    </row>
    <row r="1714" spans="2:33" ht="12" customHeight="1" x14ac:dyDescent="0.35"/>
    <row r="1715" spans="2:33" ht="12" customHeight="1" x14ac:dyDescent="0.35"/>
    <row r="1716" spans="2:33" ht="12" customHeight="1" x14ac:dyDescent="0.35"/>
    <row r="1717" spans="2:33" ht="12" customHeight="1" x14ac:dyDescent="0.35"/>
    <row r="1718" spans="2:33" ht="12" customHeight="1" x14ac:dyDescent="0.35"/>
    <row r="1719" spans="2:33" ht="12" customHeight="1" x14ac:dyDescent="0.35"/>
    <row r="1720" spans="2:33" ht="12" customHeight="1" x14ac:dyDescent="0.35"/>
    <row r="1721" spans="2:33" ht="12" customHeight="1" x14ac:dyDescent="0.35"/>
    <row r="1722" spans="2:33" ht="12" customHeight="1" x14ac:dyDescent="0.35"/>
    <row r="1723" spans="2:33" ht="12" customHeight="1" x14ac:dyDescent="0.35"/>
    <row r="1724" spans="2:33" ht="12" customHeight="1" x14ac:dyDescent="0.35"/>
    <row r="1725" spans="2:33" ht="15" customHeight="1" x14ac:dyDescent="0.35"/>
    <row r="1726" spans="2:33" ht="15" customHeight="1" x14ac:dyDescent="0.35"/>
    <row r="1727" spans="2:33" ht="15" customHeight="1" x14ac:dyDescent="0.35"/>
    <row r="1728" spans="2:33"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spans="2:33" ht="15" customHeight="1" x14ac:dyDescent="0.35"/>
    <row r="1986" spans="2:33" ht="15" customHeight="1" x14ac:dyDescent="0.35"/>
    <row r="1987" spans="2:33" ht="15" customHeight="1" x14ac:dyDescent="0.35"/>
    <row r="1988" spans="2:33" ht="15" customHeight="1" x14ac:dyDescent="0.35"/>
    <row r="1989" spans="2:33" ht="15" customHeight="1" x14ac:dyDescent="0.35"/>
    <row r="1990" spans="2:33" ht="15" customHeight="1" x14ac:dyDescent="0.35">
      <c r="B1990" s="105"/>
      <c r="C1990" s="105"/>
      <c r="D1990" s="105"/>
      <c r="E1990" s="105"/>
      <c r="F1990" s="105"/>
      <c r="G1990" s="105"/>
      <c r="H1990" s="105"/>
      <c r="I1990" s="105"/>
      <c r="J1990" s="105"/>
      <c r="K1990" s="105"/>
      <c r="L1990" s="105"/>
      <c r="M1990" s="105"/>
      <c r="N1990" s="105"/>
      <c r="O1990" s="105"/>
      <c r="P1990" s="105"/>
      <c r="Q1990" s="105"/>
      <c r="R1990" s="105"/>
      <c r="S1990" s="105"/>
      <c r="T1990" s="105"/>
      <c r="U1990" s="105"/>
      <c r="V1990" s="105"/>
      <c r="W1990" s="105"/>
      <c r="X1990" s="105"/>
      <c r="Y1990" s="105"/>
      <c r="Z1990" s="105"/>
      <c r="AA1990" s="105"/>
      <c r="AB1990" s="105"/>
      <c r="AC1990" s="105"/>
      <c r="AD1990" s="105"/>
      <c r="AE1990" s="105"/>
      <c r="AF1990" s="105"/>
      <c r="AG1990" s="105"/>
    </row>
    <row r="1991" spans="2:33" ht="15" customHeight="1" x14ac:dyDescent="0.35"/>
    <row r="1992" spans="2:33" ht="15" customHeight="1" x14ac:dyDescent="0.35"/>
    <row r="1993" spans="2:33" ht="15" customHeight="1" x14ac:dyDescent="0.35"/>
    <row r="1994" spans="2:33" ht="15" customHeight="1" x14ac:dyDescent="0.35"/>
    <row r="1995" spans="2:33" ht="15" customHeight="1" x14ac:dyDescent="0.35"/>
    <row r="1996" spans="2:33" ht="15" customHeight="1" x14ac:dyDescent="0.35"/>
    <row r="1997" spans="2:33" ht="15" customHeight="1" x14ac:dyDescent="0.35"/>
    <row r="1998" spans="2:33" ht="12" customHeight="1" x14ac:dyDescent="0.35"/>
    <row r="1999" spans="2:33" ht="12" customHeight="1" x14ac:dyDescent="0.35"/>
    <row r="2000" spans="2:33"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spans="2:33" ht="15" customHeight="1" x14ac:dyDescent="0.35"/>
    <row r="2322" spans="2:33" ht="15" customHeight="1" x14ac:dyDescent="0.35"/>
    <row r="2323" spans="2:33" ht="15" customHeight="1" x14ac:dyDescent="0.35"/>
    <row r="2324" spans="2:33" ht="15" customHeight="1" x14ac:dyDescent="0.35"/>
    <row r="2325" spans="2:33" ht="15" customHeight="1" x14ac:dyDescent="0.35">
      <c r="B2325" s="105"/>
      <c r="C2325" s="105"/>
      <c r="D2325" s="105"/>
      <c r="E2325" s="105"/>
      <c r="F2325" s="105"/>
      <c r="G2325" s="105"/>
      <c r="H2325" s="105"/>
      <c r="I2325" s="105"/>
      <c r="J2325" s="105"/>
      <c r="K2325" s="105"/>
      <c r="L2325" s="105"/>
      <c r="M2325" s="105"/>
      <c r="N2325" s="105"/>
      <c r="O2325" s="105"/>
      <c r="P2325" s="105"/>
      <c r="Q2325" s="105"/>
      <c r="R2325" s="105"/>
      <c r="S2325" s="105"/>
      <c r="T2325" s="105"/>
      <c r="U2325" s="105"/>
      <c r="V2325" s="105"/>
      <c r="W2325" s="105"/>
      <c r="X2325" s="105"/>
      <c r="Y2325" s="105"/>
      <c r="Z2325" s="105"/>
      <c r="AA2325" s="105"/>
      <c r="AB2325" s="105"/>
      <c r="AC2325" s="105"/>
      <c r="AD2325" s="105"/>
      <c r="AE2325" s="105"/>
      <c r="AF2325" s="105"/>
      <c r="AG2325" s="105"/>
    </row>
    <row r="2326" spans="2:33" ht="15" customHeight="1" x14ac:dyDescent="0.35"/>
    <row r="2327" spans="2:33" ht="12" customHeight="1" x14ac:dyDescent="0.35"/>
    <row r="2328" spans="2:33" ht="12" customHeight="1" x14ac:dyDescent="0.35"/>
    <row r="2329" spans="2:33" ht="12" customHeight="1" x14ac:dyDescent="0.35"/>
    <row r="2330" spans="2:33" ht="12" customHeight="1" x14ac:dyDescent="0.35"/>
    <row r="2331" spans="2:33" ht="12" customHeight="1" x14ac:dyDescent="0.35"/>
    <row r="2332" spans="2:33" ht="12" customHeight="1" x14ac:dyDescent="0.35"/>
    <row r="2333" spans="2:33" ht="12" customHeight="1" x14ac:dyDescent="0.35"/>
    <row r="2334" spans="2:33" ht="12" customHeight="1" x14ac:dyDescent="0.35"/>
    <row r="2335" spans="2:33" ht="12" customHeight="1" x14ac:dyDescent="0.35"/>
    <row r="2336" spans="2:33"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spans="2:33" ht="15" customHeight="1" x14ac:dyDescent="0.35"/>
    <row r="2642" spans="2:33" ht="15" customHeight="1" x14ac:dyDescent="0.35"/>
    <row r="2643" spans="2:33" ht="15" customHeight="1" x14ac:dyDescent="0.35"/>
    <row r="2644" spans="2:33" ht="15" customHeight="1" x14ac:dyDescent="0.35"/>
    <row r="2645" spans="2:33" ht="15" customHeight="1" x14ac:dyDescent="0.35">
      <c r="B2645" s="105"/>
      <c r="C2645" s="105"/>
      <c r="D2645" s="105"/>
      <c r="E2645" s="105"/>
      <c r="F2645" s="105"/>
      <c r="G2645" s="105"/>
      <c r="H2645" s="105"/>
      <c r="I2645" s="105"/>
      <c r="J2645" s="105"/>
      <c r="K2645" s="105"/>
      <c r="L2645" s="105"/>
      <c r="M2645" s="105"/>
      <c r="N2645" s="105"/>
      <c r="O2645" s="105"/>
      <c r="P2645" s="105"/>
      <c r="Q2645" s="105"/>
      <c r="R2645" s="105"/>
      <c r="S2645" s="105"/>
      <c r="T2645" s="105"/>
      <c r="U2645" s="105"/>
      <c r="V2645" s="105"/>
      <c r="W2645" s="105"/>
      <c r="X2645" s="105"/>
      <c r="Y2645" s="105"/>
      <c r="Z2645" s="105"/>
      <c r="AA2645" s="105"/>
      <c r="AB2645" s="105"/>
      <c r="AC2645" s="105"/>
      <c r="AD2645" s="105"/>
      <c r="AE2645" s="105"/>
      <c r="AF2645" s="105"/>
      <c r="AG2645" s="105"/>
    </row>
    <row r="2646" spans="2:33" ht="15" customHeight="1" x14ac:dyDescent="0.35"/>
    <row r="2647" spans="2:33" ht="12" customHeight="1" x14ac:dyDescent="0.35"/>
    <row r="2648" spans="2:33" ht="12" customHeight="1" x14ac:dyDescent="0.35"/>
    <row r="2649" spans="2:33" ht="12" customHeight="1" x14ac:dyDescent="0.35"/>
    <row r="2650" spans="2:33" ht="12" customHeight="1" x14ac:dyDescent="0.35"/>
    <row r="2651" spans="2:33" ht="12" customHeight="1" x14ac:dyDescent="0.35"/>
    <row r="2652" spans="2:33" ht="12" customHeight="1" x14ac:dyDescent="0.35"/>
    <row r="2653" spans="2:33" ht="12" customHeight="1" x14ac:dyDescent="0.35"/>
    <row r="2654" spans="2:33" ht="12" customHeight="1" x14ac:dyDescent="0.35"/>
    <row r="2655" spans="2:33" ht="12" customHeight="1" x14ac:dyDescent="0.35"/>
    <row r="2656" spans="2:33"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spans="2:33" ht="15" customHeight="1" x14ac:dyDescent="0.35"/>
    <row r="2962" spans="2:33" ht="15" customHeight="1" x14ac:dyDescent="0.35"/>
    <row r="2963" spans="2:33" ht="15" customHeight="1" x14ac:dyDescent="0.35"/>
    <row r="2964" spans="2:33" ht="15" customHeight="1" x14ac:dyDescent="0.35"/>
    <row r="2965" spans="2:33" ht="12" customHeight="1" x14ac:dyDescent="0.35"/>
    <row r="2966" spans="2:33" ht="15" customHeight="1" x14ac:dyDescent="0.35"/>
    <row r="2967" spans="2:33" ht="15" customHeight="1" x14ac:dyDescent="0.35"/>
    <row r="2968" spans="2:33" ht="15" customHeight="1" x14ac:dyDescent="0.35"/>
    <row r="2969" spans="2:33" ht="15" customHeight="1" x14ac:dyDescent="0.35"/>
    <row r="2970" spans="2:33" ht="15" customHeight="1" x14ac:dyDescent="0.35"/>
    <row r="2971" spans="2:33" ht="15" customHeight="1" x14ac:dyDescent="0.35">
      <c r="B2971" s="105"/>
      <c r="C2971" s="105"/>
      <c r="D2971" s="105"/>
      <c r="E2971" s="105"/>
      <c r="F2971" s="105"/>
      <c r="G2971" s="105"/>
      <c r="H2971" s="105"/>
      <c r="I2971" s="105"/>
      <c r="J2971" s="105"/>
      <c r="K2971" s="105"/>
      <c r="L2971" s="105"/>
      <c r="M2971" s="105"/>
      <c r="N2971" s="105"/>
      <c r="O2971" s="105"/>
      <c r="P2971" s="105"/>
      <c r="Q2971" s="105"/>
      <c r="R2971" s="105"/>
      <c r="S2971" s="105"/>
      <c r="T2971" s="105"/>
      <c r="U2971" s="105"/>
      <c r="V2971" s="105"/>
      <c r="W2971" s="105"/>
      <c r="X2971" s="105"/>
      <c r="Y2971" s="105"/>
      <c r="Z2971" s="105"/>
      <c r="AA2971" s="105"/>
      <c r="AB2971" s="105"/>
      <c r="AC2971" s="105"/>
      <c r="AD2971" s="105"/>
      <c r="AE2971" s="105"/>
      <c r="AF2971" s="105"/>
      <c r="AG2971" s="105"/>
    </row>
    <row r="2972" spans="2:33" ht="15" customHeight="1" x14ac:dyDescent="0.35"/>
    <row r="2973" spans="2:33" ht="12" customHeight="1" x14ac:dyDescent="0.35"/>
    <row r="2974" spans="2:33" ht="12" customHeight="1" x14ac:dyDescent="0.35"/>
    <row r="2975" spans="2:33" ht="12" customHeight="1" x14ac:dyDescent="0.35"/>
    <row r="2976" spans="2:33"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spans="2:33" ht="15" customHeight="1" x14ac:dyDescent="0.35"/>
    <row r="3282" spans="2:33" ht="15" customHeight="1" x14ac:dyDescent="0.35"/>
    <row r="3283" spans="2:33" ht="15" customHeight="1" x14ac:dyDescent="0.35"/>
    <row r="3284" spans="2:33" ht="15" customHeight="1" x14ac:dyDescent="0.35"/>
    <row r="3285" spans="2:33" ht="15" customHeight="1" x14ac:dyDescent="0.35"/>
    <row r="3286" spans="2:33" ht="15" customHeight="1" x14ac:dyDescent="0.35"/>
    <row r="3287" spans="2:33" ht="15" customHeight="1" x14ac:dyDescent="0.35"/>
    <row r="3288" spans="2:33" ht="15" customHeight="1" x14ac:dyDescent="0.35"/>
    <row r="3289" spans="2:33" ht="15" customHeight="1" x14ac:dyDescent="0.35"/>
    <row r="3290" spans="2:33" ht="15" customHeight="1" x14ac:dyDescent="0.35"/>
    <row r="3291" spans="2:33" ht="15" customHeight="1" x14ac:dyDescent="0.35"/>
    <row r="3292" spans="2:33" ht="15" customHeight="1" x14ac:dyDescent="0.35"/>
    <row r="3293" spans="2:33" ht="15" customHeight="1" x14ac:dyDescent="0.35">
      <c r="B3293" s="105"/>
      <c r="C3293" s="105"/>
      <c r="D3293" s="105"/>
      <c r="E3293" s="105"/>
      <c r="F3293" s="105"/>
      <c r="G3293" s="105"/>
      <c r="H3293" s="105"/>
      <c r="I3293" s="105"/>
      <c r="J3293" s="105"/>
      <c r="K3293" s="105"/>
      <c r="L3293" s="105"/>
      <c r="M3293" s="105"/>
      <c r="N3293" s="105"/>
      <c r="O3293" s="105"/>
      <c r="P3293" s="105"/>
      <c r="Q3293" s="105"/>
      <c r="R3293" s="105"/>
      <c r="S3293" s="105"/>
      <c r="T3293" s="105"/>
      <c r="U3293" s="105"/>
      <c r="V3293" s="105"/>
      <c r="W3293" s="105"/>
      <c r="X3293" s="105"/>
      <c r="Y3293" s="105"/>
      <c r="Z3293" s="105"/>
      <c r="AA3293" s="105"/>
      <c r="AB3293" s="105"/>
      <c r="AC3293" s="105"/>
      <c r="AD3293" s="105"/>
      <c r="AE3293" s="105"/>
      <c r="AF3293" s="105"/>
      <c r="AG3293" s="105"/>
    </row>
    <row r="3294" spans="2:33" ht="12" customHeight="1" x14ac:dyDescent="0.35"/>
    <row r="3295" spans="2:33" ht="12" customHeight="1" x14ac:dyDescent="0.35"/>
    <row r="3296" spans="2:33"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spans="2:33" ht="15" customHeight="1" x14ac:dyDescent="0.35"/>
    <row r="3394" spans="2:33" ht="15" customHeight="1" x14ac:dyDescent="0.35"/>
    <row r="3395" spans="2:33" ht="15" customHeight="1" x14ac:dyDescent="0.35"/>
    <row r="3396" spans="2:33" ht="12" customHeight="1" x14ac:dyDescent="0.35"/>
    <row r="3397" spans="2:33" ht="15" customHeight="1" x14ac:dyDescent="0.35"/>
    <row r="3398" spans="2:33" ht="15" customHeight="1" x14ac:dyDescent="0.35"/>
    <row r="3399" spans="2:33" ht="12" customHeight="1" x14ac:dyDescent="0.35"/>
    <row r="3400" spans="2:33" ht="15" customHeight="1" x14ac:dyDescent="0.35"/>
    <row r="3401" spans="2:33" ht="15" customHeight="1" x14ac:dyDescent="0.35"/>
    <row r="3402" spans="2:33" ht="15" customHeight="1" x14ac:dyDescent="0.35">
      <c r="B3402" s="105"/>
      <c r="C3402" s="105"/>
      <c r="D3402" s="105"/>
      <c r="E3402" s="105"/>
      <c r="F3402" s="105"/>
      <c r="G3402" s="105"/>
      <c r="H3402" s="105"/>
      <c r="I3402" s="105"/>
      <c r="J3402" s="105"/>
      <c r="K3402" s="105"/>
      <c r="L3402" s="105"/>
      <c r="M3402" s="105"/>
      <c r="N3402" s="105"/>
      <c r="O3402" s="105"/>
      <c r="P3402" s="105"/>
      <c r="Q3402" s="105"/>
      <c r="R3402" s="105"/>
      <c r="S3402" s="105"/>
      <c r="T3402" s="105"/>
      <c r="U3402" s="105"/>
      <c r="V3402" s="105"/>
      <c r="W3402" s="105"/>
      <c r="X3402" s="105"/>
      <c r="Y3402" s="105"/>
      <c r="Z3402" s="105"/>
      <c r="AA3402" s="105"/>
      <c r="AB3402" s="105"/>
      <c r="AC3402" s="105"/>
      <c r="AD3402" s="105"/>
      <c r="AE3402" s="105"/>
      <c r="AF3402" s="105"/>
      <c r="AG3402" s="105"/>
    </row>
    <row r="3403" spans="2:33" ht="15" customHeight="1" x14ac:dyDescent="0.35"/>
    <row r="3404" spans="2:33" ht="15" customHeight="1" x14ac:dyDescent="0.35"/>
    <row r="3405" spans="2:33" ht="15" customHeight="1" x14ac:dyDescent="0.35"/>
    <row r="3406" spans="2:33" ht="15" customHeight="1" x14ac:dyDescent="0.35"/>
    <row r="3407" spans="2:33" ht="15" customHeight="1" x14ac:dyDescent="0.35"/>
    <row r="3408" spans="2:33"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spans="2:33" ht="12" customHeight="1" x14ac:dyDescent="0.35"/>
    <row r="3522" spans="2:33" ht="15" customHeight="1" x14ac:dyDescent="0.35"/>
    <row r="3523" spans="2:33" ht="15" customHeight="1" x14ac:dyDescent="0.35"/>
    <row r="3524" spans="2:33" ht="12" customHeight="1" x14ac:dyDescent="0.35"/>
    <row r="3525" spans="2:33" ht="15" customHeight="1" x14ac:dyDescent="0.35"/>
    <row r="3526" spans="2:33" ht="15" customHeight="1" x14ac:dyDescent="0.35"/>
    <row r="3527" spans="2:33" ht="15" customHeight="1" x14ac:dyDescent="0.35">
      <c r="B3527" s="105"/>
      <c r="C3527" s="105"/>
      <c r="D3527" s="105"/>
      <c r="E3527" s="105"/>
      <c r="F3527" s="105"/>
      <c r="G3527" s="105"/>
      <c r="H3527" s="105"/>
      <c r="I3527" s="105"/>
      <c r="J3527" s="105"/>
      <c r="K3527" s="105"/>
      <c r="L3527" s="105"/>
      <c r="M3527" s="105"/>
      <c r="N3527" s="105"/>
      <c r="O3527" s="105"/>
      <c r="P3527" s="105"/>
      <c r="Q3527" s="105"/>
      <c r="R3527" s="105"/>
      <c r="S3527" s="105"/>
      <c r="T3527" s="105"/>
      <c r="U3527" s="105"/>
      <c r="V3527" s="105"/>
      <c r="W3527" s="105"/>
      <c r="X3527" s="105"/>
      <c r="Y3527" s="105"/>
      <c r="Z3527" s="105"/>
      <c r="AA3527" s="105"/>
      <c r="AB3527" s="105"/>
      <c r="AC3527" s="105"/>
      <c r="AD3527" s="105"/>
      <c r="AE3527" s="105"/>
      <c r="AF3527" s="105"/>
      <c r="AG3527" s="105"/>
    </row>
    <row r="3528" spans="2:33" ht="15" customHeight="1" x14ac:dyDescent="0.35"/>
    <row r="3529" spans="2:33" ht="15" customHeight="1" x14ac:dyDescent="0.35"/>
    <row r="3530" spans="2:33" ht="15" customHeight="1" x14ac:dyDescent="0.35"/>
    <row r="3531" spans="2:33" ht="15" customHeight="1" x14ac:dyDescent="0.35"/>
    <row r="3532" spans="2:33" ht="15" customHeight="1" x14ac:dyDescent="0.35"/>
    <row r="3533" spans="2:33" ht="15" customHeight="1" x14ac:dyDescent="0.35"/>
    <row r="3534" spans="2:33" ht="15" customHeight="1" x14ac:dyDescent="0.35"/>
    <row r="3535" spans="2:33" ht="12" customHeight="1" x14ac:dyDescent="0.35"/>
    <row r="3536" spans="2:33"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spans="2:33" ht="12" customHeight="1" x14ac:dyDescent="0.35"/>
    <row r="3650" spans="2:33" ht="15" customHeight="1" x14ac:dyDescent="0.35"/>
    <row r="3651" spans="2:33" ht="15" customHeight="1" x14ac:dyDescent="0.35"/>
    <row r="3652" spans="2:33" ht="15" customHeight="1" x14ac:dyDescent="0.35">
      <c r="B3652" s="105"/>
      <c r="C3652" s="105"/>
      <c r="D3652" s="105"/>
      <c r="E3652" s="105"/>
      <c r="F3652" s="105"/>
      <c r="G3652" s="105"/>
      <c r="H3652" s="105"/>
      <c r="I3652" s="105"/>
      <c r="J3652" s="105"/>
      <c r="K3652" s="105"/>
      <c r="L3652" s="105"/>
      <c r="M3652" s="105"/>
      <c r="N3652" s="105"/>
      <c r="O3652" s="105"/>
      <c r="P3652" s="105"/>
      <c r="Q3652" s="105"/>
      <c r="R3652" s="105"/>
      <c r="S3652" s="105"/>
      <c r="T3652" s="105"/>
      <c r="U3652" s="105"/>
      <c r="V3652" s="105"/>
      <c r="W3652" s="105"/>
      <c r="X3652" s="105"/>
      <c r="Y3652" s="105"/>
      <c r="Z3652" s="105"/>
      <c r="AA3652" s="105"/>
      <c r="AB3652" s="105"/>
      <c r="AC3652" s="105"/>
      <c r="AD3652" s="105"/>
      <c r="AE3652" s="105"/>
      <c r="AF3652" s="105"/>
      <c r="AG3652" s="105"/>
    </row>
    <row r="3653" spans="2:33" ht="15" customHeight="1" x14ac:dyDescent="0.35"/>
    <row r="3654" spans="2:33" ht="15" customHeight="1" x14ac:dyDescent="0.35"/>
    <row r="3655" spans="2:33" ht="15" customHeight="1" x14ac:dyDescent="0.35"/>
    <row r="3656" spans="2:33" ht="15" customHeight="1" x14ac:dyDescent="0.35"/>
    <row r="3657" spans="2:33" ht="15" customHeight="1" x14ac:dyDescent="0.35"/>
    <row r="3658" spans="2:33" ht="15" customHeight="1" x14ac:dyDescent="0.35"/>
    <row r="3659" spans="2:33" ht="15" customHeight="1" x14ac:dyDescent="0.35"/>
    <row r="3660" spans="2:33" ht="12" customHeight="1" x14ac:dyDescent="0.35"/>
    <row r="3661" spans="2:33" ht="12" customHeight="1" x14ac:dyDescent="0.35"/>
    <row r="3662" spans="2:33" ht="12" customHeight="1" x14ac:dyDescent="0.35"/>
    <row r="3663" spans="2:33" ht="12" customHeight="1" x14ac:dyDescent="0.35"/>
    <row r="3664" spans="2:33"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spans="2:33" ht="15" customHeight="1" x14ac:dyDescent="0.35">
      <c r="B3777" s="105"/>
      <c r="C3777" s="105"/>
      <c r="D3777" s="105"/>
      <c r="E3777" s="105"/>
      <c r="F3777" s="105"/>
      <c r="G3777" s="105"/>
      <c r="H3777" s="105"/>
      <c r="I3777" s="105"/>
      <c r="J3777" s="105"/>
      <c r="K3777" s="105"/>
      <c r="L3777" s="105"/>
      <c r="M3777" s="105"/>
      <c r="N3777" s="105"/>
      <c r="O3777" s="105"/>
      <c r="P3777" s="105"/>
      <c r="Q3777" s="105"/>
      <c r="R3777" s="105"/>
      <c r="S3777" s="105"/>
      <c r="T3777" s="105"/>
      <c r="U3777" s="105"/>
      <c r="V3777" s="105"/>
      <c r="W3777" s="105"/>
      <c r="X3777" s="105"/>
      <c r="Y3777" s="105"/>
      <c r="Z3777" s="105"/>
      <c r="AA3777" s="105"/>
      <c r="AB3777" s="105"/>
      <c r="AC3777" s="105"/>
      <c r="AD3777" s="105"/>
      <c r="AE3777" s="105"/>
      <c r="AF3777" s="105"/>
      <c r="AG3777" s="105"/>
    </row>
    <row r="3778" spans="2:33" ht="15" customHeight="1" x14ac:dyDescent="0.35"/>
    <row r="3779" spans="2:33" ht="15" customHeight="1" x14ac:dyDescent="0.35"/>
    <row r="3780" spans="2:33" ht="15" customHeight="1" x14ac:dyDescent="0.35"/>
    <row r="3781" spans="2:33" ht="15" customHeight="1" x14ac:dyDescent="0.35"/>
    <row r="3782" spans="2:33" ht="15" customHeight="1" x14ac:dyDescent="0.35"/>
    <row r="3783" spans="2:33" ht="15" customHeight="1" x14ac:dyDescent="0.35"/>
    <row r="3784" spans="2:33" ht="15" customHeight="1" x14ac:dyDescent="0.35"/>
    <row r="3785" spans="2:33" ht="12" customHeight="1" x14ac:dyDescent="0.35"/>
    <row r="3786" spans="2:33" ht="12" customHeight="1" x14ac:dyDescent="0.35"/>
    <row r="3787" spans="2:33" ht="12" customHeight="1" x14ac:dyDescent="0.35"/>
    <row r="3788" spans="2:33" ht="12" customHeight="1" x14ac:dyDescent="0.35"/>
    <row r="3789" spans="2:33" ht="12" customHeight="1" x14ac:dyDescent="0.35"/>
    <row r="3790" spans="2:33" ht="12" customHeight="1" x14ac:dyDescent="0.35"/>
    <row r="3791" spans="2:33" ht="12" customHeight="1" x14ac:dyDescent="0.35"/>
    <row r="3792" spans="2:33"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spans="2:33" ht="15" customHeight="1" x14ac:dyDescent="0.35"/>
    <row r="3890" spans="2:33" ht="15" customHeight="1" x14ac:dyDescent="0.35"/>
    <row r="3891" spans="2:33" ht="15" customHeight="1" x14ac:dyDescent="0.35"/>
    <row r="3892" spans="2:33" ht="15" customHeight="1" x14ac:dyDescent="0.35"/>
    <row r="3893" spans="2:33" ht="15" customHeight="1" x14ac:dyDescent="0.35"/>
    <row r="3894" spans="2:33" ht="15" customHeight="1" x14ac:dyDescent="0.35"/>
    <row r="3895" spans="2:33" ht="15" customHeight="1" x14ac:dyDescent="0.35"/>
    <row r="3896" spans="2:33" ht="12" customHeight="1" x14ac:dyDescent="0.35"/>
    <row r="3897" spans="2:33" ht="15" customHeight="1" x14ac:dyDescent="0.35"/>
    <row r="3898" spans="2:33" ht="15" customHeight="1" x14ac:dyDescent="0.35"/>
    <row r="3899" spans="2:33" ht="12" customHeight="1" x14ac:dyDescent="0.35"/>
    <row r="3900" spans="2:33" ht="15" customHeight="1" x14ac:dyDescent="0.35"/>
    <row r="3901" spans="2:33" ht="15" customHeight="1" x14ac:dyDescent="0.35"/>
    <row r="3902" spans="2:33" ht="15" customHeight="1" x14ac:dyDescent="0.35">
      <c r="B3902" s="105"/>
      <c r="C3902" s="105"/>
      <c r="D3902" s="105"/>
      <c r="E3902" s="105"/>
      <c r="F3902" s="105"/>
      <c r="G3902" s="105"/>
      <c r="H3902" s="105"/>
      <c r="I3902" s="105"/>
      <c r="J3902" s="105"/>
      <c r="K3902" s="105"/>
      <c r="L3902" s="105"/>
      <c r="M3902" s="105"/>
      <c r="N3902" s="105"/>
      <c r="O3902" s="105"/>
      <c r="P3902" s="105"/>
      <c r="Q3902" s="105"/>
      <c r="R3902" s="105"/>
      <c r="S3902" s="105"/>
      <c r="T3902" s="105"/>
      <c r="U3902" s="105"/>
      <c r="V3902" s="105"/>
      <c r="W3902" s="105"/>
      <c r="X3902" s="105"/>
      <c r="Y3902" s="105"/>
      <c r="Z3902" s="105"/>
      <c r="AA3902" s="105"/>
      <c r="AB3902" s="105"/>
      <c r="AC3902" s="105"/>
      <c r="AD3902" s="105"/>
      <c r="AE3902" s="105"/>
      <c r="AF3902" s="105"/>
      <c r="AG3902" s="105"/>
    </row>
    <row r="3903" spans="2:33" ht="15" customHeight="1" x14ac:dyDescent="0.35"/>
    <row r="3904" spans="2:33"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spans="2:33" ht="15" customHeight="1" x14ac:dyDescent="0.35"/>
    <row r="4018" spans="2:33" ht="15" customHeight="1" x14ac:dyDescent="0.35"/>
    <row r="4019" spans="2:33" ht="15" customHeight="1" x14ac:dyDescent="0.35"/>
    <row r="4020" spans="2:33" ht="15" customHeight="1" x14ac:dyDescent="0.35"/>
    <row r="4021" spans="2:33" ht="12" customHeight="1" x14ac:dyDescent="0.35"/>
    <row r="4022" spans="2:33" ht="15" customHeight="1" x14ac:dyDescent="0.35"/>
    <row r="4023" spans="2:33" ht="15" customHeight="1" x14ac:dyDescent="0.35"/>
    <row r="4024" spans="2:33" ht="12" customHeight="1" x14ac:dyDescent="0.35"/>
    <row r="4025" spans="2:33" ht="15" customHeight="1" x14ac:dyDescent="0.35"/>
    <row r="4026" spans="2:33" ht="15" customHeight="1" x14ac:dyDescent="0.35"/>
    <row r="4027" spans="2:33" ht="15" customHeight="1" x14ac:dyDescent="0.35">
      <c r="B4027" s="105"/>
      <c r="C4027" s="105"/>
      <c r="D4027" s="105"/>
      <c r="E4027" s="105"/>
      <c r="F4027" s="105"/>
      <c r="G4027" s="105"/>
      <c r="H4027" s="105"/>
      <c r="I4027" s="105"/>
      <c r="J4027" s="105"/>
      <c r="K4027" s="105"/>
      <c r="L4027" s="105"/>
      <c r="M4027" s="105"/>
      <c r="N4027" s="105"/>
      <c r="O4027" s="105"/>
      <c r="P4027" s="105"/>
      <c r="Q4027" s="105"/>
      <c r="R4027" s="105"/>
      <c r="S4027" s="105"/>
      <c r="T4027" s="105"/>
      <c r="U4027" s="105"/>
      <c r="V4027" s="105"/>
      <c r="W4027" s="105"/>
      <c r="X4027" s="105"/>
      <c r="Y4027" s="105"/>
      <c r="Z4027" s="105"/>
      <c r="AA4027" s="105"/>
      <c r="AB4027" s="105"/>
      <c r="AC4027" s="105"/>
      <c r="AD4027" s="105"/>
      <c r="AE4027" s="105"/>
      <c r="AF4027" s="105"/>
      <c r="AG4027" s="105"/>
    </row>
    <row r="4028" spans="2:33" ht="15" customHeight="1" x14ac:dyDescent="0.35"/>
    <row r="4029" spans="2:33" ht="15" customHeight="1" x14ac:dyDescent="0.35"/>
    <row r="4030" spans="2:33" ht="15" customHeight="1" x14ac:dyDescent="0.35"/>
    <row r="4031" spans="2:33" ht="15" customHeight="1" x14ac:dyDescent="0.35"/>
    <row r="4032" spans="2:33"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spans="2:33" ht="15" customHeight="1" x14ac:dyDescent="0.35"/>
    <row r="4146" spans="2:33" ht="12" customHeight="1" x14ac:dyDescent="0.35"/>
    <row r="4147" spans="2:33" ht="15" customHeight="1" x14ac:dyDescent="0.35"/>
    <row r="4148" spans="2:33" ht="15" customHeight="1" x14ac:dyDescent="0.35"/>
    <row r="4149" spans="2:33" ht="12" customHeight="1" x14ac:dyDescent="0.35"/>
    <row r="4150" spans="2:33" ht="15" customHeight="1" x14ac:dyDescent="0.35"/>
    <row r="4151" spans="2:33" ht="15" customHeight="1" x14ac:dyDescent="0.35"/>
    <row r="4152" spans="2:33" ht="15" customHeight="1" x14ac:dyDescent="0.35">
      <c r="B4152" s="105"/>
      <c r="C4152" s="105"/>
      <c r="D4152" s="105"/>
      <c r="E4152" s="105"/>
      <c r="F4152" s="105"/>
      <c r="G4152" s="105"/>
      <c r="H4152" s="105"/>
      <c r="I4152" s="105"/>
      <c r="J4152" s="105"/>
      <c r="K4152" s="105"/>
      <c r="L4152" s="105"/>
      <c r="M4152" s="105"/>
      <c r="N4152" s="105"/>
      <c r="O4152" s="105"/>
      <c r="P4152" s="105"/>
      <c r="Q4152" s="105"/>
      <c r="R4152" s="105"/>
      <c r="S4152" s="105"/>
      <c r="T4152" s="105"/>
      <c r="U4152" s="105"/>
      <c r="V4152" s="105"/>
      <c r="W4152" s="105"/>
      <c r="X4152" s="105"/>
      <c r="Y4152" s="105"/>
      <c r="Z4152" s="105"/>
      <c r="AA4152" s="105"/>
      <c r="AB4152" s="105"/>
      <c r="AC4152" s="105"/>
      <c r="AD4152" s="105"/>
      <c r="AE4152" s="105"/>
      <c r="AF4152" s="105"/>
      <c r="AG4152" s="105"/>
    </row>
    <row r="4153" spans="2:33" ht="15" customHeight="1" x14ac:dyDescent="0.35"/>
    <row r="4154" spans="2:33" ht="15" customHeight="1" x14ac:dyDescent="0.35"/>
    <row r="4155" spans="2:33" ht="15" customHeight="1" x14ac:dyDescent="0.35"/>
    <row r="4156" spans="2:33" ht="15" customHeight="1" x14ac:dyDescent="0.35"/>
    <row r="4157" spans="2:33" ht="15" customHeight="1" x14ac:dyDescent="0.35"/>
    <row r="4158" spans="2:33" ht="15" customHeight="1" x14ac:dyDescent="0.35"/>
    <row r="4159" spans="2:33" ht="15" customHeight="1" x14ac:dyDescent="0.35"/>
    <row r="4160" spans="2:33"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spans="2:33" ht="15" customHeight="1" x14ac:dyDescent="0.35"/>
    <row r="4274" spans="2:33" ht="12" customHeight="1" x14ac:dyDescent="0.35"/>
    <row r="4275" spans="2:33" ht="15" customHeight="1" x14ac:dyDescent="0.35"/>
    <row r="4276" spans="2:33" ht="15" customHeight="1" x14ac:dyDescent="0.35"/>
    <row r="4277" spans="2:33" ht="15" customHeight="1" x14ac:dyDescent="0.35">
      <c r="B4277" s="105"/>
      <c r="C4277" s="105"/>
      <c r="D4277" s="105"/>
      <c r="E4277" s="105"/>
      <c r="F4277" s="105"/>
      <c r="G4277" s="105"/>
      <c r="H4277" s="105"/>
      <c r="I4277" s="105"/>
      <c r="J4277" s="105"/>
      <c r="K4277" s="105"/>
      <c r="L4277" s="105"/>
      <c r="M4277" s="105"/>
      <c r="N4277" s="105"/>
      <c r="O4277" s="105"/>
      <c r="P4277" s="105"/>
      <c r="Q4277" s="105"/>
      <c r="R4277" s="105"/>
      <c r="S4277" s="105"/>
      <c r="T4277" s="105"/>
      <c r="U4277" s="105"/>
      <c r="V4277" s="105"/>
      <c r="W4277" s="105"/>
      <c r="X4277" s="105"/>
      <c r="Y4277" s="105"/>
      <c r="Z4277" s="105"/>
      <c r="AA4277" s="105"/>
      <c r="AB4277" s="105"/>
      <c r="AC4277" s="105"/>
      <c r="AD4277" s="105"/>
      <c r="AE4277" s="105"/>
      <c r="AF4277" s="105"/>
      <c r="AG4277" s="105"/>
    </row>
    <row r="4278" spans="2:33" ht="15" customHeight="1" x14ac:dyDescent="0.35"/>
    <row r="4279" spans="2:33" ht="15" customHeight="1" x14ac:dyDescent="0.35"/>
    <row r="4280" spans="2:33" ht="15" customHeight="1" x14ac:dyDescent="0.35"/>
    <row r="4281" spans="2:33" ht="15" customHeight="1" x14ac:dyDescent="0.35"/>
    <row r="4282" spans="2:33" ht="15" customHeight="1" x14ac:dyDescent="0.35"/>
    <row r="4283" spans="2:33" ht="15" customHeight="1" x14ac:dyDescent="0.35"/>
    <row r="4284" spans="2:33" ht="15" customHeight="1" x14ac:dyDescent="0.35"/>
    <row r="4285" spans="2:33" ht="12" customHeight="1" x14ac:dyDescent="0.35"/>
    <row r="4286" spans="2:33" ht="12" customHeight="1" x14ac:dyDescent="0.35"/>
    <row r="4287" spans="2:33" ht="12" customHeight="1" x14ac:dyDescent="0.35"/>
    <row r="4288" spans="2:33"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spans="2:33" ht="15" customHeight="1" x14ac:dyDescent="0.35"/>
    <row r="4402" spans="2:33" ht="15" customHeight="1" x14ac:dyDescent="0.35">
      <c r="B4402" s="105"/>
      <c r="C4402" s="105"/>
      <c r="D4402" s="105"/>
      <c r="E4402" s="105"/>
      <c r="F4402" s="105"/>
      <c r="G4402" s="105"/>
      <c r="H4402" s="105"/>
      <c r="I4402" s="105"/>
      <c r="J4402" s="105"/>
      <c r="K4402" s="105"/>
      <c r="L4402" s="105"/>
      <c r="M4402" s="105"/>
      <c r="N4402" s="105"/>
      <c r="O4402" s="105"/>
      <c r="P4402" s="105"/>
      <c r="Q4402" s="105"/>
      <c r="R4402" s="105"/>
      <c r="S4402" s="105"/>
      <c r="T4402" s="105"/>
      <c r="U4402" s="105"/>
      <c r="V4402" s="105"/>
      <c r="W4402" s="105"/>
      <c r="X4402" s="105"/>
      <c r="Y4402" s="105"/>
      <c r="Z4402" s="105"/>
      <c r="AA4402" s="105"/>
      <c r="AB4402" s="105"/>
      <c r="AC4402" s="105"/>
      <c r="AD4402" s="105"/>
      <c r="AE4402" s="105"/>
      <c r="AF4402" s="105"/>
      <c r="AG4402" s="105"/>
    </row>
    <row r="4403" spans="2:33" ht="15" customHeight="1" x14ac:dyDescent="0.35"/>
    <row r="4404" spans="2:33" ht="15" customHeight="1" x14ac:dyDescent="0.35"/>
    <row r="4405" spans="2:33" ht="15" customHeight="1" x14ac:dyDescent="0.35"/>
    <row r="4406" spans="2:33" ht="15" customHeight="1" x14ac:dyDescent="0.35"/>
    <row r="4407" spans="2:33" ht="15" customHeight="1" x14ac:dyDescent="0.35"/>
    <row r="4408" spans="2:33" ht="15" customHeight="1" x14ac:dyDescent="0.35"/>
    <row r="4409" spans="2:33" ht="15" customHeight="1" x14ac:dyDescent="0.35"/>
  </sheetData>
  <mergeCells count="29">
    <mergeCell ref="B3902:AG3902"/>
    <mergeCell ref="B4027:AG4027"/>
    <mergeCell ref="B4152:AG4152"/>
    <mergeCell ref="B4277:AG4277"/>
    <mergeCell ref="B4402:AG4402"/>
    <mergeCell ref="B2971:AG2971"/>
    <mergeCell ref="B3293:AG3293"/>
    <mergeCell ref="B3402:AG3402"/>
    <mergeCell ref="B3527:AG3527"/>
    <mergeCell ref="B3652:AG3652"/>
    <mergeCell ref="B3777:AG3777"/>
    <mergeCell ref="B1269:AG1269"/>
    <mergeCell ref="B1484:AG1484"/>
    <mergeCell ref="B1713:AG1713"/>
    <mergeCell ref="B1990:AG1990"/>
    <mergeCell ref="B2325:AG2325"/>
    <mergeCell ref="B2645:AG2645"/>
    <mergeCell ref="B638:AG638"/>
    <mergeCell ref="B710:AG710"/>
    <mergeCell ref="B886:AG886"/>
    <mergeCell ref="B969:AG969"/>
    <mergeCell ref="B1071:AG1071"/>
    <mergeCell ref="B1169:AG1169"/>
    <mergeCell ref="B81:AG81"/>
    <mergeCell ref="B116:AG116"/>
    <mergeCell ref="B258:AG258"/>
    <mergeCell ref="B340:AG340"/>
    <mergeCell ref="B452:AG452"/>
    <mergeCell ref="B557:AG55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1" workbookViewId="0">
      <selection sqref="A1:XFD1048576"/>
    </sheetView>
  </sheetViews>
  <sheetFormatPr defaultRowHeight="14.5" x14ac:dyDescent="0.35"/>
  <cols>
    <col min="1" max="1" width="21.36328125" hidden="1" customWidth="1"/>
    <col min="2" max="2" width="46.7265625" customWidth="1"/>
  </cols>
  <sheetData>
    <row r="1" spans="1:33" ht="15" customHeight="1" thickBot="1" x14ac:dyDescent="0.4">
      <c r="B1" s="88" t="s">
        <v>1516</v>
      </c>
      <c r="C1" s="39">
        <v>2021</v>
      </c>
      <c r="D1" s="39">
        <v>2022</v>
      </c>
      <c r="E1" s="39">
        <v>2023</v>
      </c>
      <c r="F1" s="39">
        <v>2024</v>
      </c>
      <c r="G1" s="39">
        <v>2025</v>
      </c>
      <c r="H1" s="39">
        <v>2026</v>
      </c>
      <c r="I1" s="39">
        <v>2027</v>
      </c>
      <c r="J1" s="39">
        <v>2028</v>
      </c>
      <c r="K1" s="39">
        <v>2029</v>
      </c>
      <c r="L1" s="39">
        <v>2030</v>
      </c>
      <c r="M1" s="39">
        <v>2031</v>
      </c>
      <c r="N1" s="39">
        <v>2032</v>
      </c>
      <c r="O1" s="39">
        <v>2033</v>
      </c>
      <c r="P1" s="39">
        <v>2034</v>
      </c>
      <c r="Q1" s="39">
        <v>2035</v>
      </c>
      <c r="R1" s="39">
        <v>2036</v>
      </c>
      <c r="S1" s="39">
        <v>2037</v>
      </c>
      <c r="T1" s="39">
        <v>2038</v>
      </c>
      <c r="U1" s="39">
        <v>2039</v>
      </c>
      <c r="V1" s="39">
        <v>2040</v>
      </c>
      <c r="W1" s="39">
        <v>2041</v>
      </c>
      <c r="X1" s="39">
        <v>2042</v>
      </c>
      <c r="Y1" s="39">
        <v>2043</v>
      </c>
      <c r="Z1" s="39">
        <v>2044</v>
      </c>
      <c r="AA1" s="39">
        <v>2045</v>
      </c>
      <c r="AB1" s="39">
        <v>2046</v>
      </c>
      <c r="AC1" s="39">
        <v>2047</v>
      </c>
      <c r="AD1" s="39">
        <v>2048</v>
      </c>
      <c r="AE1" s="39">
        <v>2049</v>
      </c>
      <c r="AF1" s="39">
        <v>2050</v>
      </c>
    </row>
    <row r="2" spans="1:33" ht="15" customHeight="1" thickTop="1" x14ac:dyDescent="0.35"/>
    <row r="3" spans="1:33" ht="15" customHeight="1" x14ac:dyDescent="0.35">
      <c r="C3" s="89" t="s">
        <v>1517</v>
      </c>
      <c r="D3" s="89" t="s">
        <v>1518</v>
      </c>
      <c r="E3" s="90"/>
      <c r="F3" s="90"/>
      <c r="G3" s="90"/>
    </row>
    <row r="4" spans="1:33" ht="15" customHeight="1" x14ac:dyDescent="0.35">
      <c r="C4" s="89" t="s">
        <v>1519</v>
      </c>
      <c r="D4" s="89" t="s">
        <v>1520</v>
      </c>
      <c r="E4" s="90"/>
      <c r="F4" s="90"/>
      <c r="G4" s="89" t="s">
        <v>1521</v>
      </c>
    </row>
    <row r="5" spans="1:33" ht="15" customHeight="1" x14ac:dyDescent="0.35">
      <c r="C5" s="89" t="s">
        <v>1522</v>
      </c>
      <c r="D5" s="89" t="s">
        <v>1523</v>
      </c>
      <c r="E5" s="90"/>
      <c r="F5" s="90"/>
      <c r="G5" s="90"/>
    </row>
    <row r="6" spans="1:33" ht="15" customHeight="1" x14ac:dyDescent="0.35">
      <c r="C6" s="89" t="s">
        <v>1524</v>
      </c>
      <c r="D6" s="90"/>
      <c r="E6" s="89" t="s">
        <v>1525</v>
      </c>
      <c r="F6" s="90"/>
      <c r="G6" s="90"/>
    </row>
    <row r="7" spans="1:33" ht="12" customHeight="1" x14ac:dyDescent="0.35"/>
    <row r="8" spans="1:33" ht="12" customHeight="1" x14ac:dyDescent="0.35"/>
    <row r="9" spans="1:33" ht="12" customHeight="1" x14ac:dyDescent="0.35"/>
    <row r="10" spans="1:33" ht="15" customHeight="1" x14ac:dyDescent="0.35">
      <c r="A10" s="91" t="s">
        <v>1903</v>
      </c>
      <c r="B10" s="92" t="s">
        <v>1904</v>
      </c>
      <c r="AG10" s="93" t="s">
        <v>1528</v>
      </c>
    </row>
    <row r="11" spans="1:33" ht="15" customHeight="1" x14ac:dyDescent="0.35">
      <c r="B11" s="88"/>
      <c r="AG11" s="93" t="s">
        <v>1530</v>
      </c>
    </row>
    <row r="12" spans="1:33" ht="15" customHeight="1" x14ac:dyDescent="0.35">
      <c r="B12" s="88"/>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93" t="s">
        <v>1531</v>
      </c>
    </row>
    <row r="13" spans="1:33" ht="15" customHeight="1" thickBot="1" x14ac:dyDescent="0.4">
      <c r="B13" s="39" t="s">
        <v>1905</v>
      </c>
      <c r="C13" s="39">
        <v>2021</v>
      </c>
      <c r="D13" s="39">
        <v>2022</v>
      </c>
      <c r="E13" s="39">
        <v>2023</v>
      </c>
      <c r="F13" s="39">
        <v>2024</v>
      </c>
      <c r="G13" s="39">
        <v>2025</v>
      </c>
      <c r="H13" s="39">
        <v>2026</v>
      </c>
      <c r="I13" s="39">
        <v>2027</v>
      </c>
      <c r="J13" s="39">
        <v>2028</v>
      </c>
      <c r="K13" s="39">
        <v>2029</v>
      </c>
      <c r="L13" s="39">
        <v>2030</v>
      </c>
      <c r="M13" s="39">
        <v>2031</v>
      </c>
      <c r="N13" s="39">
        <v>2032</v>
      </c>
      <c r="O13" s="39">
        <v>2033</v>
      </c>
      <c r="P13" s="39">
        <v>2034</v>
      </c>
      <c r="Q13" s="39">
        <v>2035</v>
      </c>
      <c r="R13" s="39">
        <v>2036</v>
      </c>
      <c r="S13" s="39">
        <v>2037</v>
      </c>
      <c r="T13" s="39">
        <v>2038</v>
      </c>
      <c r="U13" s="39">
        <v>2039</v>
      </c>
      <c r="V13" s="39">
        <v>2040</v>
      </c>
      <c r="W13" s="39">
        <v>2041</v>
      </c>
      <c r="X13" s="39">
        <v>2042</v>
      </c>
      <c r="Y13" s="39">
        <v>2043</v>
      </c>
      <c r="Z13" s="39">
        <v>2044</v>
      </c>
      <c r="AA13" s="39">
        <v>2045</v>
      </c>
      <c r="AB13" s="39">
        <v>2046</v>
      </c>
      <c r="AC13" s="39">
        <v>2047</v>
      </c>
      <c r="AD13" s="39">
        <v>2048</v>
      </c>
      <c r="AE13" s="39">
        <v>2049</v>
      </c>
      <c r="AF13" s="39">
        <v>2050</v>
      </c>
      <c r="AG13" s="94" t="s">
        <v>1533</v>
      </c>
    </row>
    <row r="14" spans="1:33" ht="15" customHeight="1" thickTop="1" x14ac:dyDescent="0.35">
      <c r="AG14" s="95"/>
    </row>
    <row r="15" spans="1:33" ht="15" customHeight="1" x14ac:dyDescent="0.35">
      <c r="B15" s="41" t="s">
        <v>1906</v>
      </c>
    </row>
    <row r="16" spans="1:33" ht="15" customHeight="1" x14ac:dyDescent="0.35"/>
    <row r="17" spans="1:33" ht="15" customHeight="1" x14ac:dyDescent="0.35">
      <c r="B17" s="41" t="s">
        <v>1907</v>
      </c>
    </row>
    <row r="18" spans="1:33" ht="15" customHeight="1" x14ac:dyDescent="0.35">
      <c r="B18" s="41" t="s">
        <v>1908</v>
      </c>
    </row>
    <row r="19" spans="1:33" ht="15" customHeight="1" x14ac:dyDescent="0.35">
      <c r="A19" s="91" t="s">
        <v>1909</v>
      </c>
      <c r="B19" s="96" t="s">
        <v>1910</v>
      </c>
      <c r="C19" s="97">
        <v>48.562122000000002</v>
      </c>
      <c r="D19" s="97">
        <v>49.921322000000004</v>
      </c>
      <c r="E19" s="97">
        <v>50.826698</v>
      </c>
      <c r="F19" s="97">
        <v>51.569110999999999</v>
      </c>
      <c r="G19" s="97">
        <v>52.421287999999997</v>
      </c>
      <c r="H19" s="97">
        <v>53.191727</v>
      </c>
      <c r="I19" s="97">
        <v>53.913155000000003</v>
      </c>
      <c r="J19" s="97">
        <v>54.794970999999997</v>
      </c>
      <c r="K19" s="97">
        <v>55.760941000000003</v>
      </c>
      <c r="L19" s="97">
        <v>56.699233999999997</v>
      </c>
      <c r="M19" s="97">
        <v>57.636158000000002</v>
      </c>
      <c r="N19" s="97">
        <v>58.554969999999997</v>
      </c>
      <c r="O19" s="97">
        <v>59.404952999999999</v>
      </c>
      <c r="P19" s="97">
        <v>60.190910000000002</v>
      </c>
      <c r="Q19" s="97">
        <v>60.965899999999998</v>
      </c>
      <c r="R19" s="97">
        <v>61.705547000000003</v>
      </c>
      <c r="S19" s="97">
        <v>62.421191999999998</v>
      </c>
      <c r="T19" s="97">
        <v>63.06794</v>
      </c>
      <c r="U19" s="97">
        <v>63.629024999999999</v>
      </c>
      <c r="V19" s="97">
        <v>64.134681999999998</v>
      </c>
      <c r="W19" s="97">
        <v>64.643119999999996</v>
      </c>
      <c r="X19" s="97">
        <v>65.130538999999999</v>
      </c>
      <c r="Y19" s="97">
        <v>65.546768</v>
      </c>
      <c r="Z19" s="97">
        <v>65.922859000000003</v>
      </c>
      <c r="AA19" s="97">
        <v>66.297554000000005</v>
      </c>
      <c r="AB19" s="97">
        <v>66.724739</v>
      </c>
      <c r="AC19" s="97">
        <v>67.067038999999994</v>
      </c>
      <c r="AD19" s="97">
        <v>67.358086</v>
      </c>
      <c r="AE19" s="97">
        <v>67.799842999999996</v>
      </c>
      <c r="AF19" s="97">
        <v>68.347556999999995</v>
      </c>
      <c r="AG19" s="98">
        <v>1.1854999999999999E-2</v>
      </c>
    </row>
    <row r="20" spans="1:33" ht="15" customHeight="1" x14ac:dyDescent="0.35">
      <c r="A20" s="91" t="s">
        <v>1911</v>
      </c>
      <c r="B20" s="96" t="s">
        <v>1912</v>
      </c>
      <c r="C20" s="97">
        <v>13.71973</v>
      </c>
      <c r="D20" s="97">
        <v>14.509494</v>
      </c>
      <c r="E20" s="97">
        <v>15.223727999999999</v>
      </c>
      <c r="F20" s="97">
        <v>15.928431</v>
      </c>
      <c r="G20" s="97">
        <v>16.710657000000001</v>
      </c>
      <c r="H20" s="97">
        <v>17.518068</v>
      </c>
      <c r="I20" s="97">
        <v>18.350145000000001</v>
      </c>
      <c r="J20" s="97">
        <v>19.278593000000001</v>
      </c>
      <c r="K20" s="97">
        <v>20.296970000000002</v>
      </c>
      <c r="L20" s="97">
        <v>21.360088000000001</v>
      </c>
      <c r="M20" s="97">
        <v>22.462855999999999</v>
      </c>
      <c r="N20" s="97">
        <v>23.644521999999998</v>
      </c>
      <c r="O20" s="97">
        <v>24.900276000000002</v>
      </c>
      <c r="P20" s="97">
        <v>26.189910999999999</v>
      </c>
      <c r="Q20" s="97">
        <v>27.543158999999999</v>
      </c>
      <c r="R20" s="97">
        <v>28.968440999999999</v>
      </c>
      <c r="S20" s="97">
        <v>30.476702</v>
      </c>
      <c r="T20" s="97">
        <v>32.016410999999998</v>
      </c>
      <c r="U20" s="97">
        <v>33.555098999999998</v>
      </c>
      <c r="V20" s="97">
        <v>35.125709999999998</v>
      </c>
      <c r="W20" s="97">
        <v>36.803187999999999</v>
      </c>
      <c r="X20" s="97">
        <v>38.505768000000003</v>
      </c>
      <c r="Y20" s="97">
        <v>40.175334999999997</v>
      </c>
      <c r="Z20" s="97">
        <v>41.861279000000003</v>
      </c>
      <c r="AA20" s="97">
        <v>43.577869</v>
      </c>
      <c r="AB20" s="97">
        <v>45.356738999999997</v>
      </c>
      <c r="AC20" s="97">
        <v>47.100273000000001</v>
      </c>
      <c r="AD20" s="97">
        <v>48.82452</v>
      </c>
      <c r="AE20" s="97">
        <v>50.689979999999998</v>
      </c>
      <c r="AF20" s="97">
        <v>52.670997999999997</v>
      </c>
      <c r="AG20" s="98">
        <v>4.7480000000000001E-2</v>
      </c>
    </row>
    <row r="21" spans="1:33" ht="15" customHeight="1" x14ac:dyDescent="0.35">
      <c r="A21" s="91" t="s">
        <v>1913</v>
      </c>
      <c r="B21" s="96" t="s">
        <v>1914</v>
      </c>
      <c r="C21" s="97">
        <v>9.9469999999999992E-3</v>
      </c>
      <c r="D21" s="97">
        <v>1.9261E-2</v>
      </c>
      <c r="E21" s="97">
        <v>2.8233999999999999E-2</v>
      </c>
      <c r="F21" s="97">
        <v>3.6831999999999997E-2</v>
      </c>
      <c r="G21" s="97">
        <v>4.5329000000000001E-2</v>
      </c>
      <c r="H21" s="97">
        <v>5.3714999999999999E-2</v>
      </c>
      <c r="I21" s="97">
        <v>6.1983999999999997E-2</v>
      </c>
      <c r="J21" s="97">
        <v>7.0388000000000006E-2</v>
      </c>
      <c r="K21" s="97">
        <v>7.9002000000000003E-2</v>
      </c>
      <c r="L21" s="97">
        <v>8.7644E-2</v>
      </c>
      <c r="M21" s="97">
        <v>9.6404000000000004E-2</v>
      </c>
      <c r="N21" s="97">
        <v>0.10538400000000001</v>
      </c>
      <c r="O21" s="97">
        <v>0.114579</v>
      </c>
      <c r="P21" s="97">
        <v>0.123893</v>
      </c>
      <c r="Q21" s="97">
        <v>0.13350899999999999</v>
      </c>
      <c r="R21" s="97">
        <v>0.14349400000000001</v>
      </c>
      <c r="S21" s="97">
        <v>0.153945</v>
      </c>
      <c r="T21" s="97">
        <v>0.164744</v>
      </c>
      <c r="U21" s="97">
        <v>0.17580599999999999</v>
      </c>
      <c r="V21" s="97">
        <v>0.187305</v>
      </c>
      <c r="W21" s="97">
        <v>0.19944799999999999</v>
      </c>
      <c r="X21" s="97">
        <v>0.21174699999999999</v>
      </c>
      <c r="Y21" s="97">
        <v>0.22403200000000001</v>
      </c>
      <c r="Z21" s="97">
        <v>0.23650499999999999</v>
      </c>
      <c r="AA21" s="97">
        <v>0.24940100000000001</v>
      </c>
      <c r="AB21" s="97">
        <v>0.26299899999999998</v>
      </c>
      <c r="AC21" s="97">
        <v>0.27670299999999998</v>
      </c>
      <c r="AD21" s="97">
        <v>0.29067199999999999</v>
      </c>
      <c r="AE21" s="97">
        <v>0.30604199999999998</v>
      </c>
      <c r="AF21" s="97">
        <v>0.32268200000000002</v>
      </c>
      <c r="AG21" s="98">
        <v>0.127475</v>
      </c>
    </row>
    <row r="22" spans="1:33" ht="15" customHeight="1" x14ac:dyDescent="0.35">
      <c r="A22" s="91" t="s">
        <v>1915</v>
      </c>
      <c r="B22" s="96" t="s">
        <v>1916</v>
      </c>
      <c r="C22" s="97">
        <v>1.9008000000000001E-2</v>
      </c>
      <c r="D22" s="97">
        <v>2.1402999999999998E-2</v>
      </c>
      <c r="E22" s="97">
        <v>2.3498000000000002E-2</v>
      </c>
      <c r="F22" s="97">
        <v>2.5399999999999999E-2</v>
      </c>
      <c r="G22" s="97">
        <v>2.7261000000000001E-2</v>
      </c>
      <c r="H22" s="97">
        <v>2.9021000000000002E-2</v>
      </c>
      <c r="I22" s="97">
        <v>3.0700999999999999E-2</v>
      </c>
      <c r="J22" s="97">
        <v>3.2417000000000001E-2</v>
      </c>
      <c r="K22" s="97">
        <v>3.4158000000000001E-2</v>
      </c>
      <c r="L22" s="97">
        <v>3.5839999999999997E-2</v>
      </c>
      <c r="M22" s="97">
        <v>3.7495000000000001E-2</v>
      </c>
      <c r="N22" s="97">
        <v>3.9149999999999997E-2</v>
      </c>
      <c r="O22" s="97">
        <v>4.0766999999999998E-2</v>
      </c>
      <c r="P22" s="97">
        <v>4.231E-2</v>
      </c>
      <c r="Q22" s="97">
        <v>4.3823000000000001E-2</v>
      </c>
      <c r="R22" s="97">
        <v>4.5346999999999998E-2</v>
      </c>
      <c r="S22" s="97">
        <v>4.6872999999999998E-2</v>
      </c>
      <c r="T22" s="97">
        <v>4.845E-2</v>
      </c>
      <c r="U22" s="97">
        <v>5.0062000000000002E-2</v>
      </c>
      <c r="V22" s="97">
        <v>5.1723999999999999E-2</v>
      </c>
      <c r="W22" s="97">
        <v>5.3624999999999999E-2</v>
      </c>
      <c r="X22" s="97">
        <v>5.5605000000000002E-2</v>
      </c>
      <c r="Y22" s="97">
        <v>5.7665000000000001E-2</v>
      </c>
      <c r="Z22" s="97">
        <v>5.9881999999999998E-2</v>
      </c>
      <c r="AA22" s="97">
        <v>6.2341000000000001E-2</v>
      </c>
      <c r="AB22" s="97">
        <v>6.5117999999999995E-2</v>
      </c>
      <c r="AC22" s="97">
        <v>6.8162E-2</v>
      </c>
      <c r="AD22" s="97">
        <v>7.1476999999999999E-2</v>
      </c>
      <c r="AE22" s="97">
        <v>7.5412999999999994E-2</v>
      </c>
      <c r="AF22" s="97">
        <v>7.9833000000000001E-2</v>
      </c>
      <c r="AG22" s="98">
        <v>5.0730999999999998E-2</v>
      </c>
    </row>
    <row r="23" spans="1:33" ht="15" customHeight="1" x14ac:dyDescent="0.35">
      <c r="A23" s="91" t="s">
        <v>1917</v>
      </c>
      <c r="B23" s="96" t="s">
        <v>1918</v>
      </c>
      <c r="C23" s="97">
        <v>3.4878469999999999</v>
      </c>
      <c r="D23" s="97">
        <v>3.396055</v>
      </c>
      <c r="E23" s="97">
        <v>3.2605189999999999</v>
      </c>
      <c r="F23" s="97">
        <v>3.1153339999999998</v>
      </c>
      <c r="G23" s="97">
        <v>2.9821870000000001</v>
      </c>
      <c r="H23" s="97">
        <v>2.854012</v>
      </c>
      <c r="I23" s="97">
        <v>2.7398899999999999</v>
      </c>
      <c r="J23" s="97">
        <v>2.6529919999999998</v>
      </c>
      <c r="K23" s="97">
        <v>2.585737</v>
      </c>
      <c r="L23" s="97">
        <v>2.5258759999999998</v>
      </c>
      <c r="M23" s="97">
        <v>2.4737580000000001</v>
      </c>
      <c r="N23" s="97">
        <v>2.4297300000000002</v>
      </c>
      <c r="O23" s="97">
        <v>2.3875510000000002</v>
      </c>
      <c r="P23" s="97">
        <v>2.3298100000000002</v>
      </c>
      <c r="Q23" s="97">
        <v>2.2622469999999999</v>
      </c>
      <c r="R23" s="97">
        <v>2.1853099999999999</v>
      </c>
      <c r="S23" s="97">
        <v>2.1053359999999999</v>
      </c>
      <c r="T23" s="97">
        <v>2.0097339999999999</v>
      </c>
      <c r="U23" s="97">
        <v>1.912614</v>
      </c>
      <c r="V23" s="97">
        <v>1.819682</v>
      </c>
      <c r="W23" s="97">
        <v>1.7428030000000001</v>
      </c>
      <c r="X23" s="97">
        <v>1.67967</v>
      </c>
      <c r="Y23" s="97">
        <v>1.6377820000000001</v>
      </c>
      <c r="Z23" s="97">
        <v>1.611829</v>
      </c>
      <c r="AA23" s="97">
        <v>1.600689</v>
      </c>
      <c r="AB23" s="97">
        <v>1.601464</v>
      </c>
      <c r="AC23" s="97">
        <v>1.6092500000000001</v>
      </c>
      <c r="AD23" s="97">
        <v>1.6220909999999999</v>
      </c>
      <c r="AE23" s="97">
        <v>1.63991</v>
      </c>
      <c r="AF23" s="97">
        <v>1.6583950000000001</v>
      </c>
      <c r="AG23" s="98">
        <v>-2.5309999999999999E-2</v>
      </c>
    </row>
    <row r="24" spans="1:33" ht="15" customHeight="1" x14ac:dyDescent="0.35">
      <c r="A24" s="91" t="s">
        <v>1919</v>
      </c>
      <c r="B24" s="96" t="s">
        <v>1920</v>
      </c>
      <c r="C24" s="97">
        <v>8.6799999999999996E-4</v>
      </c>
      <c r="D24" s="97">
        <v>8.4800000000000001E-4</v>
      </c>
      <c r="E24" s="97">
        <v>8.3199999999999995E-4</v>
      </c>
      <c r="F24" s="97">
        <v>8.2399999999999997E-4</v>
      </c>
      <c r="G24" s="97">
        <v>8.2799999999999996E-4</v>
      </c>
      <c r="H24" s="97">
        <v>8.4000000000000003E-4</v>
      </c>
      <c r="I24" s="97">
        <v>8.5999999999999998E-4</v>
      </c>
      <c r="J24" s="97">
        <v>8.8800000000000001E-4</v>
      </c>
      <c r="K24" s="97">
        <v>9.0499999999999999E-4</v>
      </c>
      <c r="L24" s="97">
        <v>9.1E-4</v>
      </c>
      <c r="M24" s="97">
        <v>9.1500000000000001E-4</v>
      </c>
      <c r="N24" s="97">
        <v>9.2299999999999999E-4</v>
      </c>
      <c r="O24" s="97">
        <v>9.01E-4</v>
      </c>
      <c r="P24" s="97">
        <v>8.7000000000000001E-4</v>
      </c>
      <c r="Q24" s="97">
        <v>8.5300000000000003E-4</v>
      </c>
      <c r="R24" s="97">
        <v>8.4699999999999999E-4</v>
      </c>
      <c r="S24" s="97">
        <v>8.4999999999999995E-4</v>
      </c>
      <c r="T24" s="97">
        <v>8.61E-4</v>
      </c>
      <c r="U24" s="97">
        <v>8.7600000000000004E-4</v>
      </c>
      <c r="V24" s="97">
        <v>9.0499999999999999E-4</v>
      </c>
      <c r="W24" s="97">
        <v>9.41E-4</v>
      </c>
      <c r="X24" s="97">
        <v>9.7599999999999998E-4</v>
      </c>
      <c r="Y24" s="97">
        <v>1.01E-3</v>
      </c>
      <c r="Z24" s="97">
        <v>1.029E-3</v>
      </c>
      <c r="AA24" s="97">
        <v>1.044E-3</v>
      </c>
      <c r="AB24" s="97">
        <v>1.062E-3</v>
      </c>
      <c r="AC24" s="97">
        <v>1.0820000000000001E-3</v>
      </c>
      <c r="AD24" s="97">
        <v>1.103E-3</v>
      </c>
      <c r="AE24" s="97">
        <v>1.127E-3</v>
      </c>
      <c r="AF24" s="97">
        <v>1.155E-3</v>
      </c>
      <c r="AG24" s="98">
        <v>9.9100000000000004E-3</v>
      </c>
    </row>
    <row r="25" spans="1:33" ht="15" customHeight="1" x14ac:dyDescent="0.35">
      <c r="A25" s="91" t="s">
        <v>1921</v>
      </c>
      <c r="B25" s="96" t="s">
        <v>1922</v>
      </c>
      <c r="C25" s="97">
        <v>7.4359999999999999E-3</v>
      </c>
      <c r="D25" s="97">
        <v>1.5032999999999999E-2</v>
      </c>
      <c r="E25" s="97">
        <v>2.3033999999999999E-2</v>
      </c>
      <c r="F25" s="97">
        <v>3.1196999999999999E-2</v>
      </c>
      <c r="G25" s="97">
        <v>3.9605000000000001E-2</v>
      </c>
      <c r="H25" s="97">
        <v>4.8119000000000002E-2</v>
      </c>
      <c r="I25" s="97">
        <v>5.6652000000000001E-2</v>
      </c>
      <c r="J25" s="97">
        <v>6.5377000000000005E-2</v>
      </c>
      <c r="K25" s="97">
        <v>7.4314000000000005E-2</v>
      </c>
      <c r="L25" s="97">
        <v>8.3268999999999996E-2</v>
      </c>
      <c r="M25" s="97">
        <v>9.2311000000000004E-2</v>
      </c>
      <c r="N25" s="97">
        <v>0.101533</v>
      </c>
      <c r="O25" s="97">
        <v>0.110939</v>
      </c>
      <c r="P25" s="97">
        <v>0.120481</v>
      </c>
      <c r="Q25" s="97">
        <v>0.13036300000000001</v>
      </c>
      <c r="R25" s="97">
        <v>0.14065900000000001</v>
      </c>
      <c r="S25" s="97">
        <v>0.15149199999999999</v>
      </c>
      <c r="T25" s="97">
        <v>0.16278799999999999</v>
      </c>
      <c r="U25" s="97">
        <v>0.17450099999999999</v>
      </c>
      <c r="V25" s="97">
        <v>0.18662500000000001</v>
      </c>
      <c r="W25" s="97">
        <v>0.199378</v>
      </c>
      <c r="X25" s="97">
        <v>0.212593</v>
      </c>
      <c r="Y25" s="97">
        <v>0.22601299999999999</v>
      </c>
      <c r="Z25" s="97">
        <v>0.23946200000000001</v>
      </c>
      <c r="AA25" s="97">
        <v>0.25318800000000002</v>
      </c>
      <c r="AB25" s="97">
        <v>0.26748899999999998</v>
      </c>
      <c r="AC25" s="97">
        <v>0.281837</v>
      </c>
      <c r="AD25" s="97">
        <v>0.29641400000000001</v>
      </c>
      <c r="AE25" s="97">
        <v>0.31225799999999998</v>
      </c>
      <c r="AF25" s="97">
        <v>0.32926100000000003</v>
      </c>
      <c r="AG25" s="98">
        <v>0.13963600000000001</v>
      </c>
    </row>
    <row r="26" spans="1:33" ht="15" customHeight="1" x14ac:dyDescent="0.35">
      <c r="A26" s="91" t="s">
        <v>1923</v>
      </c>
      <c r="B26" s="96" t="s">
        <v>1924</v>
      </c>
      <c r="C26" s="97">
        <v>7.5160000000000001E-3</v>
      </c>
      <c r="D26" s="97">
        <v>1.5197E-2</v>
      </c>
      <c r="E26" s="97">
        <v>2.3283999999999999E-2</v>
      </c>
      <c r="F26" s="97">
        <v>3.1536000000000002E-2</v>
      </c>
      <c r="G26" s="97">
        <v>4.0035000000000001E-2</v>
      </c>
      <c r="H26" s="97">
        <v>4.8641999999999998E-2</v>
      </c>
      <c r="I26" s="97">
        <v>5.7266999999999998E-2</v>
      </c>
      <c r="J26" s="97">
        <v>6.6087000000000007E-2</v>
      </c>
      <c r="K26" s="97">
        <v>7.5120999999999993E-2</v>
      </c>
      <c r="L26" s="97">
        <v>8.4172999999999998E-2</v>
      </c>
      <c r="M26" s="97">
        <v>9.3312999999999993E-2</v>
      </c>
      <c r="N26" s="97">
        <v>0.10263600000000001</v>
      </c>
      <c r="O26" s="97">
        <v>0.11214399999999999</v>
      </c>
      <c r="P26" s="97">
        <v>0.12179</v>
      </c>
      <c r="Q26" s="97">
        <v>0.13177900000000001</v>
      </c>
      <c r="R26" s="97">
        <v>0.14218700000000001</v>
      </c>
      <c r="S26" s="97">
        <v>0.153137</v>
      </c>
      <c r="T26" s="97">
        <v>0.16455600000000001</v>
      </c>
      <c r="U26" s="97">
        <v>0.176396</v>
      </c>
      <c r="V26" s="97">
        <v>0.18865199999999999</v>
      </c>
      <c r="W26" s="97">
        <v>0.201544</v>
      </c>
      <c r="X26" s="97">
        <v>0.21490300000000001</v>
      </c>
      <c r="Y26" s="97">
        <v>0.228468</v>
      </c>
      <c r="Z26" s="97">
        <v>0.242064</v>
      </c>
      <c r="AA26" s="97">
        <v>0.255938</v>
      </c>
      <c r="AB26" s="97">
        <v>0.270395</v>
      </c>
      <c r="AC26" s="97">
        <v>0.28489900000000001</v>
      </c>
      <c r="AD26" s="97">
        <v>0.29963400000000001</v>
      </c>
      <c r="AE26" s="97">
        <v>0.31564999999999999</v>
      </c>
      <c r="AF26" s="97">
        <v>0.33283699999999999</v>
      </c>
      <c r="AG26" s="98">
        <v>0.13963600000000001</v>
      </c>
    </row>
    <row r="27" spans="1:33" ht="15" customHeight="1" x14ac:dyDescent="0.35">
      <c r="A27" s="91" t="s">
        <v>1925</v>
      </c>
      <c r="B27" s="96" t="s">
        <v>1926</v>
      </c>
      <c r="C27" s="97">
        <v>9.9999999999999995E-7</v>
      </c>
      <c r="D27" s="97">
        <v>1.9999999999999999E-6</v>
      </c>
      <c r="E27" s="97">
        <v>3.0000000000000001E-6</v>
      </c>
      <c r="F27" s="97">
        <v>3.0000000000000001E-6</v>
      </c>
      <c r="G27" s="97">
        <v>3.9999999999999998E-6</v>
      </c>
      <c r="H27" s="97">
        <v>5.0000000000000004E-6</v>
      </c>
      <c r="I27" s="97">
        <v>6.0000000000000002E-6</v>
      </c>
      <c r="J27" s="97">
        <v>6.9999999999999999E-6</v>
      </c>
      <c r="K27" s="97">
        <v>6.9999999999999999E-6</v>
      </c>
      <c r="L27" s="97">
        <v>7.9999999999999996E-6</v>
      </c>
      <c r="M27" s="97">
        <v>9.0000000000000002E-6</v>
      </c>
      <c r="N27" s="97">
        <v>9.0000000000000002E-6</v>
      </c>
      <c r="O27" s="97">
        <v>1.0000000000000001E-5</v>
      </c>
      <c r="P27" s="97">
        <v>1.1E-5</v>
      </c>
      <c r="Q27" s="97">
        <v>1.1E-5</v>
      </c>
      <c r="R27" s="97">
        <v>1.2E-5</v>
      </c>
      <c r="S27" s="97">
        <v>1.2E-5</v>
      </c>
      <c r="T27" s="97">
        <v>1.2E-5</v>
      </c>
      <c r="U27" s="97">
        <v>1.2999999999999999E-5</v>
      </c>
      <c r="V27" s="97">
        <v>1.2999999999999999E-5</v>
      </c>
      <c r="W27" s="97">
        <v>1.4E-5</v>
      </c>
      <c r="X27" s="97">
        <v>1.4E-5</v>
      </c>
      <c r="Y27" s="97">
        <v>1.4E-5</v>
      </c>
      <c r="Z27" s="97">
        <v>1.4E-5</v>
      </c>
      <c r="AA27" s="97">
        <v>1.4E-5</v>
      </c>
      <c r="AB27" s="97">
        <v>1.4E-5</v>
      </c>
      <c r="AC27" s="97">
        <v>1.4E-5</v>
      </c>
      <c r="AD27" s="97">
        <v>1.4E-5</v>
      </c>
      <c r="AE27" s="97">
        <v>1.4E-5</v>
      </c>
      <c r="AF27" s="97">
        <v>1.4E-5</v>
      </c>
      <c r="AG27" s="98">
        <v>0.101586</v>
      </c>
    </row>
    <row r="28" spans="1:33" ht="15" customHeight="1" x14ac:dyDescent="0.35">
      <c r="A28" s="91" t="s">
        <v>1927</v>
      </c>
      <c r="B28" s="96" t="s">
        <v>1928</v>
      </c>
      <c r="C28" s="97">
        <v>65.814445000000006</v>
      </c>
      <c r="D28" s="97">
        <v>67.898544000000001</v>
      </c>
      <c r="E28" s="97">
        <v>69.409851000000003</v>
      </c>
      <c r="F28" s="97">
        <v>70.738631999999996</v>
      </c>
      <c r="G28" s="97">
        <v>72.267166000000003</v>
      </c>
      <c r="H28" s="97">
        <v>73.744240000000005</v>
      </c>
      <c r="I28" s="97">
        <v>75.210419000000002</v>
      </c>
      <c r="J28" s="97">
        <v>76.961639000000005</v>
      </c>
      <c r="K28" s="97">
        <v>78.906859999999995</v>
      </c>
      <c r="L28" s="97">
        <v>80.876907000000003</v>
      </c>
      <c r="M28" s="97">
        <v>82.893127000000007</v>
      </c>
      <c r="N28" s="97">
        <v>84.978675999999993</v>
      </c>
      <c r="O28" s="97">
        <v>87.071785000000006</v>
      </c>
      <c r="P28" s="97">
        <v>89.119759000000002</v>
      </c>
      <c r="Q28" s="97">
        <v>91.211449000000002</v>
      </c>
      <c r="R28" s="97">
        <v>93.331542999999996</v>
      </c>
      <c r="S28" s="97">
        <v>95.509140000000002</v>
      </c>
      <c r="T28" s="97">
        <v>97.635200999999995</v>
      </c>
      <c r="U28" s="97">
        <v>99.674080000000004</v>
      </c>
      <c r="V28" s="97">
        <v>101.69489299999999</v>
      </c>
      <c r="W28" s="97">
        <v>103.843605</v>
      </c>
      <c r="X28" s="97">
        <v>106.011383</v>
      </c>
      <c r="Y28" s="97">
        <v>108.09657300000001</v>
      </c>
      <c r="Z28" s="97">
        <v>110.174644</v>
      </c>
      <c r="AA28" s="97">
        <v>112.297691</v>
      </c>
      <c r="AB28" s="97">
        <v>114.54949999999999</v>
      </c>
      <c r="AC28" s="97">
        <v>116.688728</v>
      </c>
      <c r="AD28" s="97">
        <v>118.763374</v>
      </c>
      <c r="AE28" s="97">
        <v>121.139595</v>
      </c>
      <c r="AF28" s="97">
        <v>123.74237100000001</v>
      </c>
      <c r="AG28" s="98">
        <v>2.2009999999999998E-2</v>
      </c>
    </row>
    <row r="29" spans="1:33" ht="15" customHeight="1" x14ac:dyDescent="0.35">
      <c r="B29" s="41" t="s">
        <v>1929</v>
      </c>
    </row>
    <row r="30" spans="1:33" ht="15" customHeight="1" x14ac:dyDescent="0.35">
      <c r="A30" s="91" t="s">
        <v>1930</v>
      </c>
      <c r="B30" s="96" t="s">
        <v>1910</v>
      </c>
      <c r="C30" s="97">
        <v>37.237881000000002</v>
      </c>
      <c r="D30" s="97">
        <v>38.43412</v>
      </c>
      <c r="E30" s="97">
        <v>39.358058999999997</v>
      </c>
      <c r="F30" s="97">
        <v>40.196007000000002</v>
      </c>
      <c r="G30" s="97">
        <v>41.126548999999997</v>
      </c>
      <c r="H30" s="97">
        <v>42.029747</v>
      </c>
      <c r="I30" s="97">
        <v>42.871830000000003</v>
      </c>
      <c r="J30" s="97">
        <v>43.818928</v>
      </c>
      <c r="K30" s="97">
        <v>44.819637</v>
      </c>
      <c r="L30" s="97">
        <v>45.798141000000001</v>
      </c>
      <c r="M30" s="97">
        <v>46.756104000000001</v>
      </c>
      <c r="N30" s="97">
        <v>47.727020000000003</v>
      </c>
      <c r="O30" s="97">
        <v>48.665874000000002</v>
      </c>
      <c r="P30" s="97">
        <v>49.556148999999998</v>
      </c>
      <c r="Q30" s="97">
        <v>50.476081999999998</v>
      </c>
      <c r="R30" s="97">
        <v>51.426636000000002</v>
      </c>
      <c r="S30" s="97">
        <v>52.453533</v>
      </c>
      <c r="T30" s="97">
        <v>53.493476999999999</v>
      </c>
      <c r="U30" s="97">
        <v>54.529648000000002</v>
      </c>
      <c r="V30" s="97">
        <v>55.574630999999997</v>
      </c>
      <c r="W30" s="97">
        <v>56.677619999999997</v>
      </c>
      <c r="X30" s="97">
        <v>57.823504999999997</v>
      </c>
      <c r="Y30" s="97">
        <v>58.975079000000001</v>
      </c>
      <c r="Z30" s="97">
        <v>60.148066999999998</v>
      </c>
      <c r="AA30" s="97">
        <v>61.332638000000003</v>
      </c>
      <c r="AB30" s="97">
        <v>62.579369</v>
      </c>
      <c r="AC30" s="97">
        <v>63.740012999999998</v>
      </c>
      <c r="AD30" s="97">
        <v>64.813689999999994</v>
      </c>
      <c r="AE30" s="97">
        <v>66.095848000000004</v>
      </c>
      <c r="AF30" s="97">
        <v>67.608528000000007</v>
      </c>
      <c r="AG30" s="98">
        <v>2.0778999999999999E-2</v>
      </c>
    </row>
    <row r="31" spans="1:33" ht="15" customHeight="1" x14ac:dyDescent="0.35">
      <c r="A31" s="91" t="s">
        <v>1931</v>
      </c>
      <c r="B31" s="96" t="s">
        <v>1912</v>
      </c>
      <c r="C31" s="97">
        <v>17.109421000000001</v>
      </c>
      <c r="D31" s="97">
        <v>16.913709999999998</v>
      </c>
      <c r="E31" s="97">
        <v>16.638328999999999</v>
      </c>
      <c r="F31" s="97">
        <v>16.406254000000001</v>
      </c>
      <c r="G31" s="97">
        <v>16.233056999999999</v>
      </c>
      <c r="H31" s="97">
        <v>16.101535999999999</v>
      </c>
      <c r="I31" s="97">
        <v>16.003021</v>
      </c>
      <c r="J31" s="97">
        <v>16.012713999999999</v>
      </c>
      <c r="K31" s="97">
        <v>16.091242000000001</v>
      </c>
      <c r="L31" s="97">
        <v>16.182186000000002</v>
      </c>
      <c r="M31" s="97">
        <v>16.288637000000001</v>
      </c>
      <c r="N31" s="97">
        <v>16.443489</v>
      </c>
      <c r="O31" s="97">
        <v>16.615317999999998</v>
      </c>
      <c r="P31" s="97">
        <v>16.807473999999999</v>
      </c>
      <c r="Q31" s="97">
        <v>17.031876</v>
      </c>
      <c r="R31" s="97">
        <v>17.271809000000001</v>
      </c>
      <c r="S31" s="97">
        <v>17.578026000000001</v>
      </c>
      <c r="T31" s="97">
        <v>17.862835</v>
      </c>
      <c r="U31" s="97">
        <v>18.217310000000001</v>
      </c>
      <c r="V31" s="97">
        <v>18.573433000000001</v>
      </c>
      <c r="W31" s="97">
        <v>18.967158999999999</v>
      </c>
      <c r="X31" s="97">
        <v>19.38776</v>
      </c>
      <c r="Y31" s="97">
        <v>19.820843</v>
      </c>
      <c r="Z31" s="97">
        <v>20.270530999999998</v>
      </c>
      <c r="AA31" s="97">
        <v>20.724322999999998</v>
      </c>
      <c r="AB31" s="97">
        <v>21.199541</v>
      </c>
      <c r="AC31" s="97">
        <v>21.642679000000001</v>
      </c>
      <c r="AD31" s="97">
        <v>22.050884</v>
      </c>
      <c r="AE31" s="97">
        <v>22.519908999999998</v>
      </c>
      <c r="AF31" s="97">
        <v>23.036362</v>
      </c>
      <c r="AG31" s="98">
        <v>1.0309E-2</v>
      </c>
    </row>
    <row r="32" spans="1:33" ht="15" customHeight="1" x14ac:dyDescent="0.35">
      <c r="A32" s="91" t="s">
        <v>1932</v>
      </c>
      <c r="B32" s="96" t="s">
        <v>1914</v>
      </c>
      <c r="C32" s="97">
        <v>3.6449000000000002E-2</v>
      </c>
      <c r="D32" s="97">
        <v>3.9851999999999999E-2</v>
      </c>
      <c r="E32" s="97">
        <v>4.3178000000000001E-2</v>
      </c>
      <c r="F32" s="97">
        <v>4.6517000000000003E-2</v>
      </c>
      <c r="G32" s="97">
        <v>5.0055000000000002E-2</v>
      </c>
      <c r="H32" s="97">
        <v>5.3665999999999998E-2</v>
      </c>
      <c r="I32" s="97">
        <v>5.7258999999999997E-2</v>
      </c>
      <c r="J32" s="97">
        <v>6.1083999999999999E-2</v>
      </c>
      <c r="K32" s="97">
        <v>6.5128000000000005E-2</v>
      </c>
      <c r="L32" s="97">
        <v>6.9364999999999996E-2</v>
      </c>
      <c r="M32" s="97">
        <v>7.3786000000000004E-2</v>
      </c>
      <c r="N32" s="97">
        <v>7.8473000000000001E-2</v>
      </c>
      <c r="O32" s="97">
        <v>8.3512000000000003E-2</v>
      </c>
      <c r="P32" s="97">
        <v>8.8768E-2</v>
      </c>
      <c r="Q32" s="97">
        <v>9.3895000000000006E-2</v>
      </c>
      <c r="R32" s="97">
        <v>9.9166000000000004E-2</v>
      </c>
      <c r="S32" s="97">
        <v>0.104769</v>
      </c>
      <c r="T32" s="97">
        <v>0.110666</v>
      </c>
      <c r="U32" s="97">
        <v>0.116882</v>
      </c>
      <c r="V32" s="97">
        <v>0.12356399999999999</v>
      </c>
      <c r="W32" s="97">
        <v>0.13075999999999999</v>
      </c>
      <c r="X32" s="97">
        <v>0.138409</v>
      </c>
      <c r="Y32" s="97">
        <v>0.146339</v>
      </c>
      <c r="Z32" s="97">
        <v>0.15459899999999999</v>
      </c>
      <c r="AA32" s="97">
        <v>0.163239</v>
      </c>
      <c r="AB32" s="97">
        <v>0.172456</v>
      </c>
      <c r="AC32" s="97">
        <v>0.18177499999999999</v>
      </c>
      <c r="AD32" s="97">
        <v>0.19117300000000001</v>
      </c>
      <c r="AE32" s="97">
        <v>0.20118</v>
      </c>
      <c r="AF32" s="97">
        <v>0.21248400000000001</v>
      </c>
      <c r="AG32" s="98">
        <v>6.2677999999999998E-2</v>
      </c>
    </row>
    <row r="33" spans="1:33" ht="15" customHeight="1" x14ac:dyDescent="0.35">
      <c r="A33" s="91" t="s">
        <v>1933</v>
      </c>
      <c r="B33" s="96" t="s">
        <v>1916</v>
      </c>
      <c r="C33" s="97">
        <v>5.1394000000000002E-2</v>
      </c>
      <c r="D33" s="97">
        <v>6.5255999999999995E-2</v>
      </c>
      <c r="E33" s="97">
        <v>7.7882000000000007E-2</v>
      </c>
      <c r="F33" s="97">
        <v>8.9340000000000003E-2</v>
      </c>
      <c r="G33" s="97">
        <v>0.100116</v>
      </c>
      <c r="H33" s="97">
        <v>0.110071</v>
      </c>
      <c r="I33" s="97">
        <v>0.11902</v>
      </c>
      <c r="J33" s="97">
        <v>0.12761</v>
      </c>
      <c r="K33" s="97">
        <v>0.13574</v>
      </c>
      <c r="L33" s="97">
        <v>0.14310400000000001</v>
      </c>
      <c r="M33" s="97">
        <v>0.14980599999999999</v>
      </c>
      <c r="N33" s="97">
        <v>0.15593599999999999</v>
      </c>
      <c r="O33" s="97">
        <v>0.161498</v>
      </c>
      <c r="P33" s="97">
        <v>0.166433</v>
      </c>
      <c r="Q33" s="97">
        <v>0.17100399999999999</v>
      </c>
      <c r="R33" s="97">
        <v>0.175319</v>
      </c>
      <c r="S33" s="97">
        <v>0.17977299999999999</v>
      </c>
      <c r="T33" s="97">
        <v>0.18437300000000001</v>
      </c>
      <c r="U33" s="97">
        <v>0.189281</v>
      </c>
      <c r="V33" s="97">
        <v>0.194716</v>
      </c>
      <c r="W33" s="97">
        <v>0.20066500000000001</v>
      </c>
      <c r="X33" s="97">
        <v>0.207012</v>
      </c>
      <c r="Y33" s="97">
        <v>0.21331900000000001</v>
      </c>
      <c r="Z33" s="97">
        <v>0.21974199999999999</v>
      </c>
      <c r="AA33" s="97">
        <v>0.22659099999999999</v>
      </c>
      <c r="AB33" s="97">
        <v>0.23407800000000001</v>
      </c>
      <c r="AC33" s="97">
        <v>0.24150199999999999</v>
      </c>
      <c r="AD33" s="97">
        <v>0.24887699999999999</v>
      </c>
      <c r="AE33" s="97">
        <v>0.25743199999999999</v>
      </c>
      <c r="AF33" s="97">
        <v>0.26734000000000002</v>
      </c>
      <c r="AG33" s="98">
        <v>5.851E-2</v>
      </c>
    </row>
    <row r="34" spans="1:33" ht="15" customHeight="1" x14ac:dyDescent="0.35">
      <c r="A34" s="91" t="s">
        <v>1934</v>
      </c>
      <c r="B34" s="96" t="s">
        <v>1918</v>
      </c>
      <c r="C34" s="97">
        <v>0.62857300000000005</v>
      </c>
      <c r="D34" s="97">
        <v>0.74727399999999999</v>
      </c>
      <c r="E34" s="97">
        <v>0.85656299999999996</v>
      </c>
      <c r="F34" s="97">
        <v>0.958117</v>
      </c>
      <c r="G34" s="97">
        <v>1.0567310000000001</v>
      </c>
      <c r="H34" s="97">
        <v>1.1508670000000001</v>
      </c>
      <c r="I34" s="97">
        <v>1.239843</v>
      </c>
      <c r="J34" s="97">
        <v>1.3302309999999999</v>
      </c>
      <c r="K34" s="97">
        <v>1.422558</v>
      </c>
      <c r="L34" s="97">
        <v>1.5156069999999999</v>
      </c>
      <c r="M34" s="97">
        <v>1.6091120000000001</v>
      </c>
      <c r="N34" s="97">
        <v>1.7048080000000001</v>
      </c>
      <c r="O34" s="97">
        <v>1.8015330000000001</v>
      </c>
      <c r="P34" s="97">
        <v>1.9016919999999999</v>
      </c>
      <c r="Q34" s="97">
        <v>2.0061059999999999</v>
      </c>
      <c r="R34" s="97">
        <v>2.1131139999999999</v>
      </c>
      <c r="S34" s="97">
        <v>2.2304409999999999</v>
      </c>
      <c r="T34" s="97">
        <v>2.3544960000000001</v>
      </c>
      <c r="U34" s="97">
        <v>2.4860910000000001</v>
      </c>
      <c r="V34" s="97">
        <v>2.6211419999999999</v>
      </c>
      <c r="W34" s="97">
        <v>2.766051</v>
      </c>
      <c r="X34" s="97">
        <v>2.9194420000000001</v>
      </c>
      <c r="Y34" s="97">
        <v>3.0778699999999999</v>
      </c>
      <c r="Z34" s="97">
        <v>3.2421500000000001</v>
      </c>
      <c r="AA34" s="97">
        <v>3.4121570000000001</v>
      </c>
      <c r="AB34" s="97">
        <v>3.5934439999999999</v>
      </c>
      <c r="AC34" s="97">
        <v>3.7742789999999999</v>
      </c>
      <c r="AD34" s="97">
        <v>3.9560040000000001</v>
      </c>
      <c r="AE34" s="97">
        <v>4.1564800000000002</v>
      </c>
      <c r="AF34" s="97">
        <v>4.3809339999999999</v>
      </c>
      <c r="AG34" s="98">
        <v>6.9242999999999999E-2</v>
      </c>
    </row>
    <row r="35" spans="1:33" ht="15" customHeight="1" x14ac:dyDescent="0.35">
      <c r="A35" s="91" t="s">
        <v>1935</v>
      </c>
      <c r="B35" s="96" t="s">
        <v>1920</v>
      </c>
      <c r="C35" s="97">
        <v>2.3400000000000001E-3</v>
      </c>
      <c r="D35" s="97">
        <v>2.5140000000000002E-3</v>
      </c>
      <c r="E35" s="97">
        <v>2.6329999999999999E-3</v>
      </c>
      <c r="F35" s="97">
        <v>2.7130000000000001E-3</v>
      </c>
      <c r="G35" s="97">
        <v>2.7699999999999999E-3</v>
      </c>
      <c r="H35" s="97">
        <v>2.8E-3</v>
      </c>
      <c r="I35" s="97">
        <v>2.807E-3</v>
      </c>
      <c r="J35" s="97">
        <v>2.8080000000000002E-3</v>
      </c>
      <c r="K35" s="97">
        <v>2.8019999999999998E-3</v>
      </c>
      <c r="L35" s="97">
        <v>2.7850000000000001E-3</v>
      </c>
      <c r="M35" s="97">
        <v>2.7620000000000001E-3</v>
      </c>
      <c r="N35" s="97">
        <v>2.7360000000000002E-3</v>
      </c>
      <c r="O35" s="97">
        <v>2.712E-3</v>
      </c>
      <c r="P35" s="97">
        <v>2.673E-3</v>
      </c>
      <c r="Q35" s="97">
        <v>2.6519999999999998E-3</v>
      </c>
      <c r="R35" s="97">
        <v>2.5959999999999998E-3</v>
      </c>
      <c r="S35" s="97">
        <v>2.5240000000000002E-3</v>
      </c>
      <c r="T35" s="97">
        <v>2.5000000000000001E-3</v>
      </c>
      <c r="U35" s="97">
        <v>2.4589999999999998E-3</v>
      </c>
      <c r="V35" s="97">
        <v>2.4130000000000002E-3</v>
      </c>
      <c r="W35" s="97">
        <v>2.3700000000000001E-3</v>
      </c>
      <c r="X35" s="97">
        <v>2.3270000000000001E-3</v>
      </c>
      <c r="Y35" s="97">
        <v>2.2820000000000002E-3</v>
      </c>
      <c r="Z35" s="97">
        <v>2.235E-3</v>
      </c>
      <c r="AA35" s="97">
        <v>2.189E-3</v>
      </c>
      <c r="AB35" s="97">
        <v>2.1440000000000001E-3</v>
      </c>
      <c r="AC35" s="97">
        <v>2.0969999999999999E-3</v>
      </c>
      <c r="AD35" s="97">
        <v>2.049E-3</v>
      </c>
      <c r="AE35" s="97">
        <v>1.9989999999999999E-3</v>
      </c>
      <c r="AF35" s="97">
        <v>1.957E-3</v>
      </c>
      <c r="AG35" s="98">
        <v>-6.1520000000000004E-3</v>
      </c>
    </row>
    <row r="36" spans="1:33" ht="15" customHeight="1" x14ac:dyDescent="0.35">
      <c r="A36" s="91" t="s">
        <v>1936</v>
      </c>
      <c r="B36" s="96" t="s">
        <v>1922</v>
      </c>
      <c r="C36" s="97">
        <v>6.5319999999999996E-3</v>
      </c>
      <c r="D36" s="97">
        <v>1.3037E-2</v>
      </c>
      <c r="E36" s="97">
        <v>1.9404999999999999E-2</v>
      </c>
      <c r="F36" s="97">
        <v>2.5548000000000001E-2</v>
      </c>
      <c r="G36" s="97">
        <v>3.1593000000000003E-2</v>
      </c>
      <c r="H36" s="97">
        <v>3.7533999999999998E-2</v>
      </c>
      <c r="I36" s="97">
        <v>4.3284999999999997E-2</v>
      </c>
      <c r="J36" s="97">
        <v>4.9058999999999998E-2</v>
      </c>
      <c r="K36" s="97">
        <v>5.4959000000000001E-2</v>
      </c>
      <c r="L36" s="97">
        <v>6.0918E-2</v>
      </c>
      <c r="M36" s="97">
        <v>6.6938999999999999E-2</v>
      </c>
      <c r="N36" s="97">
        <v>7.3048000000000002E-2</v>
      </c>
      <c r="O36" s="97">
        <v>7.9288999999999998E-2</v>
      </c>
      <c r="P36" s="97">
        <v>8.5641999999999996E-2</v>
      </c>
      <c r="Q36" s="97">
        <v>9.2200000000000004E-2</v>
      </c>
      <c r="R36" s="97">
        <v>9.8989999999999995E-2</v>
      </c>
      <c r="S36" s="97">
        <v>0.10619000000000001</v>
      </c>
      <c r="T36" s="97">
        <v>0.11376</v>
      </c>
      <c r="U36" s="97">
        <v>0.121713</v>
      </c>
      <c r="V36" s="97">
        <v>0.12978600000000001</v>
      </c>
      <c r="W36" s="97">
        <v>0.13836899999999999</v>
      </c>
      <c r="X36" s="97">
        <v>0.14740500000000001</v>
      </c>
      <c r="Y36" s="97">
        <v>0.156723</v>
      </c>
      <c r="Z36" s="97">
        <v>0.166379</v>
      </c>
      <c r="AA36" s="97">
        <v>0.176426</v>
      </c>
      <c r="AB36" s="97">
        <v>0.18709200000000001</v>
      </c>
      <c r="AC36" s="97">
        <v>0.19787399999999999</v>
      </c>
      <c r="AD36" s="97">
        <v>0.20875099999999999</v>
      </c>
      <c r="AE36" s="97">
        <v>0.22075600000000001</v>
      </c>
      <c r="AF36" s="97">
        <v>0.234072</v>
      </c>
      <c r="AG36" s="98">
        <v>0.131352</v>
      </c>
    </row>
    <row r="37" spans="1:33" ht="15" customHeight="1" x14ac:dyDescent="0.35">
      <c r="A37" s="91" t="s">
        <v>1937</v>
      </c>
      <c r="B37" s="96" t="s">
        <v>1924</v>
      </c>
      <c r="C37" s="97">
        <v>5.9690000000000003E-3</v>
      </c>
      <c r="D37" s="97">
        <v>1.1913999999999999E-2</v>
      </c>
      <c r="E37" s="97">
        <v>1.7734E-2</v>
      </c>
      <c r="F37" s="97">
        <v>2.3348000000000001E-2</v>
      </c>
      <c r="G37" s="97">
        <v>2.8871999999999998E-2</v>
      </c>
      <c r="H37" s="97">
        <v>3.4299999999999997E-2</v>
      </c>
      <c r="I37" s="97">
        <v>3.9557000000000002E-2</v>
      </c>
      <c r="J37" s="97">
        <v>4.4832999999999998E-2</v>
      </c>
      <c r="K37" s="97">
        <v>5.0224999999999999E-2</v>
      </c>
      <c r="L37" s="97">
        <v>5.5670999999999998E-2</v>
      </c>
      <c r="M37" s="97">
        <v>6.1172999999999998E-2</v>
      </c>
      <c r="N37" s="97">
        <v>6.6755999999999996E-2</v>
      </c>
      <c r="O37" s="97">
        <v>7.2458999999999996E-2</v>
      </c>
      <c r="P37" s="97">
        <v>7.8265000000000001E-2</v>
      </c>
      <c r="Q37" s="97">
        <v>8.4258E-2</v>
      </c>
      <c r="R37" s="97">
        <v>9.0463000000000002E-2</v>
      </c>
      <c r="S37" s="97">
        <v>9.7043000000000004E-2</v>
      </c>
      <c r="T37" s="97">
        <v>0.103961</v>
      </c>
      <c r="U37" s="97">
        <v>0.11122899999999999</v>
      </c>
      <c r="V37" s="97">
        <v>0.118606</v>
      </c>
      <c r="W37" s="97">
        <v>0.12645000000000001</v>
      </c>
      <c r="X37" s="97">
        <v>0.13470799999999999</v>
      </c>
      <c r="Y37" s="97">
        <v>0.14322299999999999</v>
      </c>
      <c r="Z37" s="97">
        <v>0.15204699999999999</v>
      </c>
      <c r="AA37" s="97">
        <v>0.16122800000000001</v>
      </c>
      <c r="AB37" s="97">
        <v>0.17097599999999999</v>
      </c>
      <c r="AC37" s="97">
        <v>0.18082999999999999</v>
      </c>
      <c r="AD37" s="97">
        <v>0.19076899999999999</v>
      </c>
      <c r="AE37" s="97">
        <v>0.201741</v>
      </c>
      <c r="AF37" s="97">
        <v>0.21390899999999999</v>
      </c>
      <c r="AG37" s="98">
        <v>0.131352</v>
      </c>
    </row>
    <row r="38" spans="1:33" ht="15" customHeight="1" x14ac:dyDescent="0.35">
      <c r="A38" s="91" t="s">
        <v>1938</v>
      </c>
      <c r="B38" s="96" t="s">
        <v>1926</v>
      </c>
      <c r="C38" s="97">
        <v>9.9860000000000001E-3</v>
      </c>
      <c r="D38" s="97">
        <v>1.9931000000000001E-2</v>
      </c>
      <c r="E38" s="97">
        <v>2.9668E-2</v>
      </c>
      <c r="F38" s="97">
        <v>3.9059999999999997E-2</v>
      </c>
      <c r="G38" s="97">
        <v>4.8300999999999997E-2</v>
      </c>
      <c r="H38" s="97">
        <v>5.7383000000000003E-2</v>
      </c>
      <c r="I38" s="97">
        <v>6.6177E-2</v>
      </c>
      <c r="J38" s="97">
        <v>7.5003E-2</v>
      </c>
      <c r="K38" s="97">
        <v>8.4023E-2</v>
      </c>
      <c r="L38" s="97">
        <v>9.3133999999999995E-2</v>
      </c>
      <c r="M38" s="97">
        <v>0.102339</v>
      </c>
      <c r="N38" s="97">
        <v>0.11168</v>
      </c>
      <c r="O38" s="97">
        <v>0.121221</v>
      </c>
      <c r="P38" s="97">
        <v>0.13093399999999999</v>
      </c>
      <c r="Q38" s="97">
        <v>0.14096</v>
      </c>
      <c r="R38" s="97">
        <v>0.151341</v>
      </c>
      <c r="S38" s="97">
        <v>0.16234799999999999</v>
      </c>
      <c r="T38" s="97">
        <v>0.17392199999999999</v>
      </c>
      <c r="U38" s="97">
        <v>0.186081</v>
      </c>
      <c r="V38" s="97">
        <v>0.19842199999999999</v>
      </c>
      <c r="W38" s="97">
        <v>0.21154600000000001</v>
      </c>
      <c r="X38" s="97">
        <v>0.22536</v>
      </c>
      <c r="Y38" s="97">
        <v>0.23960600000000001</v>
      </c>
      <c r="Z38" s="97">
        <v>0.25436700000000001</v>
      </c>
      <c r="AA38" s="97">
        <v>0.26972800000000002</v>
      </c>
      <c r="AB38" s="97">
        <v>0.28603600000000001</v>
      </c>
      <c r="AC38" s="97">
        <v>0.30252000000000001</v>
      </c>
      <c r="AD38" s="97">
        <v>0.31914900000000002</v>
      </c>
      <c r="AE38" s="97">
        <v>0.337503</v>
      </c>
      <c r="AF38" s="97">
        <v>0.35786000000000001</v>
      </c>
      <c r="AG38" s="98">
        <v>0.131352</v>
      </c>
    </row>
    <row r="39" spans="1:33" ht="12" customHeight="1" x14ac:dyDescent="0.35">
      <c r="A39" s="91" t="s">
        <v>1939</v>
      </c>
      <c r="B39" s="96" t="s">
        <v>1940</v>
      </c>
      <c r="C39" s="97">
        <v>55.088420999999997</v>
      </c>
      <c r="D39" s="97">
        <v>56.247601000000003</v>
      </c>
      <c r="E39" s="97">
        <v>57.043368999999998</v>
      </c>
      <c r="F39" s="97">
        <v>57.786864999999999</v>
      </c>
      <c r="G39" s="97">
        <v>58.678035999999999</v>
      </c>
      <c r="H39" s="97">
        <v>59.577784999999999</v>
      </c>
      <c r="I39" s="97">
        <v>60.442822</v>
      </c>
      <c r="J39" s="97">
        <v>61.522216999999998</v>
      </c>
      <c r="K39" s="97">
        <v>62.726199999999999</v>
      </c>
      <c r="L39" s="97">
        <v>63.920932999999998</v>
      </c>
      <c r="M39" s="97">
        <v>65.110755999999995</v>
      </c>
      <c r="N39" s="97">
        <v>66.363724000000005</v>
      </c>
      <c r="O39" s="97">
        <v>67.603347999999997</v>
      </c>
      <c r="P39" s="97">
        <v>68.817954999999998</v>
      </c>
      <c r="Q39" s="97">
        <v>70.099129000000005</v>
      </c>
      <c r="R39" s="97">
        <v>71.429344</v>
      </c>
      <c r="S39" s="97">
        <v>72.914444000000003</v>
      </c>
      <c r="T39" s="97">
        <v>74.399544000000006</v>
      </c>
      <c r="U39" s="97">
        <v>75.960387999999995</v>
      </c>
      <c r="V39" s="97">
        <v>77.536079000000001</v>
      </c>
      <c r="W39" s="97">
        <v>79.220725999999999</v>
      </c>
      <c r="X39" s="97">
        <v>80.985573000000002</v>
      </c>
      <c r="Y39" s="97">
        <v>82.774817999999996</v>
      </c>
      <c r="Z39" s="97">
        <v>84.609543000000002</v>
      </c>
      <c r="AA39" s="97">
        <v>86.468001999999998</v>
      </c>
      <c r="AB39" s="97">
        <v>88.424614000000005</v>
      </c>
      <c r="AC39" s="97">
        <v>90.263062000000005</v>
      </c>
      <c r="AD39" s="97">
        <v>91.980926999999994</v>
      </c>
      <c r="AE39" s="97">
        <v>93.992226000000002</v>
      </c>
      <c r="AF39" s="97">
        <v>96.313384999999997</v>
      </c>
      <c r="AG39" s="98">
        <v>1.9451E-2</v>
      </c>
    </row>
    <row r="40" spans="1:33" ht="12" customHeight="1" x14ac:dyDescent="0.35">
      <c r="B40" s="41" t="s">
        <v>1941</v>
      </c>
    </row>
    <row r="41" spans="1:33" ht="12" customHeight="1" x14ac:dyDescent="0.35">
      <c r="A41" s="91" t="s">
        <v>1942</v>
      </c>
      <c r="B41" s="96" t="s">
        <v>1910</v>
      </c>
      <c r="C41" s="97">
        <v>173.83659399999999</v>
      </c>
      <c r="D41" s="97">
        <v>177.98010300000001</v>
      </c>
      <c r="E41" s="97">
        <v>180.37164300000001</v>
      </c>
      <c r="F41" s="97">
        <v>182.02027899999999</v>
      </c>
      <c r="G41" s="97">
        <v>183.78079199999999</v>
      </c>
      <c r="H41" s="97">
        <v>185.00122099999999</v>
      </c>
      <c r="I41" s="97">
        <v>185.500305</v>
      </c>
      <c r="J41" s="97">
        <v>186.05813599999999</v>
      </c>
      <c r="K41" s="97">
        <v>186.602814</v>
      </c>
      <c r="L41" s="97">
        <v>186.90387000000001</v>
      </c>
      <c r="M41" s="97">
        <v>187.109329</v>
      </c>
      <c r="N41" s="97">
        <v>187.26391599999999</v>
      </c>
      <c r="O41" s="97">
        <v>187.36665300000001</v>
      </c>
      <c r="P41" s="97">
        <v>187.32534799999999</v>
      </c>
      <c r="Q41" s="97">
        <v>187.334564</v>
      </c>
      <c r="R41" s="97">
        <v>187.320999</v>
      </c>
      <c r="S41" s="97">
        <v>187.50477599999999</v>
      </c>
      <c r="T41" s="97">
        <v>187.773651</v>
      </c>
      <c r="U41" s="97">
        <v>187.97018399999999</v>
      </c>
      <c r="V41" s="97">
        <v>188.18287699999999</v>
      </c>
      <c r="W41" s="97">
        <v>188.51306199999999</v>
      </c>
      <c r="X41" s="97">
        <v>188.98220800000001</v>
      </c>
      <c r="Y41" s="97">
        <v>189.28221099999999</v>
      </c>
      <c r="Z41" s="97">
        <v>189.49960300000001</v>
      </c>
      <c r="AA41" s="97">
        <v>189.643066</v>
      </c>
      <c r="AB41" s="97">
        <v>189.83660900000001</v>
      </c>
      <c r="AC41" s="97">
        <v>189.58616599999999</v>
      </c>
      <c r="AD41" s="97">
        <v>188.919601</v>
      </c>
      <c r="AE41" s="97">
        <v>188.65690599999999</v>
      </c>
      <c r="AF41" s="97">
        <v>188.83055100000001</v>
      </c>
      <c r="AG41" s="98">
        <v>2.8570000000000002E-3</v>
      </c>
    </row>
    <row r="42" spans="1:33" ht="12" customHeight="1" x14ac:dyDescent="0.35">
      <c r="A42" s="91" t="s">
        <v>1943</v>
      </c>
      <c r="B42" s="96" t="s">
        <v>1912</v>
      </c>
      <c r="C42" s="97">
        <v>0.15156800000000001</v>
      </c>
      <c r="D42" s="97">
        <v>0.13492599999999999</v>
      </c>
      <c r="E42" s="97">
        <v>0.12077</v>
      </c>
      <c r="F42" s="97">
        <v>0.109264</v>
      </c>
      <c r="G42" s="97">
        <v>9.9791000000000005E-2</v>
      </c>
      <c r="H42" s="97">
        <v>9.2537999999999995E-2</v>
      </c>
      <c r="I42" s="97">
        <v>8.7039000000000005E-2</v>
      </c>
      <c r="J42" s="97">
        <v>8.2822000000000007E-2</v>
      </c>
      <c r="K42" s="97">
        <v>7.9440999999999998E-2</v>
      </c>
      <c r="L42" s="97">
        <v>7.7280000000000001E-2</v>
      </c>
      <c r="M42" s="97">
        <v>7.5425000000000006E-2</v>
      </c>
      <c r="N42" s="97">
        <v>7.3659000000000002E-2</v>
      </c>
      <c r="O42" s="97">
        <v>7.2262000000000007E-2</v>
      </c>
      <c r="P42" s="97">
        <v>7.1134000000000003E-2</v>
      </c>
      <c r="Q42" s="97">
        <v>7.0392999999999997E-2</v>
      </c>
      <c r="R42" s="97">
        <v>6.9635000000000002E-2</v>
      </c>
      <c r="S42" s="97">
        <v>6.9188E-2</v>
      </c>
      <c r="T42" s="97">
        <v>6.8764000000000006E-2</v>
      </c>
      <c r="U42" s="97">
        <v>6.8500000000000005E-2</v>
      </c>
      <c r="V42" s="97">
        <v>6.8234000000000003E-2</v>
      </c>
      <c r="W42" s="97">
        <v>6.8203E-2</v>
      </c>
      <c r="X42" s="97">
        <v>6.7842E-2</v>
      </c>
      <c r="Y42" s="97">
        <v>6.7527000000000004E-2</v>
      </c>
      <c r="Z42" s="97">
        <v>6.7419999999999994E-2</v>
      </c>
      <c r="AA42" s="97">
        <v>6.7460999999999993E-2</v>
      </c>
      <c r="AB42" s="97">
        <v>6.7645999999999998E-2</v>
      </c>
      <c r="AC42" s="97">
        <v>6.7769999999999997E-2</v>
      </c>
      <c r="AD42" s="97">
        <v>6.7860000000000004E-2</v>
      </c>
      <c r="AE42" s="97">
        <v>6.8109000000000003E-2</v>
      </c>
      <c r="AF42" s="97">
        <v>6.8496000000000001E-2</v>
      </c>
      <c r="AG42" s="98">
        <v>-2.7016999999999999E-2</v>
      </c>
    </row>
    <row r="43" spans="1:33" ht="12" customHeight="1" x14ac:dyDescent="0.35">
      <c r="A43" s="91" t="s">
        <v>1944</v>
      </c>
      <c r="B43" s="96" t="s">
        <v>1914</v>
      </c>
      <c r="C43" s="97">
        <v>2.5617000000000001E-2</v>
      </c>
      <c r="D43" s="97">
        <v>2.8062E-2</v>
      </c>
      <c r="E43" s="97">
        <v>3.0199E-2</v>
      </c>
      <c r="F43" s="97">
        <v>3.2079999999999997E-2</v>
      </c>
      <c r="G43" s="97">
        <v>3.3820999999999997E-2</v>
      </c>
      <c r="H43" s="97">
        <v>3.5365000000000001E-2</v>
      </c>
      <c r="I43" s="97">
        <v>3.6632999999999999E-2</v>
      </c>
      <c r="J43" s="97">
        <v>3.7760000000000002E-2</v>
      </c>
      <c r="K43" s="97">
        <v>3.8713999999999998E-2</v>
      </c>
      <c r="L43" s="97">
        <v>3.9543000000000002E-2</v>
      </c>
      <c r="M43" s="97">
        <v>4.0274999999999998E-2</v>
      </c>
      <c r="N43" s="97">
        <v>4.0953000000000003E-2</v>
      </c>
      <c r="O43" s="97">
        <v>4.1718999999999999E-2</v>
      </c>
      <c r="P43" s="97">
        <v>4.2613999999999999E-2</v>
      </c>
      <c r="Q43" s="97">
        <v>4.3621E-2</v>
      </c>
      <c r="R43" s="97">
        <v>4.4618999999999999E-2</v>
      </c>
      <c r="S43" s="97">
        <v>4.5692999999999998E-2</v>
      </c>
      <c r="T43" s="97">
        <v>4.6716000000000001E-2</v>
      </c>
      <c r="U43" s="97">
        <v>4.7791E-2</v>
      </c>
      <c r="V43" s="97">
        <v>4.8980999999999997E-2</v>
      </c>
      <c r="W43" s="97">
        <v>5.0285999999999997E-2</v>
      </c>
      <c r="X43" s="97">
        <v>5.1671000000000002E-2</v>
      </c>
      <c r="Y43" s="97">
        <v>5.3059000000000002E-2</v>
      </c>
      <c r="Z43" s="97">
        <v>5.4467000000000002E-2</v>
      </c>
      <c r="AA43" s="97">
        <v>5.5905999999999997E-2</v>
      </c>
      <c r="AB43" s="97">
        <v>5.7433999999999999E-2</v>
      </c>
      <c r="AC43" s="97">
        <v>5.8887000000000002E-2</v>
      </c>
      <c r="AD43" s="97">
        <v>6.0256999999999998E-2</v>
      </c>
      <c r="AE43" s="97">
        <v>6.1796999999999998E-2</v>
      </c>
      <c r="AF43" s="97">
        <v>6.3538999999999998E-2</v>
      </c>
      <c r="AG43" s="98">
        <v>3.1820000000000001E-2</v>
      </c>
    </row>
    <row r="44" spans="1:33" ht="12" customHeight="1" x14ac:dyDescent="0.35">
      <c r="A44" s="91" t="s">
        <v>1945</v>
      </c>
      <c r="B44" s="96" t="s">
        <v>1916</v>
      </c>
      <c r="C44" s="97">
        <v>1.8913329999999999</v>
      </c>
      <c r="D44" s="97">
        <v>1.946968</v>
      </c>
      <c r="E44" s="97">
        <v>1.9728079999999999</v>
      </c>
      <c r="F44" s="97">
        <v>1.9809890000000001</v>
      </c>
      <c r="G44" s="97">
        <v>1.9838119999999999</v>
      </c>
      <c r="H44" s="97">
        <v>1.979039</v>
      </c>
      <c r="I44" s="97">
        <v>1.9688870000000001</v>
      </c>
      <c r="J44" s="97">
        <v>1.9630270000000001</v>
      </c>
      <c r="K44" s="97">
        <v>1.960828</v>
      </c>
      <c r="L44" s="97">
        <v>1.9604900000000001</v>
      </c>
      <c r="M44" s="97">
        <v>1.9655910000000001</v>
      </c>
      <c r="N44" s="97">
        <v>1.978761</v>
      </c>
      <c r="O44" s="97">
        <v>2.003317</v>
      </c>
      <c r="P44" s="97">
        <v>2.0378430000000001</v>
      </c>
      <c r="Q44" s="97">
        <v>2.0829520000000001</v>
      </c>
      <c r="R44" s="97">
        <v>2.1383480000000001</v>
      </c>
      <c r="S44" s="97">
        <v>2.209403</v>
      </c>
      <c r="T44" s="97">
        <v>2.2961800000000001</v>
      </c>
      <c r="U44" s="97">
        <v>2.3992930000000001</v>
      </c>
      <c r="V44" s="97">
        <v>2.5227789999999999</v>
      </c>
      <c r="W44" s="97">
        <v>2.6675580000000001</v>
      </c>
      <c r="X44" s="97">
        <v>2.8314759999999999</v>
      </c>
      <c r="Y44" s="97">
        <v>3.0116350000000001</v>
      </c>
      <c r="Z44" s="97">
        <v>3.212745</v>
      </c>
      <c r="AA44" s="97">
        <v>3.436026</v>
      </c>
      <c r="AB44" s="97">
        <v>3.6889180000000001</v>
      </c>
      <c r="AC44" s="97">
        <v>3.9616199999999999</v>
      </c>
      <c r="AD44" s="97">
        <v>4.2543639999999998</v>
      </c>
      <c r="AE44" s="97">
        <v>4.5927020000000001</v>
      </c>
      <c r="AF44" s="97">
        <v>4.9826160000000002</v>
      </c>
      <c r="AG44" s="98">
        <v>3.3966999999999997E-2</v>
      </c>
    </row>
    <row r="45" spans="1:33" ht="12" customHeight="1" x14ac:dyDescent="0.35">
      <c r="A45" s="91" t="s">
        <v>1946</v>
      </c>
      <c r="B45" s="96" t="s">
        <v>1918</v>
      </c>
      <c r="C45" s="97">
        <v>0</v>
      </c>
      <c r="D45" s="97">
        <v>0</v>
      </c>
      <c r="E45" s="97">
        <v>0</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0</v>
      </c>
      <c r="Y45" s="97">
        <v>0</v>
      </c>
      <c r="Z45" s="97">
        <v>0</v>
      </c>
      <c r="AA45" s="97">
        <v>0</v>
      </c>
      <c r="AB45" s="97">
        <v>0</v>
      </c>
      <c r="AC45" s="97">
        <v>0</v>
      </c>
      <c r="AD45" s="97">
        <v>0</v>
      </c>
      <c r="AE45" s="97">
        <v>0</v>
      </c>
      <c r="AF45" s="97">
        <v>0</v>
      </c>
      <c r="AG45" s="98" t="s">
        <v>1557</v>
      </c>
    </row>
    <row r="46" spans="1:33" ht="12" customHeight="1" x14ac:dyDescent="0.35">
      <c r="A46" s="91" t="s">
        <v>1947</v>
      </c>
      <c r="B46" s="96" t="s">
        <v>1920</v>
      </c>
      <c r="C46" s="97">
        <v>2.3019999999999998E-3</v>
      </c>
      <c r="D46" s="97">
        <v>2.2850000000000001E-3</v>
      </c>
      <c r="E46" s="97">
        <v>2.2629999999999998E-3</v>
      </c>
      <c r="F46" s="97">
        <v>2.238E-3</v>
      </c>
      <c r="G46" s="97">
        <v>2.2079999999999999E-3</v>
      </c>
      <c r="H46" s="97">
        <v>2.1580000000000002E-3</v>
      </c>
      <c r="I46" s="97">
        <v>2.0869999999999999E-3</v>
      </c>
      <c r="J46" s="97">
        <v>2.0010000000000002E-3</v>
      </c>
      <c r="K46" s="97">
        <v>1.895E-3</v>
      </c>
      <c r="L46" s="97">
        <v>1.7650000000000001E-3</v>
      </c>
      <c r="M46" s="97">
        <v>1.6180000000000001E-3</v>
      </c>
      <c r="N46" s="97">
        <v>1.459E-3</v>
      </c>
      <c r="O46" s="97">
        <v>1.2960000000000001E-3</v>
      </c>
      <c r="P46" s="97">
        <v>1.14E-3</v>
      </c>
      <c r="Q46" s="97">
        <v>1.0020000000000001E-3</v>
      </c>
      <c r="R46" s="97">
        <v>8.8800000000000001E-4</v>
      </c>
      <c r="S46" s="97">
        <v>8.12E-4</v>
      </c>
      <c r="T46" s="97">
        <v>7.5699999999999997E-4</v>
      </c>
      <c r="U46" s="97">
        <v>6.6200000000000005E-4</v>
      </c>
      <c r="V46" s="97">
        <v>5.6099999999999998E-4</v>
      </c>
      <c r="W46" s="97">
        <v>5.2499999999999997E-4</v>
      </c>
      <c r="X46" s="97">
        <v>5.4299999999999997E-4</v>
      </c>
      <c r="Y46" s="97">
        <v>5.2599999999999999E-4</v>
      </c>
      <c r="Z46" s="97">
        <v>5.0799999999999999E-4</v>
      </c>
      <c r="AA46" s="97">
        <v>4.8999999999999998E-4</v>
      </c>
      <c r="AB46" s="97">
        <v>4.7199999999999998E-4</v>
      </c>
      <c r="AC46" s="97">
        <v>4.5399999999999998E-4</v>
      </c>
      <c r="AD46" s="97">
        <v>4.35E-4</v>
      </c>
      <c r="AE46" s="97">
        <v>4.1800000000000002E-4</v>
      </c>
      <c r="AF46" s="97">
        <v>4.0200000000000001E-4</v>
      </c>
      <c r="AG46" s="98">
        <v>-5.8444999999999997E-2</v>
      </c>
    </row>
    <row r="47" spans="1:33" ht="12" customHeight="1" x14ac:dyDescent="0.35">
      <c r="A47" s="91" t="s">
        <v>1948</v>
      </c>
      <c r="B47" s="96" t="s">
        <v>1922</v>
      </c>
      <c r="C47" s="97">
        <v>2.3770000000000002E-3</v>
      </c>
      <c r="D47" s="97">
        <v>4.7660000000000003E-3</v>
      </c>
      <c r="E47" s="97">
        <v>7.1510000000000002E-3</v>
      </c>
      <c r="F47" s="97">
        <v>9.5139999999999999E-3</v>
      </c>
      <c r="G47" s="97">
        <v>1.1901E-2</v>
      </c>
      <c r="H47" s="97">
        <v>1.4296E-2</v>
      </c>
      <c r="I47" s="97">
        <v>1.6656000000000001E-2</v>
      </c>
      <c r="J47" s="97">
        <v>1.9040999999999999E-2</v>
      </c>
      <c r="K47" s="97">
        <v>2.1454000000000001E-2</v>
      </c>
      <c r="L47" s="97">
        <v>2.383E-2</v>
      </c>
      <c r="M47" s="97">
        <v>2.6145000000000002E-2</v>
      </c>
      <c r="N47" s="97">
        <v>2.8382000000000001E-2</v>
      </c>
      <c r="O47" s="97">
        <v>3.0523000000000002E-2</v>
      </c>
      <c r="P47" s="97">
        <v>3.2538999999999998E-2</v>
      </c>
      <c r="Q47" s="97">
        <v>3.4459999999999998E-2</v>
      </c>
      <c r="R47" s="97">
        <v>3.6290000000000003E-2</v>
      </c>
      <c r="S47" s="97">
        <v>3.8084E-2</v>
      </c>
      <c r="T47" s="97">
        <v>3.9847E-2</v>
      </c>
      <c r="U47" s="97">
        <v>4.1611000000000002E-2</v>
      </c>
      <c r="V47" s="97">
        <v>4.3341999999999999E-2</v>
      </c>
      <c r="W47" s="97">
        <v>4.5058000000000001E-2</v>
      </c>
      <c r="X47" s="97">
        <v>4.6785E-2</v>
      </c>
      <c r="Y47" s="97">
        <v>4.8558999999999998E-2</v>
      </c>
      <c r="Z47" s="97">
        <v>5.0354999999999997E-2</v>
      </c>
      <c r="AA47" s="97">
        <v>5.2184000000000001E-2</v>
      </c>
      <c r="AB47" s="97">
        <v>5.4099000000000001E-2</v>
      </c>
      <c r="AC47" s="97">
        <v>5.5964E-2</v>
      </c>
      <c r="AD47" s="97">
        <v>5.7780999999999999E-2</v>
      </c>
      <c r="AE47" s="97">
        <v>5.9791999999999998E-2</v>
      </c>
      <c r="AF47" s="97">
        <v>6.2004999999999998E-2</v>
      </c>
      <c r="AG47" s="98">
        <v>0.119034</v>
      </c>
    </row>
    <row r="48" spans="1:33" ht="12" customHeight="1" x14ac:dyDescent="0.35">
      <c r="A48" s="91" t="s">
        <v>1949</v>
      </c>
      <c r="B48" s="96" t="s">
        <v>1924</v>
      </c>
      <c r="C48" s="97">
        <v>2.653E-3</v>
      </c>
      <c r="D48" s="97">
        <v>5.3200000000000001E-3</v>
      </c>
      <c r="E48" s="97">
        <v>7.9819999999999995E-3</v>
      </c>
      <c r="F48" s="97">
        <v>1.0619E-2</v>
      </c>
      <c r="G48" s="97">
        <v>1.3284000000000001E-2</v>
      </c>
      <c r="H48" s="97">
        <v>1.5956000000000001E-2</v>
      </c>
      <c r="I48" s="97">
        <v>1.8591E-2</v>
      </c>
      <c r="J48" s="97">
        <v>2.1253000000000001E-2</v>
      </c>
      <c r="K48" s="97">
        <v>2.3945999999999999E-2</v>
      </c>
      <c r="L48" s="97">
        <v>2.6599000000000001E-2</v>
      </c>
      <c r="M48" s="97">
        <v>2.9183000000000001E-2</v>
      </c>
      <c r="N48" s="97">
        <v>3.1678999999999999E-2</v>
      </c>
      <c r="O48" s="97">
        <v>3.4069000000000002E-2</v>
      </c>
      <c r="P48" s="97">
        <v>3.6318999999999997E-2</v>
      </c>
      <c r="Q48" s="97">
        <v>3.8462999999999997E-2</v>
      </c>
      <c r="R48" s="97">
        <v>4.0504999999999999E-2</v>
      </c>
      <c r="S48" s="97">
        <v>4.2507999999999997E-2</v>
      </c>
      <c r="T48" s="97">
        <v>4.4476000000000002E-2</v>
      </c>
      <c r="U48" s="97">
        <v>4.6446000000000001E-2</v>
      </c>
      <c r="V48" s="97">
        <v>4.8377000000000003E-2</v>
      </c>
      <c r="W48" s="97">
        <v>5.0292999999999997E-2</v>
      </c>
      <c r="X48" s="97">
        <v>5.2220000000000003E-2</v>
      </c>
      <c r="Y48" s="97">
        <v>5.4199999999999998E-2</v>
      </c>
      <c r="Z48" s="97">
        <v>5.6204999999999998E-2</v>
      </c>
      <c r="AA48" s="97">
        <v>5.8245999999999999E-2</v>
      </c>
      <c r="AB48" s="97">
        <v>6.0384E-2</v>
      </c>
      <c r="AC48" s="97">
        <v>6.2465E-2</v>
      </c>
      <c r="AD48" s="97">
        <v>6.4492999999999995E-2</v>
      </c>
      <c r="AE48" s="97">
        <v>6.6739000000000007E-2</v>
      </c>
      <c r="AF48" s="97">
        <v>6.9209000000000007E-2</v>
      </c>
      <c r="AG48" s="98">
        <v>0.119034</v>
      </c>
    </row>
    <row r="49" spans="1:33" ht="12" customHeight="1" x14ac:dyDescent="0.35">
      <c r="A49" s="91" t="s">
        <v>1950</v>
      </c>
      <c r="B49" s="96" t="s">
        <v>1926</v>
      </c>
      <c r="C49" s="97">
        <v>2.9740000000000001E-3</v>
      </c>
      <c r="D49" s="97">
        <v>5.9639999999999997E-3</v>
      </c>
      <c r="E49" s="97">
        <v>8.9479999999999994E-3</v>
      </c>
      <c r="F49" s="97">
        <v>1.1905000000000001E-2</v>
      </c>
      <c r="G49" s="97">
        <v>1.4892000000000001E-2</v>
      </c>
      <c r="H49" s="97">
        <v>1.7888999999999999E-2</v>
      </c>
      <c r="I49" s="97">
        <v>2.0841999999999999E-2</v>
      </c>
      <c r="J49" s="97">
        <v>2.3827000000000001E-2</v>
      </c>
      <c r="K49" s="97">
        <v>2.6845999999999998E-2</v>
      </c>
      <c r="L49" s="97">
        <v>2.9819999999999999E-2</v>
      </c>
      <c r="M49" s="97">
        <v>3.2717000000000003E-2</v>
      </c>
      <c r="N49" s="97">
        <v>3.5515999999999999E-2</v>
      </c>
      <c r="O49" s="97">
        <v>3.8195E-2</v>
      </c>
      <c r="P49" s="97">
        <v>4.0717999999999997E-2</v>
      </c>
      <c r="Q49" s="97">
        <v>4.3122000000000001E-2</v>
      </c>
      <c r="R49" s="97">
        <v>4.5411E-2</v>
      </c>
      <c r="S49" s="97">
        <v>4.7655999999999997E-2</v>
      </c>
      <c r="T49" s="97">
        <v>4.9862999999999998E-2</v>
      </c>
      <c r="U49" s="97">
        <v>5.2070999999999999E-2</v>
      </c>
      <c r="V49" s="97">
        <v>5.4235999999999999E-2</v>
      </c>
      <c r="W49" s="97">
        <v>5.6383999999999997E-2</v>
      </c>
      <c r="X49" s="97">
        <v>5.8545E-2</v>
      </c>
      <c r="Y49" s="97">
        <v>6.0763999999999999E-2</v>
      </c>
      <c r="Z49" s="97">
        <v>6.3011999999999999E-2</v>
      </c>
      <c r="AA49" s="97">
        <v>6.5300999999999998E-2</v>
      </c>
      <c r="AB49" s="97">
        <v>6.7696999999999993E-2</v>
      </c>
      <c r="AC49" s="97">
        <v>7.0029999999999995E-2</v>
      </c>
      <c r="AD49" s="97">
        <v>7.2303999999999993E-2</v>
      </c>
      <c r="AE49" s="97">
        <v>7.4820999999999999E-2</v>
      </c>
      <c r="AF49" s="97">
        <v>7.7590999999999993E-2</v>
      </c>
      <c r="AG49" s="98">
        <v>0.119034</v>
      </c>
    </row>
    <row r="50" spans="1:33" ht="15" customHeight="1" x14ac:dyDescent="0.35">
      <c r="A50" s="91" t="s">
        <v>1951</v>
      </c>
      <c r="B50" s="96" t="s">
        <v>1952</v>
      </c>
      <c r="C50" s="97">
        <v>175.915085</v>
      </c>
      <c r="D50" s="97">
        <v>180.10803200000001</v>
      </c>
      <c r="E50" s="97">
        <v>182.52186599999999</v>
      </c>
      <c r="F50" s="97">
        <v>184.177109</v>
      </c>
      <c r="G50" s="97">
        <v>185.94032300000001</v>
      </c>
      <c r="H50" s="97">
        <v>187.158432</v>
      </c>
      <c r="I50" s="97">
        <v>187.65074200000001</v>
      </c>
      <c r="J50" s="97">
        <v>188.207291</v>
      </c>
      <c r="K50" s="97">
        <v>188.75538599999999</v>
      </c>
      <c r="L50" s="97">
        <v>189.06243900000001</v>
      </c>
      <c r="M50" s="97">
        <v>189.28005999999999</v>
      </c>
      <c r="N50" s="97">
        <v>189.45387299999999</v>
      </c>
      <c r="O50" s="97">
        <v>189.58772300000001</v>
      </c>
      <c r="P50" s="97">
        <v>189.58715799999999</v>
      </c>
      <c r="Q50" s="97">
        <v>189.64804100000001</v>
      </c>
      <c r="R50" s="97">
        <v>189.696167</v>
      </c>
      <c r="S50" s="97">
        <v>189.95800800000001</v>
      </c>
      <c r="T50" s="97">
        <v>190.319748</v>
      </c>
      <c r="U50" s="97">
        <v>190.62647999999999</v>
      </c>
      <c r="V50" s="97">
        <v>190.96940599999999</v>
      </c>
      <c r="W50" s="97">
        <v>191.45114100000001</v>
      </c>
      <c r="X50" s="97">
        <v>192.09098800000001</v>
      </c>
      <c r="Y50" s="97">
        <v>192.577744</v>
      </c>
      <c r="Z50" s="97">
        <v>193.00375399999999</v>
      </c>
      <c r="AA50" s="97">
        <v>193.37829600000001</v>
      </c>
      <c r="AB50" s="97">
        <v>193.83253500000001</v>
      </c>
      <c r="AC50" s="97">
        <v>193.863022</v>
      </c>
      <c r="AD50" s="97">
        <v>193.496307</v>
      </c>
      <c r="AE50" s="97">
        <v>193.580444</v>
      </c>
      <c r="AF50" s="97">
        <v>194.15348800000001</v>
      </c>
      <c r="AG50" s="98">
        <v>3.4069999999999999E-3</v>
      </c>
    </row>
    <row r="51" spans="1:33" ht="15" customHeight="1" x14ac:dyDescent="0.35">
      <c r="A51" s="91" t="s">
        <v>1953</v>
      </c>
      <c r="B51" s="41" t="s">
        <v>1954</v>
      </c>
      <c r="C51" s="99">
        <v>296.81726099999997</v>
      </c>
      <c r="D51" s="99">
        <v>304.25347900000003</v>
      </c>
      <c r="E51" s="99">
        <v>308.97363300000001</v>
      </c>
      <c r="F51" s="99">
        <v>312.70074499999998</v>
      </c>
      <c r="G51" s="99">
        <v>316.884613</v>
      </c>
      <c r="H51" s="99">
        <v>320.47943099999998</v>
      </c>
      <c r="I51" s="99">
        <v>323.30337500000002</v>
      </c>
      <c r="J51" s="99">
        <v>326.69061299999998</v>
      </c>
      <c r="K51" s="99">
        <v>330.38815299999999</v>
      </c>
      <c r="L51" s="99">
        <v>333.859894</v>
      </c>
      <c r="M51" s="99">
        <v>337.28289799999999</v>
      </c>
      <c r="N51" s="99">
        <v>340.79522700000001</v>
      </c>
      <c r="O51" s="99">
        <v>344.26132200000001</v>
      </c>
      <c r="P51" s="99">
        <v>347.523438</v>
      </c>
      <c r="Q51" s="99">
        <v>350.95770299999998</v>
      </c>
      <c r="R51" s="99">
        <v>354.45703099999997</v>
      </c>
      <c r="S51" s="99">
        <v>358.38028000000003</v>
      </c>
      <c r="T51" s="99">
        <v>362.35275300000001</v>
      </c>
      <c r="U51" s="99">
        <v>366.259613</v>
      </c>
      <c r="V51" s="99">
        <v>370.19918799999999</v>
      </c>
      <c r="W51" s="99">
        <v>374.51406900000001</v>
      </c>
      <c r="X51" s="99">
        <v>379.08630399999998</v>
      </c>
      <c r="Y51" s="99">
        <v>383.44845600000002</v>
      </c>
      <c r="Z51" s="99">
        <v>387.786224</v>
      </c>
      <c r="AA51" s="99">
        <v>392.14288299999998</v>
      </c>
      <c r="AB51" s="99">
        <v>396.80523699999998</v>
      </c>
      <c r="AC51" s="99">
        <v>400.81310999999999</v>
      </c>
      <c r="AD51" s="99">
        <v>404.23880000000003</v>
      </c>
      <c r="AE51" s="99">
        <v>408.71148699999998</v>
      </c>
      <c r="AF51" s="99">
        <v>414.20663500000001</v>
      </c>
      <c r="AG51" s="100">
        <v>1.1558000000000001E-2</v>
      </c>
    </row>
    <row r="52" spans="1:33" ht="15" customHeight="1" x14ac:dyDescent="0.35"/>
    <row r="53" spans="1:33" ht="15" customHeight="1" x14ac:dyDescent="0.35">
      <c r="B53" s="41" t="s">
        <v>1955</v>
      </c>
    </row>
    <row r="54" spans="1:33" ht="15" customHeight="1" x14ac:dyDescent="0.35">
      <c r="B54" s="41" t="s">
        <v>1908</v>
      </c>
    </row>
    <row r="55" spans="1:33" ht="15" customHeight="1" x14ac:dyDescent="0.35">
      <c r="A55" s="91" t="s">
        <v>1956</v>
      </c>
      <c r="B55" s="96" t="s">
        <v>1910</v>
      </c>
      <c r="C55" s="97">
        <v>456.91986100000003</v>
      </c>
      <c r="D55" s="97">
        <v>463.10232500000001</v>
      </c>
      <c r="E55" s="97">
        <v>464.97076399999997</v>
      </c>
      <c r="F55" s="97">
        <v>464.868652</v>
      </c>
      <c r="G55" s="97">
        <v>465.11013800000001</v>
      </c>
      <c r="H55" s="97">
        <v>464.11712599999998</v>
      </c>
      <c r="I55" s="97">
        <v>462.62808200000001</v>
      </c>
      <c r="J55" s="97">
        <v>463.17523199999999</v>
      </c>
      <c r="K55" s="97">
        <v>464.90741000000003</v>
      </c>
      <c r="L55" s="97">
        <v>467.016052</v>
      </c>
      <c r="M55" s="97">
        <v>469.70562699999999</v>
      </c>
      <c r="N55" s="97">
        <v>472.69992100000002</v>
      </c>
      <c r="O55" s="97">
        <v>475.527649</v>
      </c>
      <c r="P55" s="97">
        <v>478.29046599999998</v>
      </c>
      <c r="Q55" s="97">
        <v>481.332581</v>
      </c>
      <c r="R55" s="97">
        <v>484.346069</v>
      </c>
      <c r="S55" s="97">
        <v>487.39358499999997</v>
      </c>
      <c r="T55" s="97">
        <v>490.12643400000002</v>
      </c>
      <c r="U55" s="97">
        <v>492.494843</v>
      </c>
      <c r="V55" s="97">
        <v>494.68206800000002</v>
      </c>
      <c r="W55" s="97">
        <v>497.10333300000002</v>
      </c>
      <c r="X55" s="97">
        <v>499.57702599999999</v>
      </c>
      <c r="Y55" s="97">
        <v>501.76385499999998</v>
      </c>
      <c r="Z55" s="97">
        <v>503.85412600000001</v>
      </c>
      <c r="AA55" s="97">
        <v>506.08340500000003</v>
      </c>
      <c r="AB55" s="97">
        <v>508.82132000000001</v>
      </c>
      <c r="AC55" s="97">
        <v>511.05328400000002</v>
      </c>
      <c r="AD55" s="97">
        <v>513.019226</v>
      </c>
      <c r="AE55" s="97">
        <v>516.18249500000002</v>
      </c>
      <c r="AF55" s="97">
        <v>520.20050000000003</v>
      </c>
      <c r="AG55" s="98">
        <v>4.483E-3</v>
      </c>
    </row>
    <row r="56" spans="1:33" ht="15" customHeight="1" x14ac:dyDescent="0.35">
      <c r="A56" s="91" t="s">
        <v>1957</v>
      </c>
      <c r="B56" s="96" t="s">
        <v>1912</v>
      </c>
      <c r="C56" s="97">
        <v>165.148056</v>
      </c>
      <c r="D56" s="97">
        <v>169.99955700000001</v>
      </c>
      <c r="E56" s="97">
        <v>173.61050399999999</v>
      </c>
      <c r="F56" s="97">
        <v>176.91296399999999</v>
      </c>
      <c r="G56" s="97">
        <v>180.87541200000001</v>
      </c>
      <c r="H56" s="97">
        <v>184.90600599999999</v>
      </c>
      <c r="I56" s="97">
        <v>189.05583200000001</v>
      </c>
      <c r="J56" s="97">
        <v>194.288422</v>
      </c>
      <c r="K56" s="97">
        <v>200.472702</v>
      </c>
      <c r="L56" s="97">
        <v>207.20541399999999</v>
      </c>
      <c r="M56" s="97">
        <v>214.40728799999999</v>
      </c>
      <c r="N56" s="97">
        <v>222.57652300000001</v>
      </c>
      <c r="O56" s="97">
        <v>231.611389</v>
      </c>
      <c r="P56" s="97">
        <v>241.07273900000001</v>
      </c>
      <c r="Q56" s="97">
        <v>251.19101000000001</v>
      </c>
      <c r="R56" s="97">
        <v>262.055115</v>
      </c>
      <c r="S56" s="97">
        <v>273.72036700000001</v>
      </c>
      <c r="T56" s="97">
        <v>285.65914900000001</v>
      </c>
      <c r="U56" s="97">
        <v>297.53619400000002</v>
      </c>
      <c r="V56" s="97">
        <v>309.70120200000002</v>
      </c>
      <c r="W56" s="97">
        <v>322.91802999999999</v>
      </c>
      <c r="X56" s="97">
        <v>336.74401899999998</v>
      </c>
      <c r="Y56" s="97">
        <v>350.29104599999999</v>
      </c>
      <c r="Z56" s="97">
        <v>364.13320900000002</v>
      </c>
      <c r="AA56" s="97">
        <v>378.32482900000002</v>
      </c>
      <c r="AB56" s="97">
        <v>393.07421900000003</v>
      </c>
      <c r="AC56" s="97">
        <v>407.47857699999997</v>
      </c>
      <c r="AD56" s="97">
        <v>421.59210200000001</v>
      </c>
      <c r="AE56" s="97">
        <v>436.74655200000001</v>
      </c>
      <c r="AF56" s="97">
        <v>452.70437600000002</v>
      </c>
      <c r="AG56" s="98">
        <v>3.5383999999999999E-2</v>
      </c>
    </row>
    <row r="57" spans="1:33" ht="15" customHeight="1" x14ac:dyDescent="0.35">
      <c r="A57" s="91" t="s">
        <v>1958</v>
      </c>
      <c r="B57" s="96" t="s">
        <v>1914</v>
      </c>
      <c r="C57" s="97">
        <v>0.102088</v>
      </c>
      <c r="D57" s="97">
        <v>0.192909</v>
      </c>
      <c r="E57" s="97">
        <v>0.27970299999999998</v>
      </c>
      <c r="F57" s="97">
        <v>0.36233599999999999</v>
      </c>
      <c r="G57" s="97">
        <v>0.44318000000000002</v>
      </c>
      <c r="H57" s="97">
        <v>0.52168700000000001</v>
      </c>
      <c r="I57" s="97">
        <v>0.59732099999999999</v>
      </c>
      <c r="J57" s="97">
        <v>0.67378899999999997</v>
      </c>
      <c r="K57" s="97">
        <v>0.75105</v>
      </c>
      <c r="L57" s="97">
        <v>0.82713700000000001</v>
      </c>
      <c r="M57" s="97">
        <v>0.90316099999999999</v>
      </c>
      <c r="N57" s="97">
        <v>0.98045000000000004</v>
      </c>
      <c r="O57" s="97">
        <v>1.059329</v>
      </c>
      <c r="P57" s="97">
        <v>1.1391070000000001</v>
      </c>
      <c r="Q57" s="97">
        <v>1.2223759999999999</v>
      </c>
      <c r="R57" s="97">
        <v>1.309132</v>
      </c>
      <c r="S57" s="97">
        <v>1.400099</v>
      </c>
      <c r="T57" s="97">
        <v>1.494092</v>
      </c>
      <c r="U57" s="97">
        <v>1.5902179999999999</v>
      </c>
      <c r="V57" s="97">
        <v>1.6898569999999999</v>
      </c>
      <c r="W57" s="97">
        <v>1.7947310000000001</v>
      </c>
      <c r="X57" s="97">
        <v>1.9000170000000001</v>
      </c>
      <c r="Y57" s="97">
        <v>2.0042070000000001</v>
      </c>
      <c r="Z57" s="97">
        <v>2.1092520000000001</v>
      </c>
      <c r="AA57" s="97">
        <v>2.2173880000000001</v>
      </c>
      <c r="AB57" s="97">
        <v>2.3312780000000002</v>
      </c>
      <c r="AC57" s="97">
        <v>2.4458570000000002</v>
      </c>
      <c r="AD57" s="97">
        <v>2.5629249999999999</v>
      </c>
      <c r="AE57" s="97">
        <v>2.6926410000000001</v>
      </c>
      <c r="AF57" s="97">
        <v>2.8338160000000001</v>
      </c>
      <c r="AG57" s="98">
        <v>0.12143</v>
      </c>
    </row>
    <row r="58" spans="1:33" ht="15" customHeight="1" x14ac:dyDescent="0.35">
      <c r="A58" s="91" t="s">
        <v>1959</v>
      </c>
      <c r="B58" s="96" t="s">
        <v>1916</v>
      </c>
      <c r="C58" s="97">
        <v>0.24266499999999999</v>
      </c>
      <c r="D58" s="97">
        <v>0.263102</v>
      </c>
      <c r="E58" s="97">
        <v>0.278918</v>
      </c>
      <c r="F58" s="97">
        <v>0.29257300000000003</v>
      </c>
      <c r="G58" s="97">
        <v>0.30566199999999999</v>
      </c>
      <c r="H58" s="97">
        <v>0.31730399999999997</v>
      </c>
      <c r="I58" s="97">
        <v>0.327818</v>
      </c>
      <c r="J58" s="97">
        <v>0.33906900000000001</v>
      </c>
      <c r="K58" s="97">
        <v>0.35061199999999998</v>
      </c>
      <c r="L58" s="97">
        <v>0.36166900000000002</v>
      </c>
      <c r="M58" s="97">
        <v>0.37262699999999999</v>
      </c>
      <c r="N58" s="97">
        <v>0.38381100000000001</v>
      </c>
      <c r="O58" s="97">
        <v>0.39474900000000002</v>
      </c>
      <c r="P58" s="97">
        <v>0.40498499999999998</v>
      </c>
      <c r="Q58" s="97">
        <v>0.41488700000000001</v>
      </c>
      <c r="R58" s="97">
        <v>0.42499700000000001</v>
      </c>
      <c r="S58" s="97">
        <v>0.43510399999999999</v>
      </c>
      <c r="T58" s="97">
        <v>0.44597500000000001</v>
      </c>
      <c r="U58" s="97">
        <v>0.457511</v>
      </c>
      <c r="V58" s="97">
        <v>0.469667</v>
      </c>
      <c r="W58" s="97">
        <v>0.48451</v>
      </c>
      <c r="X58" s="97">
        <v>0.49998500000000001</v>
      </c>
      <c r="Y58" s="97">
        <v>0.51661199999999996</v>
      </c>
      <c r="Z58" s="97">
        <v>0.53507700000000002</v>
      </c>
      <c r="AA58" s="97">
        <v>0.55600700000000003</v>
      </c>
      <c r="AB58" s="97">
        <v>0.57999199999999995</v>
      </c>
      <c r="AC58" s="97">
        <v>0.60657700000000003</v>
      </c>
      <c r="AD58" s="97">
        <v>0.63569100000000001</v>
      </c>
      <c r="AE58" s="97">
        <v>0.67063899999999999</v>
      </c>
      <c r="AF58" s="97">
        <v>0.70997900000000003</v>
      </c>
      <c r="AG58" s="98">
        <v>3.7713000000000003E-2</v>
      </c>
    </row>
    <row r="59" spans="1:33" ht="15" customHeight="1" x14ac:dyDescent="0.35">
      <c r="A59" s="91" t="s">
        <v>1960</v>
      </c>
      <c r="B59" s="96" t="s">
        <v>1918</v>
      </c>
      <c r="C59" s="97">
        <v>43.016640000000002</v>
      </c>
      <c r="D59" s="97">
        <v>41.986148999999997</v>
      </c>
      <c r="E59" s="97">
        <v>40.407336999999998</v>
      </c>
      <c r="F59" s="97">
        <v>38.692397999999997</v>
      </c>
      <c r="G59" s="97">
        <v>37.105041999999997</v>
      </c>
      <c r="H59" s="97">
        <v>35.555092000000002</v>
      </c>
      <c r="I59" s="97">
        <v>34.152222000000002</v>
      </c>
      <c r="J59" s="97">
        <v>33.076262999999997</v>
      </c>
      <c r="K59" s="97">
        <v>32.219425000000001</v>
      </c>
      <c r="L59" s="97">
        <v>31.430304</v>
      </c>
      <c r="M59" s="97">
        <v>30.714413</v>
      </c>
      <c r="N59" s="97">
        <v>30.081057000000001</v>
      </c>
      <c r="O59" s="97">
        <v>29.458186999999999</v>
      </c>
      <c r="P59" s="97">
        <v>28.633583000000002</v>
      </c>
      <c r="Q59" s="97">
        <v>27.685670999999999</v>
      </c>
      <c r="R59" s="97">
        <v>26.621905999999999</v>
      </c>
      <c r="S59" s="97">
        <v>25.526619</v>
      </c>
      <c r="T59" s="97">
        <v>24.252303999999999</v>
      </c>
      <c r="U59" s="97">
        <v>22.971513999999999</v>
      </c>
      <c r="V59" s="97">
        <v>21.746134000000001</v>
      </c>
      <c r="W59" s="97">
        <v>20.727114</v>
      </c>
      <c r="X59" s="97">
        <v>19.889403999999999</v>
      </c>
      <c r="Y59" s="97">
        <v>19.313172999999999</v>
      </c>
      <c r="Z59" s="97">
        <v>18.921444000000001</v>
      </c>
      <c r="AA59" s="97">
        <v>18.701471000000002</v>
      </c>
      <c r="AB59" s="97">
        <v>18.620113</v>
      </c>
      <c r="AC59" s="97">
        <v>18.622719</v>
      </c>
      <c r="AD59" s="97">
        <v>18.688068000000001</v>
      </c>
      <c r="AE59" s="97">
        <v>18.810171</v>
      </c>
      <c r="AF59" s="97">
        <v>18.944447</v>
      </c>
      <c r="AG59" s="98">
        <v>-2.7882000000000001E-2</v>
      </c>
    </row>
    <row r="60" spans="1:33" ht="15" customHeight="1" x14ac:dyDescent="0.35">
      <c r="A60" s="91" t="s">
        <v>1961</v>
      </c>
      <c r="B60" s="96" t="s">
        <v>1920</v>
      </c>
      <c r="C60" s="97">
        <v>4.9569999999999996E-3</v>
      </c>
      <c r="D60" s="97">
        <v>4.8120000000000003E-3</v>
      </c>
      <c r="E60" s="97">
        <v>4.6849999999999999E-3</v>
      </c>
      <c r="F60" s="97">
        <v>4.607E-3</v>
      </c>
      <c r="G60" s="97">
        <v>4.5970000000000004E-3</v>
      </c>
      <c r="H60" s="97">
        <v>4.6290000000000003E-3</v>
      </c>
      <c r="I60" s="97">
        <v>4.7029999999999997E-3</v>
      </c>
      <c r="J60" s="97">
        <v>4.829E-3</v>
      </c>
      <c r="K60" s="97">
        <v>4.888E-3</v>
      </c>
      <c r="L60" s="97">
        <v>4.8789999999999997E-3</v>
      </c>
      <c r="M60" s="97">
        <v>4.8669999999999998E-3</v>
      </c>
      <c r="N60" s="97">
        <v>4.8659999999999997E-3</v>
      </c>
      <c r="O60" s="97">
        <v>4.7029999999999997E-3</v>
      </c>
      <c r="P60" s="97">
        <v>4.4840000000000001E-3</v>
      </c>
      <c r="Q60" s="97">
        <v>4.3449999999999999E-3</v>
      </c>
      <c r="R60" s="97">
        <v>4.2709999999999996E-3</v>
      </c>
      <c r="S60" s="97">
        <v>4.2509999999999996E-3</v>
      </c>
      <c r="T60" s="97">
        <v>4.2709999999999996E-3</v>
      </c>
      <c r="U60" s="97">
        <v>4.3239999999999997E-3</v>
      </c>
      <c r="V60" s="97">
        <v>4.4479999999999997E-3</v>
      </c>
      <c r="W60" s="97">
        <v>4.6150000000000002E-3</v>
      </c>
      <c r="X60" s="97">
        <v>4.7800000000000004E-3</v>
      </c>
      <c r="Y60" s="97">
        <v>4.9379999999999997E-3</v>
      </c>
      <c r="Z60" s="97">
        <v>5.0169999999999998E-3</v>
      </c>
      <c r="AA60" s="97">
        <v>5.0670000000000003E-3</v>
      </c>
      <c r="AB60" s="97">
        <v>5.1409999999999997E-3</v>
      </c>
      <c r="AC60" s="97">
        <v>5.2240000000000003E-3</v>
      </c>
      <c r="AD60" s="97">
        <v>5.313E-3</v>
      </c>
      <c r="AE60" s="97">
        <v>5.4229999999999999E-3</v>
      </c>
      <c r="AF60" s="97">
        <v>5.548E-3</v>
      </c>
      <c r="AG60" s="98">
        <v>3.8890000000000001E-3</v>
      </c>
    </row>
    <row r="61" spans="1:33" ht="15" customHeight="1" x14ac:dyDescent="0.35">
      <c r="A61" s="91" t="s">
        <v>1962</v>
      </c>
      <c r="B61" s="96" t="s">
        <v>1922</v>
      </c>
      <c r="C61" s="97">
        <v>4.4829000000000001E-2</v>
      </c>
      <c r="D61" s="97">
        <v>8.9858999999999994E-2</v>
      </c>
      <c r="E61" s="97">
        <v>0.13657900000000001</v>
      </c>
      <c r="F61" s="97">
        <v>0.18345500000000001</v>
      </c>
      <c r="G61" s="97">
        <v>0.23066300000000001</v>
      </c>
      <c r="H61" s="97">
        <v>0.27702700000000002</v>
      </c>
      <c r="I61" s="97">
        <v>0.32177499999999998</v>
      </c>
      <c r="J61" s="97">
        <v>0.36658099999999999</v>
      </c>
      <c r="K61" s="97">
        <v>0.41085899999999997</v>
      </c>
      <c r="L61" s="97">
        <v>0.45362599999999997</v>
      </c>
      <c r="M61" s="97">
        <v>0.49564799999999998</v>
      </c>
      <c r="N61" s="97">
        <v>0.53781400000000001</v>
      </c>
      <c r="O61" s="97">
        <v>0.58051900000000001</v>
      </c>
      <c r="P61" s="97">
        <v>0.623722</v>
      </c>
      <c r="Q61" s="97">
        <v>0.668605</v>
      </c>
      <c r="R61" s="97">
        <v>0.71560699999999999</v>
      </c>
      <c r="S61" s="97">
        <v>0.76540799999999998</v>
      </c>
      <c r="T61" s="97">
        <v>0.81769099999999995</v>
      </c>
      <c r="U61" s="97">
        <v>0.87224599999999997</v>
      </c>
      <c r="V61" s="97">
        <v>0.92884599999999995</v>
      </c>
      <c r="W61" s="97">
        <v>0.98855300000000002</v>
      </c>
      <c r="X61" s="97">
        <v>1.0505070000000001</v>
      </c>
      <c r="Y61" s="97">
        <v>1.1134139999999999</v>
      </c>
      <c r="Z61" s="97">
        <v>1.176051</v>
      </c>
      <c r="AA61" s="97">
        <v>1.239741</v>
      </c>
      <c r="AB61" s="97">
        <v>1.306049</v>
      </c>
      <c r="AC61" s="97">
        <v>1.3724799999999999</v>
      </c>
      <c r="AD61" s="97">
        <v>1.440021</v>
      </c>
      <c r="AE61" s="97">
        <v>1.513803</v>
      </c>
      <c r="AF61" s="97">
        <v>1.593364</v>
      </c>
      <c r="AG61" s="98">
        <v>0.13103000000000001</v>
      </c>
    </row>
    <row r="62" spans="1:33" ht="15" customHeight="1" x14ac:dyDescent="0.35">
      <c r="A62" s="91" t="s">
        <v>1963</v>
      </c>
      <c r="B62" s="96" t="s">
        <v>1924</v>
      </c>
      <c r="C62" s="97">
        <v>4.9017999999999999E-2</v>
      </c>
      <c r="D62" s="97">
        <v>9.8768999999999996E-2</v>
      </c>
      <c r="E62" s="97">
        <v>0.15087800000000001</v>
      </c>
      <c r="F62" s="97">
        <v>0.20374100000000001</v>
      </c>
      <c r="G62" s="97">
        <v>0.25774799999999998</v>
      </c>
      <c r="H62" s="97">
        <v>0.311832</v>
      </c>
      <c r="I62" s="97">
        <v>0.36523600000000001</v>
      </c>
      <c r="J62" s="97">
        <v>0.41947099999999998</v>
      </c>
      <c r="K62" s="97">
        <v>0.474466</v>
      </c>
      <c r="L62" s="97">
        <v>0.52879200000000004</v>
      </c>
      <c r="M62" s="97">
        <v>0.58311800000000003</v>
      </c>
      <c r="N62" s="97">
        <v>0.63812899999999995</v>
      </c>
      <c r="O62" s="97">
        <v>0.69388899999999998</v>
      </c>
      <c r="P62" s="97">
        <v>0.750193</v>
      </c>
      <c r="Q62" s="97">
        <v>0.80843100000000001</v>
      </c>
      <c r="R62" s="97">
        <v>0.86911099999999997</v>
      </c>
      <c r="S62" s="97">
        <v>0.93301199999999995</v>
      </c>
      <c r="T62" s="97">
        <v>0.99972499999999997</v>
      </c>
      <c r="U62" s="97">
        <v>1.069035</v>
      </c>
      <c r="V62" s="97">
        <v>1.140846</v>
      </c>
      <c r="W62" s="97">
        <v>1.216494</v>
      </c>
      <c r="X62" s="97">
        <v>1.2949489999999999</v>
      </c>
      <c r="Y62" s="97">
        <v>1.3746609999999999</v>
      </c>
      <c r="Z62" s="97">
        <v>1.4543710000000001</v>
      </c>
      <c r="AA62" s="97">
        <v>1.5356190000000001</v>
      </c>
      <c r="AB62" s="97">
        <v>1.620255</v>
      </c>
      <c r="AC62" s="97">
        <v>1.705104</v>
      </c>
      <c r="AD62" s="97">
        <v>1.7912939999999999</v>
      </c>
      <c r="AE62" s="97">
        <v>1.8851869999999999</v>
      </c>
      <c r="AF62" s="97">
        <v>1.9860549999999999</v>
      </c>
      <c r="AG62" s="98">
        <v>0.13614999999999999</v>
      </c>
    </row>
    <row r="63" spans="1:33" ht="15" customHeight="1" x14ac:dyDescent="0.35">
      <c r="A63" s="91" t="s">
        <v>1964</v>
      </c>
      <c r="B63" s="96" t="s">
        <v>1926</v>
      </c>
      <c r="C63" s="97">
        <v>6.0000000000000002E-6</v>
      </c>
      <c r="D63" s="97">
        <v>1.4E-5</v>
      </c>
      <c r="E63" s="97">
        <v>2.0999999999999999E-5</v>
      </c>
      <c r="F63" s="97">
        <v>2.9E-5</v>
      </c>
      <c r="G63" s="97">
        <v>3.6000000000000001E-5</v>
      </c>
      <c r="H63" s="97">
        <v>4.3000000000000002E-5</v>
      </c>
      <c r="I63" s="97">
        <v>5.0000000000000002E-5</v>
      </c>
      <c r="J63" s="97">
        <v>5.7000000000000003E-5</v>
      </c>
      <c r="K63" s="97">
        <v>6.3E-5</v>
      </c>
      <c r="L63" s="97">
        <v>6.8999999999999997E-5</v>
      </c>
      <c r="M63" s="97">
        <v>7.4999999999999993E-5</v>
      </c>
      <c r="N63" s="97">
        <v>8.0000000000000007E-5</v>
      </c>
      <c r="O63" s="97">
        <v>8.5000000000000006E-5</v>
      </c>
      <c r="P63" s="97">
        <v>9.0000000000000006E-5</v>
      </c>
      <c r="Q63" s="97">
        <v>9.3999999999999994E-5</v>
      </c>
      <c r="R63" s="97">
        <v>9.7999999999999997E-5</v>
      </c>
      <c r="S63" s="97">
        <v>1.02E-4</v>
      </c>
      <c r="T63" s="97">
        <v>1.06E-4</v>
      </c>
      <c r="U63" s="97">
        <v>1.0900000000000001E-4</v>
      </c>
      <c r="V63" s="97">
        <v>1.12E-4</v>
      </c>
      <c r="W63" s="97">
        <v>1.15E-4</v>
      </c>
      <c r="X63" s="97">
        <v>1.18E-4</v>
      </c>
      <c r="Y63" s="97">
        <v>1.2E-4</v>
      </c>
      <c r="Z63" s="97">
        <v>1.21E-4</v>
      </c>
      <c r="AA63" s="97">
        <v>1.22E-4</v>
      </c>
      <c r="AB63" s="97">
        <v>1.2300000000000001E-4</v>
      </c>
      <c r="AC63" s="97">
        <v>1.2300000000000001E-4</v>
      </c>
      <c r="AD63" s="97">
        <v>1.2300000000000001E-4</v>
      </c>
      <c r="AE63" s="97">
        <v>1.2300000000000001E-4</v>
      </c>
      <c r="AF63" s="97">
        <v>1.2300000000000001E-4</v>
      </c>
      <c r="AG63" s="98">
        <v>0.106933</v>
      </c>
    </row>
    <row r="64" spans="1:33" ht="15" customHeight="1" x14ac:dyDescent="0.35">
      <c r="A64" s="91" t="s">
        <v>1965</v>
      </c>
      <c r="B64" s="96" t="s">
        <v>1928</v>
      </c>
      <c r="C64" s="97">
        <v>665.52819799999997</v>
      </c>
      <c r="D64" s="97">
        <v>675.73748799999998</v>
      </c>
      <c r="E64" s="97">
        <v>679.83935499999995</v>
      </c>
      <c r="F64" s="97">
        <v>681.52087400000005</v>
      </c>
      <c r="G64" s="97">
        <v>684.33233600000005</v>
      </c>
      <c r="H64" s="97">
        <v>686.01074200000005</v>
      </c>
      <c r="I64" s="97">
        <v>687.45300299999997</v>
      </c>
      <c r="J64" s="97">
        <v>692.34350600000005</v>
      </c>
      <c r="K64" s="97">
        <v>699.59155299999998</v>
      </c>
      <c r="L64" s="97">
        <v>707.82794200000001</v>
      </c>
      <c r="M64" s="97">
        <v>717.18713400000001</v>
      </c>
      <c r="N64" s="97">
        <v>727.90234399999997</v>
      </c>
      <c r="O64" s="97">
        <v>739.33056599999998</v>
      </c>
      <c r="P64" s="97">
        <v>750.91876200000002</v>
      </c>
      <c r="Q64" s="97">
        <v>763.32794200000001</v>
      </c>
      <c r="R64" s="97">
        <v>776.34637499999997</v>
      </c>
      <c r="S64" s="97">
        <v>790.17846699999996</v>
      </c>
      <c r="T64" s="97">
        <v>803.799622</v>
      </c>
      <c r="U64" s="97">
        <v>816.99585000000002</v>
      </c>
      <c r="V64" s="97">
        <v>830.363159</v>
      </c>
      <c r="W64" s="97">
        <v>845.23754899999994</v>
      </c>
      <c r="X64" s="97">
        <v>860.96057099999996</v>
      </c>
      <c r="Y64" s="97">
        <v>876.38159199999996</v>
      </c>
      <c r="Z64" s="97">
        <v>892.188354</v>
      </c>
      <c r="AA64" s="97">
        <v>908.66351299999997</v>
      </c>
      <c r="AB64" s="97">
        <v>926.35809300000005</v>
      </c>
      <c r="AC64" s="97">
        <v>943.28961200000003</v>
      </c>
      <c r="AD64" s="97">
        <v>959.73443599999996</v>
      </c>
      <c r="AE64" s="97">
        <v>978.50677499999995</v>
      </c>
      <c r="AF64" s="97">
        <v>998.97820999999999</v>
      </c>
      <c r="AG64" s="98">
        <v>1.4104E-2</v>
      </c>
    </row>
    <row r="65" spans="1:33" ht="15" customHeight="1" x14ac:dyDescent="0.35">
      <c r="B65" s="41" t="s">
        <v>1929</v>
      </c>
    </row>
    <row r="66" spans="1:33" ht="15" customHeight="1" x14ac:dyDescent="0.35">
      <c r="A66" s="91" t="s">
        <v>1966</v>
      </c>
      <c r="B66" s="96" t="s">
        <v>1910</v>
      </c>
      <c r="C66" s="97">
        <v>568.89025900000001</v>
      </c>
      <c r="D66" s="97">
        <v>579.57739300000003</v>
      </c>
      <c r="E66" s="97">
        <v>585.22717299999999</v>
      </c>
      <c r="F66" s="97">
        <v>588.73272699999995</v>
      </c>
      <c r="G66" s="97">
        <v>592.66320800000005</v>
      </c>
      <c r="H66" s="97">
        <v>595.35363800000005</v>
      </c>
      <c r="I66" s="97">
        <v>596.54931599999998</v>
      </c>
      <c r="J66" s="97">
        <v>599.46722399999999</v>
      </c>
      <c r="K66" s="97">
        <v>602.43841599999996</v>
      </c>
      <c r="L66" s="97">
        <v>604.57220500000005</v>
      </c>
      <c r="M66" s="97">
        <v>606.09027100000003</v>
      </c>
      <c r="N66" s="97">
        <v>607.99951199999998</v>
      </c>
      <c r="O66" s="97">
        <v>610.11730999999997</v>
      </c>
      <c r="P66" s="97">
        <v>612.22357199999999</v>
      </c>
      <c r="Q66" s="97">
        <v>615.37982199999999</v>
      </c>
      <c r="R66" s="97">
        <v>619.57867399999998</v>
      </c>
      <c r="S66" s="97">
        <v>625.22375499999998</v>
      </c>
      <c r="T66" s="97">
        <v>631.62316899999996</v>
      </c>
      <c r="U66" s="97">
        <v>638.31817599999999</v>
      </c>
      <c r="V66" s="97">
        <v>645.41326900000001</v>
      </c>
      <c r="W66" s="97">
        <v>653.50787400000002</v>
      </c>
      <c r="X66" s="97">
        <v>662.43859899999995</v>
      </c>
      <c r="Y66" s="97">
        <v>671.93048099999999</v>
      </c>
      <c r="Z66" s="97">
        <v>682.10638400000005</v>
      </c>
      <c r="AA66" s="97">
        <v>692.68890399999998</v>
      </c>
      <c r="AB66" s="97">
        <v>704.11120600000004</v>
      </c>
      <c r="AC66" s="97">
        <v>714.76983600000005</v>
      </c>
      <c r="AD66" s="97">
        <v>724.66265899999996</v>
      </c>
      <c r="AE66" s="97">
        <v>736.97906499999999</v>
      </c>
      <c r="AF66" s="97">
        <v>751.88995399999999</v>
      </c>
      <c r="AG66" s="98">
        <v>9.6640000000000007E-3</v>
      </c>
    </row>
    <row r="67" spans="1:33" ht="15" customHeight="1" x14ac:dyDescent="0.35">
      <c r="A67" s="91" t="s">
        <v>1967</v>
      </c>
      <c r="B67" s="96" t="s">
        <v>1912</v>
      </c>
      <c r="C67" s="97">
        <v>320.72167999999999</v>
      </c>
      <c r="D67" s="97">
        <v>314.95507800000001</v>
      </c>
      <c r="E67" s="97">
        <v>307.45318600000002</v>
      </c>
      <c r="F67" s="97">
        <v>300.55505399999998</v>
      </c>
      <c r="G67" s="97">
        <v>294.440765</v>
      </c>
      <c r="H67" s="97">
        <v>288.86175500000002</v>
      </c>
      <c r="I67" s="97">
        <v>283.66091899999998</v>
      </c>
      <c r="J67" s="97">
        <v>280.52041600000001</v>
      </c>
      <c r="K67" s="97">
        <v>278.356964</v>
      </c>
      <c r="L67" s="97">
        <v>276.15365600000001</v>
      </c>
      <c r="M67" s="97">
        <v>274.01269500000001</v>
      </c>
      <c r="N67" s="97">
        <v>272.66101099999997</v>
      </c>
      <c r="O67" s="97">
        <v>271.57708700000001</v>
      </c>
      <c r="P67" s="97">
        <v>270.957581</v>
      </c>
      <c r="Q67" s="97">
        <v>270.99331699999999</v>
      </c>
      <c r="R67" s="97">
        <v>271.39770499999997</v>
      </c>
      <c r="S67" s="97">
        <v>273.00701900000001</v>
      </c>
      <c r="T67" s="97">
        <v>274.298767</v>
      </c>
      <c r="U67" s="97">
        <v>276.88211100000001</v>
      </c>
      <c r="V67" s="97">
        <v>279.53668199999998</v>
      </c>
      <c r="W67" s="97">
        <v>282.88052399999998</v>
      </c>
      <c r="X67" s="97">
        <v>286.75518799999998</v>
      </c>
      <c r="Y67" s="97">
        <v>290.99670400000002</v>
      </c>
      <c r="Z67" s="97">
        <v>295.640106</v>
      </c>
      <c r="AA67" s="97">
        <v>300.402039</v>
      </c>
      <c r="AB67" s="97">
        <v>305.51791400000002</v>
      </c>
      <c r="AC67" s="97">
        <v>310.22747800000002</v>
      </c>
      <c r="AD67" s="97">
        <v>314.55523699999998</v>
      </c>
      <c r="AE67" s="97">
        <v>319.836365</v>
      </c>
      <c r="AF67" s="97">
        <v>325.80426</v>
      </c>
      <c r="AG67" s="98">
        <v>5.4199999999999995E-4</v>
      </c>
    </row>
    <row r="68" spans="1:33" ht="15" customHeight="1" x14ac:dyDescent="0.35">
      <c r="A68" s="91" t="s">
        <v>1968</v>
      </c>
      <c r="B68" s="96" t="s">
        <v>1914</v>
      </c>
      <c r="C68" s="97">
        <v>0.68447000000000002</v>
      </c>
      <c r="D68" s="97">
        <v>0.74141000000000001</v>
      </c>
      <c r="E68" s="97">
        <v>0.79445399999999999</v>
      </c>
      <c r="F68" s="97">
        <v>0.84536299999999998</v>
      </c>
      <c r="G68" s="97">
        <v>0.89685099999999995</v>
      </c>
      <c r="H68" s="97">
        <v>0.94649399999999995</v>
      </c>
      <c r="I68" s="97">
        <v>0.99259200000000003</v>
      </c>
      <c r="J68" s="97">
        <v>1.0415350000000001</v>
      </c>
      <c r="K68" s="97">
        <v>1.0906830000000001</v>
      </c>
      <c r="L68" s="97">
        <v>1.1397299999999999</v>
      </c>
      <c r="M68" s="97">
        <v>1.1889430000000001</v>
      </c>
      <c r="N68" s="97">
        <v>1.24041</v>
      </c>
      <c r="O68" s="97">
        <v>1.2967120000000001</v>
      </c>
      <c r="P68" s="97">
        <v>1.3562890000000001</v>
      </c>
      <c r="Q68" s="97">
        <v>1.4127369999999999</v>
      </c>
      <c r="R68" s="97">
        <v>1.4713369999999999</v>
      </c>
      <c r="S68" s="97">
        <v>1.5350079999999999</v>
      </c>
      <c r="T68" s="97">
        <v>1.6035189999999999</v>
      </c>
      <c r="U68" s="97">
        <v>1.6775610000000001</v>
      </c>
      <c r="V68" s="97">
        <v>1.759444</v>
      </c>
      <c r="W68" s="97">
        <v>1.8496790000000001</v>
      </c>
      <c r="X68" s="97">
        <v>1.9472100000000001</v>
      </c>
      <c r="Y68" s="97">
        <v>2.0494669999999999</v>
      </c>
      <c r="Z68" s="97">
        <v>2.1570070000000001</v>
      </c>
      <c r="AA68" s="97">
        <v>2.270375</v>
      </c>
      <c r="AB68" s="97">
        <v>2.392128</v>
      </c>
      <c r="AC68" s="97">
        <v>2.5155880000000002</v>
      </c>
      <c r="AD68" s="97">
        <v>2.6403699999999999</v>
      </c>
      <c r="AE68" s="97">
        <v>2.7713839999999998</v>
      </c>
      <c r="AF68" s="97">
        <v>2.920671</v>
      </c>
      <c r="AG68" s="98">
        <v>5.1305000000000003E-2</v>
      </c>
    </row>
    <row r="69" spans="1:33" ht="15" customHeight="1" x14ac:dyDescent="0.35">
      <c r="A69" s="91" t="s">
        <v>1969</v>
      </c>
      <c r="B69" s="96" t="s">
        <v>1916</v>
      </c>
      <c r="C69" s="97">
        <v>0.94072900000000004</v>
      </c>
      <c r="D69" s="97">
        <v>1.1685490000000001</v>
      </c>
      <c r="E69" s="97">
        <v>1.3683369999999999</v>
      </c>
      <c r="F69" s="97">
        <v>1.541569</v>
      </c>
      <c r="G69" s="97">
        <v>1.696861</v>
      </c>
      <c r="H69" s="97">
        <v>1.832311</v>
      </c>
      <c r="I69" s="97">
        <v>1.9464269999999999</v>
      </c>
      <c r="J69" s="97">
        <v>2.0549729999999999</v>
      </c>
      <c r="K69" s="97">
        <v>2.1518410000000001</v>
      </c>
      <c r="L69" s="97">
        <v>2.2327499999999998</v>
      </c>
      <c r="M69" s="97">
        <v>2.3005399999999998</v>
      </c>
      <c r="N69" s="97">
        <v>2.358444</v>
      </c>
      <c r="O69" s="97">
        <v>2.4081030000000001</v>
      </c>
      <c r="P69" s="97">
        <v>2.4486370000000002</v>
      </c>
      <c r="Q69" s="97">
        <v>2.48468</v>
      </c>
      <c r="R69" s="97">
        <v>2.5185279999999999</v>
      </c>
      <c r="S69" s="97">
        <v>2.5561929999999999</v>
      </c>
      <c r="T69" s="97">
        <v>2.597966</v>
      </c>
      <c r="U69" s="97">
        <v>2.6466319999999999</v>
      </c>
      <c r="V69" s="97">
        <v>2.7052390000000002</v>
      </c>
      <c r="W69" s="97">
        <v>2.7726120000000001</v>
      </c>
      <c r="X69" s="97">
        <v>2.8472409999999999</v>
      </c>
      <c r="Y69" s="97">
        <v>2.9217369999999998</v>
      </c>
      <c r="Z69" s="97">
        <v>2.9985019999999998</v>
      </c>
      <c r="AA69" s="97">
        <v>3.0824029999999998</v>
      </c>
      <c r="AB69" s="97">
        <v>3.175751</v>
      </c>
      <c r="AC69" s="97">
        <v>3.2683270000000002</v>
      </c>
      <c r="AD69" s="97">
        <v>3.3602880000000002</v>
      </c>
      <c r="AE69" s="97">
        <v>3.468235</v>
      </c>
      <c r="AF69" s="97">
        <v>3.5944729999999998</v>
      </c>
      <c r="AG69" s="98">
        <v>4.7308999999999997E-2</v>
      </c>
    </row>
    <row r="70" spans="1:33" ht="12" customHeight="1" x14ac:dyDescent="0.35">
      <c r="A70" s="91" t="s">
        <v>1970</v>
      </c>
      <c r="B70" s="96" t="s">
        <v>1918</v>
      </c>
      <c r="C70" s="97">
        <v>11.282235999999999</v>
      </c>
      <c r="D70" s="97">
        <v>13.271775999999999</v>
      </c>
      <c r="E70" s="97">
        <v>15.047262</v>
      </c>
      <c r="F70" s="97">
        <v>16.63843</v>
      </c>
      <c r="G70" s="97">
        <v>18.125401</v>
      </c>
      <c r="H70" s="97">
        <v>19.480726000000001</v>
      </c>
      <c r="I70" s="97">
        <v>20.697507999999999</v>
      </c>
      <c r="J70" s="97">
        <v>21.933653</v>
      </c>
      <c r="K70" s="97">
        <v>23.151209000000001</v>
      </c>
      <c r="L70" s="97">
        <v>24.338318000000001</v>
      </c>
      <c r="M70" s="97">
        <v>25.489737999999999</v>
      </c>
      <c r="N70" s="97">
        <v>26.650703</v>
      </c>
      <c r="O70" s="97">
        <v>27.809587000000001</v>
      </c>
      <c r="P70" s="97">
        <v>29.030532999999998</v>
      </c>
      <c r="Q70" s="97">
        <v>30.321918</v>
      </c>
      <c r="R70" s="97">
        <v>31.653576000000001</v>
      </c>
      <c r="S70" s="97">
        <v>33.145325</v>
      </c>
      <c r="T70" s="97">
        <v>34.742001000000002</v>
      </c>
      <c r="U70" s="97">
        <v>36.454002000000003</v>
      </c>
      <c r="V70" s="97">
        <v>38.215904000000002</v>
      </c>
      <c r="W70" s="97">
        <v>40.120894999999997</v>
      </c>
      <c r="X70" s="97">
        <v>42.153053</v>
      </c>
      <c r="Y70" s="97">
        <v>44.261654</v>
      </c>
      <c r="Z70" s="97">
        <v>46.456093000000003</v>
      </c>
      <c r="AA70" s="97">
        <v>48.734737000000003</v>
      </c>
      <c r="AB70" s="97">
        <v>51.173690999999998</v>
      </c>
      <c r="AC70" s="97">
        <v>53.603611000000001</v>
      </c>
      <c r="AD70" s="97">
        <v>56.045887</v>
      </c>
      <c r="AE70" s="97">
        <v>58.756335999999997</v>
      </c>
      <c r="AF70" s="97">
        <v>61.809753000000001</v>
      </c>
      <c r="AG70" s="98">
        <v>6.0402999999999998E-2</v>
      </c>
    </row>
    <row r="71" spans="1:33" ht="15" customHeight="1" x14ac:dyDescent="0.35">
      <c r="A71" s="91" t="s">
        <v>1971</v>
      </c>
      <c r="B71" s="96" t="s">
        <v>1920</v>
      </c>
      <c r="C71" s="97">
        <v>1.796E-2</v>
      </c>
      <c r="D71" s="97">
        <v>1.9487000000000001E-2</v>
      </c>
      <c r="E71" s="97">
        <v>2.0534E-2</v>
      </c>
      <c r="F71" s="97">
        <v>2.1219999999999999E-2</v>
      </c>
      <c r="G71" s="97">
        <v>2.1679E-2</v>
      </c>
      <c r="H71" s="97">
        <v>2.1874999999999999E-2</v>
      </c>
      <c r="I71" s="97">
        <v>2.1853999999999998E-2</v>
      </c>
      <c r="J71" s="97">
        <v>2.1767000000000002E-2</v>
      </c>
      <c r="K71" s="97">
        <v>2.1600999999999999E-2</v>
      </c>
      <c r="L71" s="97">
        <v>2.1333999999999999E-2</v>
      </c>
      <c r="M71" s="97">
        <v>2.1003999999999998E-2</v>
      </c>
      <c r="N71" s="97">
        <v>2.0655E-2</v>
      </c>
      <c r="O71" s="97">
        <v>2.0315E-2</v>
      </c>
      <c r="P71" s="97">
        <v>2.0003E-2</v>
      </c>
      <c r="Q71" s="97">
        <v>1.9762999999999999E-2</v>
      </c>
      <c r="R71" s="97">
        <v>1.9203999999999999E-2</v>
      </c>
      <c r="S71" s="97">
        <v>1.8551000000000002E-2</v>
      </c>
      <c r="T71" s="97">
        <v>1.8301999999999999E-2</v>
      </c>
      <c r="U71" s="97">
        <v>1.7930000000000001E-2</v>
      </c>
      <c r="V71" s="97">
        <v>1.753E-2</v>
      </c>
      <c r="W71" s="97">
        <v>1.7156000000000001E-2</v>
      </c>
      <c r="X71" s="97">
        <v>1.6791E-2</v>
      </c>
      <c r="Y71" s="97">
        <v>1.6413000000000001E-2</v>
      </c>
      <c r="Z71" s="97">
        <v>1.6034E-2</v>
      </c>
      <c r="AA71" s="97">
        <v>1.5657999999999998E-2</v>
      </c>
      <c r="AB71" s="97">
        <v>1.5299E-2</v>
      </c>
      <c r="AC71" s="97">
        <v>1.4929E-2</v>
      </c>
      <c r="AD71" s="97">
        <v>1.4552000000000001E-2</v>
      </c>
      <c r="AE71" s="97">
        <v>1.4220999999999999E-2</v>
      </c>
      <c r="AF71" s="97">
        <v>1.388E-2</v>
      </c>
      <c r="AG71" s="98">
        <v>-8.8459999999999997E-3</v>
      </c>
    </row>
    <row r="72" spans="1:33" ht="15" customHeight="1" x14ac:dyDescent="0.35">
      <c r="A72" s="91" t="s">
        <v>1972</v>
      </c>
      <c r="B72" s="96" t="s">
        <v>1922</v>
      </c>
      <c r="C72" s="97">
        <v>6.4519000000000007E-2</v>
      </c>
      <c r="D72" s="97">
        <v>0.12682599999999999</v>
      </c>
      <c r="E72" s="97">
        <v>0.18656</v>
      </c>
      <c r="F72" s="97">
        <v>0.24288399999999999</v>
      </c>
      <c r="G72" s="97">
        <v>0.29658699999999999</v>
      </c>
      <c r="H72" s="97">
        <v>0.34734100000000001</v>
      </c>
      <c r="I72" s="97">
        <v>0.39480300000000002</v>
      </c>
      <c r="J72" s="97">
        <v>0.44191900000000001</v>
      </c>
      <c r="K72" s="97">
        <v>0.48867899999999997</v>
      </c>
      <c r="L72" s="97">
        <v>0.53446499999999997</v>
      </c>
      <c r="M72" s="97">
        <v>0.57945199999999997</v>
      </c>
      <c r="N72" s="97">
        <v>0.62412400000000001</v>
      </c>
      <c r="O72" s="97">
        <v>0.66911100000000001</v>
      </c>
      <c r="P72" s="97">
        <v>0.714696</v>
      </c>
      <c r="Q72" s="97">
        <v>0.76184499999999999</v>
      </c>
      <c r="R72" s="97">
        <v>0.81092699999999995</v>
      </c>
      <c r="S72" s="97">
        <v>0.86338999999999999</v>
      </c>
      <c r="T72" s="97">
        <v>0.91896299999999997</v>
      </c>
      <c r="U72" s="97">
        <v>0.97778900000000002</v>
      </c>
      <c r="V72" s="97">
        <v>1.0373460000000001</v>
      </c>
      <c r="W72" s="97">
        <v>1.101138</v>
      </c>
      <c r="X72" s="97">
        <v>1.168593</v>
      </c>
      <c r="Y72" s="97">
        <v>1.238307</v>
      </c>
      <c r="Z72" s="97">
        <v>1.3107</v>
      </c>
      <c r="AA72" s="97">
        <v>1.3861570000000001</v>
      </c>
      <c r="AB72" s="97">
        <v>1.4663999999999999</v>
      </c>
      <c r="AC72" s="97">
        <v>1.547401</v>
      </c>
      <c r="AD72" s="97">
        <v>1.6290340000000001</v>
      </c>
      <c r="AE72" s="97">
        <v>1.71929</v>
      </c>
      <c r="AF72" s="97">
        <v>1.8195220000000001</v>
      </c>
      <c r="AG72" s="98">
        <v>0.122043</v>
      </c>
    </row>
    <row r="73" spans="1:33" ht="15" customHeight="1" x14ac:dyDescent="0.35">
      <c r="A73" s="91" t="s">
        <v>1973</v>
      </c>
      <c r="B73" s="96" t="s">
        <v>1924</v>
      </c>
      <c r="C73" s="97">
        <v>7.3130000000000001E-2</v>
      </c>
      <c r="D73" s="97">
        <v>0.14374899999999999</v>
      </c>
      <c r="E73" s="97">
        <v>0.211451</v>
      </c>
      <c r="F73" s="97">
        <v>0.27531499999999998</v>
      </c>
      <c r="G73" s="97">
        <v>0.33644099999999999</v>
      </c>
      <c r="H73" s="97">
        <v>0.39456200000000002</v>
      </c>
      <c r="I73" s="97">
        <v>0.44861200000000001</v>
      </c>
      <c r="J73" s="97">
        <v>0.50212699999999999</v>
      </c>
      <c r="K73" s="97">
        <v>0.55527000000000004</v>
      </c>
      <c r="L73" s="97">
        <v>0.60721000000000003</v>
      </c>
      <c r="M73" s="97">
        <v>0.65827500000000005</v>
      </c>
      <c r="N73" s="97">
        <v>0.70877800000000002</v>
      </c>
      <c r="O73" s="97">
        <v>0.75964299999999996</v>
      </c>
      <c r="P73" s="97">
        <v>0.81145699999999998</v>
      </c>
      <c r="Q73" s="97">
        <v>0.86517900000000003</v>
      </c>
      <c r="R73" s="97">
        <v>0.92107499999999998</v>
      </c>
      <c r="S73" s="97">
        <v>0.98079300000000003</v>
      </c>
      <c r="T73" s="97">
        <v>1.0440659999999999</v>
      </c>
      <c r="U73" s="97">
        <v>1.111076</v>
      </c>
      <c r="V73" s="97">
        <v>1.17872</v>
      </c>
      <c r="W73" s="97">
        <v>1.251277</v>
      </c>
      <c r="X73" s="97">
        <v>1.3280959999999999</v>
      </c>
      <c r="Y73" s="97">
        <v>1.4079159999999999</v>
      </c>
      <c r="Z73" s="97">
        <v>1.490758</v>
      </c>
      <c r="AA73" s="97">
        <v>1.577021</v>
      </c>
      <c r="AB73" s="97">
        <v>1.6686559999999999</v>
      </c>
      <c r="AC73" s="97">
        <v>1.76101</v>
      </c>
      <c r="AD73" s="97">
        <v>1.8535710000000001</v>
      </c>
      <c r="AE73" s="97">
        <v>1.9553210000000001</v>
      </c>
      <c r="AF73" s="97">
        <v>2.0675650000000001</v>
      </c>
      <c r="AG73" s="98">
        <v>0.12214</v>
      </c>
    </row>
    <row r="74" spans="1:33" ht="15" customHeight="1" x14ac:dyDescent="0.35">
      <c r="A74" s="91" t="s">
        <v>1974</v>
      </c>
      <c r="B74" s="96" t="s">
        <v>1926</v>
      </c>
      <c r="C74" s="97">
        <v>0.121499</v>
      </c>
      <c r="D74" s="97">
        <v>0.24251200000000001</v>
      </c>
      <c r="E74" s="97">
        <v>0.36097600000000002</v>
      </c>
      <c r="F74" s="97">
        <v>0.47524899999999998</v>
      </c>
      <c r="G74" s="97">
        <v>0.58769199999999999</v>
      </c>
      <c r="H74" s="97">
        <v>0.69819500000000001</v>
      </c>
      <c r="I74" s="97">
        <v>0.80518800000000001</v>
      </c>
      <c r="J74" s="97">
        <v>0.91258600000000001</v>
      </c>
      <c r="K74" s="97">
        <v>1.022335</v>
      </c>
      <c r="L74" s="97">
        <v>1.1331929999999999</v>
      </c>
      <c r="M74" s="97">
        <v>1.245187</v>
      </c>
      <c r="N74" s="97">
        <v>1.358841</v>
      </c>
      <c r="O74" s="97">
        <v>1.474928</v>
      </c>
      <c r="P74" s="97">
        <v>1.5931059999999999</v>
      </c>
      <c r="Q74" s="97">
        <v>1.7150989999999999</v>
      </c>
      <c r="R74" s="97">
        <v>1.841402</v>
      </c>
      <c r="S74" s="97">
        <v>1.975333</v>
      </c>
      <c r="T74" s="97">
        <v>2.1161590000000001</v>
      </c>
      <c r="U74" s="97">
        <v>2.2640959999999999</v>
      </c>
      <c r="V74" s="97">
        <v>2.4142589999999999</v>
      </c>
      <c r="W74" s="97">
        <v>2.5739339999999999</v>
      </c>
      <c r="X74" s="97">
        <v>2.7420200000000001</v>
      </c>
      <c r="Y74" s="97">
        <v>2.9153549999999999</v>
      </c>
      <c r="Z74" s="97">
        <v>3.094957</v>
      </c>
      <c r="AA74" s="97">
        <v>3.2818499999999999</v>
      </c>
      <c r="AB74" s="97">
        <v>3.4802729999999999</v>
      </c>
      <c r="AC74" s="97">
        <v>3.6808399999999999</v>
      </c>
      <c r="AD74" s="97">
        <v>3.8831709999999999</v>
      </c>
      <c r="AE74" s="97">
        <v>4.1064879999999997</v>
      </c>
      <c r="AF74" s="97">
        <v>4.3541860000000003</v>
      </c>
      <c r="AG74" s="98">
        <v>0.131352</v>
      </c>
    </row>
    <row r="75" spans="1:33" ht="15" customHeight="1" x14ac:dyDescent="0.35">
      <c r="A75" s="91" t="s">
        <v>1975</v>
      </c>
      <c r="B75" s="96" t="s">
        <v>1940</v>
      </c>
      <c r="C75" s="97">
        <v>902.79644800000005</v>
      </c>
      <c r="D75" s="97">
        <v>910.24707000000001</v>
      </c>
      <c r="E75" s="97">
        <v>910.66967799999998</v>
      </c>
      <c r="F75" s="97">
        <v>909.32800299999997</v>
      </c>
      <c r="G75" s="97">
        <v>909.06549099999995</v>
      </c>
      <c r="H75" s="97">
        <v>907.93676800000003</v>
      </c>
      <c r="I75" s="97">
        <v>905.51702899999998</v>
      </c>
      <c r="J75" s="97">
        <v>906.89617899999996</v>
      </c>
      <c r="K75" s="97">
        <v>909.276794</v>
      </c>
      <c r="L75" s="97">
        <v>910.73230000000001</v>
      </c>
      <c r="M75" s="97">
        <v>911.58624299999997</v>
      </c>
      <c r="N75" s="97">
        <v>913.62280299999998</v>
      </c>
      <c r="O75" s="97">
        <v>916.13305700000001</v>
      </c>
      <c r="P75" s="97">
        <v>919.15588400000001</v>
      </c>
      <c r="Q75" s="97">
        <v>923.95477300000005</v>
      </c>
      <c r="R75" s="97">
        <v>930.21252400000003</v>
      </c>
      <c r="S75" s="97">
        <v>939.305115</v>
      </c>
      <c r="T75" s="97">
        <v>948.96270800000002</v>
      </c>
      <c r="U75" s="97">
        <v>960.34942599999999</v>
      </c>
      <c r="V75" s="97">
        <v>972.27856399999996</v>
      </c>
      <c r="W75" s="97">
        <v>986.075378</v>
      </c>
      <c r="X75" s="97">
        <v>1001.3967290000001</v>
      </c>
      <c r="Y75" s="97">
        <v>1017.7377320000001</v>
      </c>
      <c r="Z75" s="97">
        <v>1035.2711179999999</v>
      </c>
      <c r="AA75" s="97">
        <v>1053.439453</v>
      </c>
      <c r="AB75" s="97">
        <v>1073.0008539999999</v>
      </c>
      <c r="AC75" s="97">
        <v>1091.389404</v>
      </c>
      <c r="AD75" s="97">
        <v>1108.6445309999999</v>
      </c>
      <c r="AE75" s="97">
        <v>1129.606812</v>
      </c>
      <c r="AF75" s="97">
        <v>1154.273682</v>
      </c>
      <c r="AG75" s="98">
        <v>8.5089999999999992E-3</v>
      </c>
    </row>
    <row r="76" spans="1:33" ht="15" customHeight="1" x14ac:dyDescent="0.35">
      <c r="B76" s="41" t="s">
        <v>1941</v>
      </c>
    </row>
    <row r="77" spans="1:33" ht="15" customHeight="1" x14ac:dyDescent="0.35">
      <c r="A77" s="91" t="s">
        <v>1976</v>
      </c>
      <c r="B77" s="96" t="s">
        <v>1910</v>
      </c>
      <c r="C77" s="97">
        <v>3950.5573730000001</v>
      </c>
      <c r="D77" s="97">
        <v>4012.251221</v>
      </c>
      <c r="E77" s="97">
        <v>4029.0981449999999</v>
      </c>
      <c r="F77" s="97">
        <v>4023.7851559999999</v>
      </c>
      <c r="G77" s="97">
        <v>4014.836182</v>
      </c>
      <c r="H77" s="97">
        <v>3987.9213869999999</v>
      </c>
      <c r="I77" s="97">
        <v>3941.1826169999999</v>
      </c>
      <c r="J77" s="97">
        <v>3897.0195309999999</v>
      </c>
      <c r="K77" s="97">
        <v>3851.5578609999998</v>
      </c>
      <c r="L77" s="97">
        <v>3801.44751</v>
      </c>
      <c r="M77" s="97">
        <v>3751.0285640000002</v>
      </c>
      <c r="N77" s="97">
        <v>3703.085693</v>
      </c>
      <c r="O77" s="97">
        <v>3659.5502929999998</v>
      </c>
      <c r="P77" s="97">
        <v>3618.5161130000001</v>
      </c>
      <c r="Q77" s="97">
        <v>3583.5153810000002</v>
      </c>
      <c r="R77" s="97">
        <v>3552.1865229999999</v>
      </c>
      <c r="S77" s="97">
        <v>3527.9440920000002</v>
      </c>
      <c r="T77" s="97">
        <v>3508.5141600000002</v>
      </c>
      <c r="U77" s="97">
        <v>3490.351318</v>
      </c>
      <c r="V77" s="97">
        <v>3474.8920899999998</v>
      </c>
      <c r="W77" s="97">
        <v>3463.648682</v>
      </c>
      <c r="X77" s="97">
        <v>3457.751953</v>
      </c>
      <c r="Y77" s="97">
        <v>3450.9023440000001</v>
      </c>
      <c r="Z77" s="97">
        <v>3444.4392090000001</v>
      </c>
      <c r="AA77" s="97">
        <v>3437.98999</v>
      </c>
      <c r="AB77" s="97">
        <v>3433.1264649999998</v>
      </c>
      <c r="AC77" s="97">
        <v>3420.8149410000001</v>
      </c>
      <c r="AD77" s="97">
        <v>3401.469482</v>
      </c>
      <c r="AE77" s="97">
        <v>3389.4160160000001</v>
      </c>
      <c r="AF77" s="97">
        <v>3384.9841310000002</v>
      </c>
      <c r="AG77" s="98">
        <v>-5.3140000000000001E-3</v>
      </c>
    </row>
    <row r="78" spans="1:33" ht="15" customHeight="1" x14ac:dyDescent="0.35">
      <c r="A78" s="91" t="s">
        <v>1977</v>
      </c>
      <c r="B78" s="96" t="s">
        <v>1912</v>
      </c>
      <c r="C78" s="97">
        <v>3.4957349999999998</v>
      </c>
      <c r="D78" s="97">
        <v>3.0883389999999999</v>
      </c>
      <c r="E78" s="97">
        <v>2.7400790000000002</v>
      </c>
      <c r="F78" s="97">
        <v>2.4542860000000002</v>
      </c>
      <c r="G78" s="97">
        <v>2.2155420000000001</v>
      </c>
      <c r="H78" s="97">
        <v>2.0287959999999998</v>
      </c>
      <c r="I78" s="97">
        <v>1.883494</v>
      </c>
      <c r="J78" s="97">
        <v>1.7683850000000001</v>
      </c>
      <c r="K78" s="97">
        <v>1.6719740000000001</v>
      </c>
      <c r="L78" s="97">
        <v>1.603782</v>
      </c>
      <c r="M78" s="97">
        <v>1.5425249999999999</v>
      </c>
      <c r="N78" s="97">
        <v>1.4836069999999999</v>
      </c>
      <c r="O78" s="97">
        <v>1.4336260000000001</v>
      </c>
      <c r="P78" s="97">
        <v>1.390787</v>
      </c>
      <c r="Q78" s="97">
        <v>1.3573550000000001</v>
      </c>
      <c r="R78" s="97">
        <v>1.324716</v>
      </c>
      <c r="S78" s="97">
        <v>1.3000100000000001</v>
      </c>
      <c r="T78" s="97">
        <v>1.277353</v>
      </c>
      <c r="U78" s="97">
        <v>1.259196</v>
      </c>
      <c r="V78" s="97">
        <v>1.2416389999999999</v>
      </c>
      <c r="W78" s="97">
        <v>1.2297199999999999</v>
      </c>
      <c r="X78" s="97">
        <v>1.211938</v>
      </c>
      <c r="Y78" s="97">
        <v>1.1964349999999999</v>
      </c>
      <c r="Z78" s="97">
        <v>1.186647</v>
      </c>
      <c r="AA78" s="97">
        <v>1.18109</v>
      </c>
      <c r="AB78" s="97">
        <v>1.1792039999999999</v>
      </c>
      <c r="AC78" s="97">
        <v>1.1769890000000001</v>
      </c>
      <c r="AD78" s="97">
        <v>1.1749240000000001</v>
      </c>
      <c r="AE78" s="97">
        <v>1.1758200000000001</v>
      </c>
      <c r="AF78" s="97">
        <v>1.1794370000000001</v>
      </c>
      <c r="AG78" s="98">
        <v>-3.6773E-2</v>
      </c>
    </row>
    <row r="79" spans="1:33" ht="15" customHeight="1" x14ac:dyDescent="0.35">
      <c r="A79" s="91" t="s">
        <v>1978</v>
      </c>
      <c r="B79" s="96" t="s">
        <v>1914</v>
      </c>
      <c r="C79" s="97">
        <v>0.53775099999999998</v>
      </c>
      <c r="D79" s="97">
        <v>0.58176600000000001</v>
      </c>
      <c r="E79" s="97">
        <v>0.61915600000000004</v>
      </c>
      <c r="F79" s="97">
        <v>0.65091900000000003</v>
      </c>
      <c r="G79" s="97">
        <v>0.67917799999999995</v>
      </c>
      <c r="H79" s="97">
        <v>0.70277299999999998</v>
      </c>
      <c r="I79" s="97">
        <v>0.72002200000000005</v>
      </c>
      <c r="J79" s="97">
        <v>0.73449500000000001</v>
      </c>
      <c r="K79" s="97">
        <v>0.74460700000000002</v>
      </c>
      <c r="L79" s="97">
        <v>0.75145899999999999</v>
      </c>
      <c r="M79" s="97">
        <v>0.75566900000000004</v>
      </c>
      <c r="N79" s="97">
        <v>0.75866</v>
      </c>
      <c r="O79" s="97">
        <v>0.76411300000000004</v>
      </c>
      <c r="P79" s="97">
        <v>0.77332500000000004</v>
      </c>
      <c r="Q79" s="97">
        <v>0.78577799999999998</v>
      </c>
      <c r="R79" s="97">
        <v>0.798485</v>
      </c>
      <c r="S79" s="97">
        <v>0.81280300000000005</v>
      </c>
      <c r="T79" s="97">
        <v>0.82625499999999996</v>
      </c>
      <c r="U79" s="97">
        <v>0.84082100000000004</v>
      </c>
      <c r="V79" s="97">
        <v>0.85763500000000004</v>
      </c>
      <c r="W79" s="97">
        <v>0.87695500000000004</v>
      </c>
      <c r="X79" s="97">
        <v>0.89809499999999998</v>
      </c>
      <c r="Y79" s="97">
        <v>0.91974800000000001</v>
      </c>
      <c r="Z79" s="97">
        <v>0.94214600000000004</v>
      </c>
      <c r="AA79" s="97">
        <v>0.96538400000000002</v>
      </c>
      <c r="AB79" s="97">
        <v>0.99036299999999999</v>
      </c>
      <c r="AC79" s="97">
        <v>1.014229</v>
      </c>
      <c r="AD79" s="97">
        <v>1.0367249999999999</v>
      </c>
      <c r="AE79" s="97">
        <v>1.0619959999999999</v>
      </c>
      <c r="AF79" s="97">
        <v>1.0903609999999999</v>
      </c>
      <c r="AG79" s="98">
        <v>2.4674000000000001E-2</v>
      </c>
    </row>
    <row r="80" spans="1:33" ht="15" customHeight="1" x14ac:dyDescent="0.35">
      <c r="A80" s="91" t="s">
        <v>1979</v>
      </c>
      <c r="B80" s="96" t="s">
        <v>1916</v>
      </c>
      <c r="C80" s="97">
        <v>45.813994999999998</v>
      </c>
      <c r="D80" s="97">
        <v>46.935550999999997</v>
      </c>
      <c r="E80" s="97">
        <v>47.193629999999999</v>
      </c>
      <c r="F80" s="97">
        <v>46.907412999999998</v>
      </c>
      <c r="G80" s="97">
        <v>46.392074999999998</v>
      </c>
      <c r="H80" s="97">
        <v>45.619911000000002</v>
      </c>
      <c r="I80" s="97">
        <v>44.671126999999998</v>
      </c>
      <c r="J80" s="97">
        <v>43.843254000000002</v>
      </c>
      <c r="K80" s="97">
        <v>43.084850000000003</v>
      </c>
      <c r="L80" s="97">
        <v>42.366802</v>
      </c>
      <c r="M80" s="97">
        <v>41.776935999999999</v>
      </c>
      <c r="N80" s="97">
        <v>41.392746000000002</v>
      </c>
      <c r="O80" s="97">
        <v>41.290604000000002</v>
      </c>
      <c r="P80" s="97">
        <v>41.429412999999997</v>
      </c>
      <c r="Q80" s="97">
        <v>41.831139</v>
      </c>
      <c r="R80" s="97">
        <v>42.470725999999999</v>
      </c>
      <c r="S80" s="97">
        <v>43.443531</v>
      </c>
      <c r="T80" s="97">
        <v>44.742764000000001</v>
      </c>
      <c r="U80" s="97">
        <v>46.374198999999997</v>
      </c>
      <c r="V80" s="97">
        <v>48.410941999999999</v>
      </c>
      <c r="W80" s="97">
        <v>50.870842000000003</v>
      </c>
      <c r="X80" s="97">
        <v>53.709933999999997</v>
      </c>
      <c r="Y80" s="97">
        <v>56.865242000000002</v>
      </c>
      <c r="Z80" s="97">
        <v>60.425812000000001</v>
      </c>
      <c r="AA80" s="97">
        <v>64.414062000000001</v>
      </c>
      <c r="AB80" s="97">
        <v>68.958365999999998</v>
      </c>
      <c r="AC80" s="97">
        <v>73.874190999999996</v>
      </c>
      <c r="AD80" s="97">
        <v>79.160788999999994</v>
      </c>
      <c r="AE80" s="97">
        <v>85.288414000000003</v>
      </c>
      <c r="AF80" s="97">
        <v>92.364493999999993</v>
      </c>
      <c r="AG80" s="98">
        <v>2.4472000000000001E-2</v>
      </c>
    </row>
    <row r="81" spans="1:33" ht="15" customHeight="1" x14ac:dyDescent="0.35">
      <c r="A81" s="91" t="s">
        <v>1980</v>
      </c>
      <c r="B81" s="96" t="s">
        <v>1918</v>
      </c>
      <c r="C81" s="97">
        <v>0</v>
      </c>
      <c r="D81" s="97">
        <v>0</v>
      </c>
      <c r="E81" s="97">
        <v>0</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8" t="s">
        <v>1557</v>
      </c>
    </row>
    <row r="82" spans="1:33" ht="15" customHeight="1" x14ac:dyDescent="0.35">
      <c r="A82" s="91" t="s">
        <v>1981</v>
      </c>
      <c r="B82" s="96" t="s">
        <v>1920</v>
      </c>
      <c r="C82" s="97">
        <v>2.4160999999999998E-2</v>
      </c>
      <c r="D82" s="97">
        <v>2.3997999999999998E-2</v>
      </c>
      <c r="E82" s="97">
        <v>2.3813000000000001E-2</v>
      </c>
      <c r="F82" s="97">
        <v>2.3598999999999998E-2</v>
      </c>
      <c r="G82" s="97">
        <v>2.3351E-2</v>
      </c>
      <c r="H82" s="97">
        <v>2.2889E-2</v>
      </c>
      <c r="I82" s="97">
        <v>2.2204000000000002E-2</v>
      </c>
      <c r="J82" s="97">
        <v>2.1359E-2</v>
      </c>
      <c r="K82" s="97">
        <v>2.0292000000000001E-2</v>
      </c>
      <c r="L82" s="97">
        <v>1.8962E-2</v>
      </c>
      <c r="M82" s="97">
        <v>1.7427000000000002E-2</v>
      </c>
      <c r="N82" s="97">
        <v>1.5758000000000001E-2</v>
      </c>
      <c r="O82" s="97">
        <v>1.4031E-2</v>
      </c>
      <c r="P82" s="97">
        <v>1.2344000000000001E-2</v>
      </c>
      <c r="Q82" s="97">
        <v>1.0833000000000001E-2</v>
      </c>
      <c r="R82" s="97">
        <v>9.6179999999999998E-3</v>
      </c>
      <c r="S82" s="97">
        <v>8.8339999999999998E-3</v>
      </c>
      <c r="T82" s="97">
        <v>8.2629999999999995E-3</v>
      </c>
      <c r="U82" s="97">
        <v>7.1720000000000004E-3</v>
      </c>
      <c r="V82" s="97">
        <v>6.0639999999999999E-3</v>
      </c>
      <c r="W82" s="97">
        <v>5.6610000000000002E-3</v>
      </c>
      <c r="X82" s="97">
        <v>5.8650000000000004E-3</v>
      </c>
      <c r="Y82" s="97">
        <v>5.6800000000000002E-3</v>
      </c>
      <c r="Z82" s="97">
        <v>5.489E-3</v>
      </c>
      <c r="AA82" s="97">
        <v>5.2960000000000004E-3</v>
      </c>
      <c r="AB82" s="97">
        <v>5.1070000000000004E-3</v>
      </c>
      <c r="AC82" s="97">
        <v>4.9129999999999998E-3</v>
      </c>
      <c r="AD82" s="97">
        <v>4.7169999999999998E-3</v>
      </c>
      <c r="AE82" s="97">
        <v>4.535E-3</v>
      </c>
      <c r="AF82" s="97">
        <v>4.3629999999999997E-3</v>
      </c>
      <c r="AG82" s="98">
        <v>-5.731E-2</v>
      </c>
    </row>
    <row r="83" spans="1:33" ht="15" customHeight="1" x14ac:dyDescent="0.35">
      <c r="A83" s="91" t="s">
        <v>1982</v>
      </c>
      <c r="B83" s="96" t="s">
        <v>1922</v>
      </c>
      <c r="C83" s="97">
        <v>0.22734299999999999</v>
      </c>
      <c r="D83" s="97">
        <v>0.26053799999999999</v>
      </c>
      <c r="E83" s="97">
        <v>0.29461599999999999</v>
      </c>
      <c r="F83" s="97">
        <v>0.32922200000000001</v>
      </c>
      <c r="G83" s="97">
        <v>0.36416999999999999</v>
      </c>
      <c r="H83" s="97">
        <v>0.39749000000000001</v>
      </c>
      <c r="I83" s="97">
        <v>0.42812299999999998</v>
      </c>
      <c r="J83" s="97">
        <v>0.45778999999999997</v>
      </c>
      <c r="K83" s="97">
        <v>0.48538799999999999</v>
      </c>
      <c r="L83" s="97">
        <v>0.50936599999999999</v>
      </c>
      <c r="M83" s="97">
        <v>0.52965099999999998</v>
      </c>
      <c r="N83" s="97">
        <v>0.54644999999999999</v>
      </c>
      <c r="O83" s="97">
        <v>0.56006699999999998</v>
      </c>
      <c r="P83" s="97">
        <v>0.57091099999999995</v>
      </c>
      <c r="Q83" s="97">
        <v>0.58039700000000005</v>
      </c>
      <c r="R83" s="97">
        <v>0.58945700000000001</v>
      </c>
      <c r="S83" s="97">
        <v>0.59989000000000003</v>
      </c>
      <c r="T83" s="97">
        <v>0.61283699999999997</v>
      </c>
      <c r="U83" s="97">
        <v>0.63002499999999995</v>
      </c>
      <c r="V83" s="97">
        <v>0.64190400000000003</v>
      </c>
      <c r="W83" s="97">
        <v>0.651868</v>
      </c>
      <c r="X83" s="97">
        <v>0.66671000000000002</v>
      </c>
      <c r="Y83" s="97">
        <v>0.69058799999999998</v>
      </c>
      <c r="Z83" s="97">
        <v>0.71104000000000001</v>
      </c>
      <c r="AA83" s="97">
        <v>0.73224900000000004</v>
      </c>
      <c r="AB83" s="97">
        <v>0.75486200000000003</v>
      </c>
      <c r="AC83" s="97">
        <v>0.776918</v>
      </c>
      <c r="AD83" s="97">
        <v>0.79841499999999999</v>
      </c>
      <c r="AE83" s="97">
        <v>0.82259700000000002</v>
      </c>
      <c r="AF83" s="97">
        <v>0.84945599999999999</v>
      </c>
      <c r="AG83" s="98">
        <v>4.6502000000000002E-2</v>
      </c>
    </row>
    <row r="84" spans="1:33" ht="15" customHeight="1" x14ac:dyDescent="0.35">
      <c r="A84" s="91" t="s">
        <v>1983</v>
      </c>
      <c r="B84" s="96" t="s">
        <v>1924</v>
      </c>
      <c r="C84" s="97">
        <v>0.233484</v>
      </c>
      <c r="D84" s="97">
        <v>0.26497399999999999</v>
      </c>
      <c r="E84" s="97">
        <v>0.29768</v>
      </c>
      <c r="F84" s="97">
        <v>0.33125700000000002</v>
      </c>
      <c r="G84" s="97">
        <v>0.36546200000000001</v>
      </c>
      <c r="H84" s="97">
        <v>0.39819100000000002</v>
      </c>
      <c r="I84" s="97">
        <v>0.42836099999999999</v>
      </c>
      <c r="J84" s="97">
        <v>0.45760600000000001</v>
      </c>
      <c r="K84" s="97">
        <v>0.48475600000000002</v>
      </c>
      <c r="L84" s="97">
        <v>0.50825900000000002</v>
      </c>
      <c r="M84" s="97">
        <v>0.528003</v>
      </c>
      <c r="N84" s="97">
        <v>0.54418900000000003</v>
      </c>
      <c r="O84" s="97">
        <v>0.55706800000000001</v>
      </c>
      <c r="P84" s="97">
        <v>0.56710099999999997</v>
      </c>
      <c r="Q84" s="97">
        <v>0.57579999999999998</v>
      </c>
      <c r="R84" s="97">
        <v>0.58411199999999996</v>
      </c>
      <c r="S84" s="97">
        <v>0.59384300000000001</v>
      </c>
      <c r="T84" s="97">
        <v>0.60615399999999997</v>
      </c>
      <c r="U84" s="97">
        <v>0.62265899999999996</v>
      </c>
      <c r="V84" s="97">
        <v>0.63369799999999998</v>
      </c>
      <c r="W84" s="97">
        <v>0.64274900000000001</v>
      </c>
      <c r="X84" s="97">
        <v>0.65684799999999999</v>
      </c>
      <c r="Y84" s="97">
        <v>0.680253</v>
      </c>
      <c r="Z84" s="97">
        <v>0.70005300000000004</v>
      </c>
      <c r="AA84" s="97">
        <v>0.72061900000000001</v>
      </c>
      <c r="AB84" s="97">
        <v>0.74260000000000004</v>
      </c>
      <c r="AC84" s="97">
        <v>0.76407400000000003</v>
      </c>
      <c r="AD84" s="97">
        <v>0.78505999999999998</v>
      </c>
      <c r="AE84" s="97">
        <v>0.80870299999999995</v>
      </c>
      <c r="AF84" s="97">
        <v>0.83497399999999999</v>
      </c>
      <c r="AG84" s="98">
        <v>4.4921000000000003E-2</v>
      </c>
    </row>
    <row r="85" spans="1:33" ht="15" customHeight="1" x14ac:dyDescent="0.35">
      <c r="A85" s="91" t="s">
        <v>1984</v>
      </c>
      <c r="B85" s="96" t="s">
        <v>1926</v>
      </c>
      <c r="C85" s="97">
        <v>5.8018E-2</v>
      </c>
      <c r="D85" s="97">
        <v>0.11960999999999999</v>
      </c>
      <c r="E85" s="97">
        <v>0.18107000000000001</v>
      </c>
      <c r="F85" s="97">
        <v>0.241927</v>
      </c>
      <c r="G85" s="97">
        <v>0.30337599999999998</v>
      </c>
      <c r="H85" s="97">
        <v>0.36502800000000002</v>
      </c>
      <c r="I85" s="97">
        <v>0.425819</v>
      </c>
      <c r="J85" s="97">
        <v>0.48726799999999998</v>
      </c>
      <c r="K85" s="97">
        <v>0.54942800000000003</v>
      </c>
      <c r="L85" s="97">
        <v>0.61071299999999995</v>
      </c>
      <c r="M85" s="97">
        <v>0.67042500000000005</v>
      </c>
      <c r="N85" s="97">
        <v>0.72812600000000005</v>
      </c>
      <c r="O85" s="97">
        <v>0.78335600000000005</v>
      </c>
      <c r="P85" s="97">
        <v>0.835345</v>
      </c>
      <c r="Q85" s="97">
        <v>0.88478199999999996</v>
      </c>
      <c r="R85" s="97">
        <v>0.93170699999999995</v>
      </c>
      <c r="S85" s="97">
        <v>0.97748800000000002</v>
      </c>
      <c r="T85" s="97">
        <v>1.022173</v>
      </c>
      <c r="U85" s="97">
        <v>1.0665500000000001</v>
      </c>
      <c r="V85" s="97">
        <v>1.109904</v>
      </c>
      <c r="W85" s="97">
        <v>1.152806</v>
      </c>
      <c r="X85" s="97">
        <v>1.1959329999999999</v>
      </c>
      <c r="Y85" s="97">
        <v>1.2402690000000001</v>
      </c>
      <c r="Z85" s="97">
        <v>1.2854319999999999</v>
      </c>
      <c r="AA85" s="97">
        <v>1.331645</v>
      </c>
      <c r="AB85" s="97">
        <v>1.3801920000000001</v>
      </c>
      <c r="AC85" s="97">
        <v>1.427556</v>
      </c>
      <c r="AD85" s="97">
        <v>1.473778</v>
      </c>
      <c r="AE85" s="97">
        <v>1.524996</v>
      </c>
      <c r="AF85" s="97">
        <v>1.5813010000000001</v>
      </c>
      <c r="AG85" s="98">
        <v>0.120723</v>
      </c>
    </row>
    <row r="86" spans="1:33" ht="15" customHeight="1" x14ac:dyDescent="0.35">
      <c r="A86" s="91" t="s">
        <v>1985</v>
      </c>
      <c r="B86" s="96" t="s">
        <v>1952</v>
      </c>
      <c r="C86" s="97">
        <v>4000.9472660000001</v>
      </c>
      <c r="D86" s="97">
        <v>4063.5261230000001</v>
      </c>
      <c r="E86" s="97">
        <v>4080.44751</v>
      </c>
      <c r="F86" s="97">
        <v>4074.7229000000002</v>
      </c>
      <c r="G86" s="97">
        <v>4065.178711</v>
      </c>
      <c r="H86" s="97">
        <v>4037.4558109999998</v>
      </c>
      <c r="I86" s="97">
        <v>3989.7617190000001</v>
      </c>
      <c r="J86" s="97">
        <v>3944.7890619999998</v>
      </c>
      <c r="K86" s="97">
        <v>3898.5981449999999</v>
      </c>
      <c r="L86" s="97">
        <v>3847.8149410000001</v>
      </c>
      <c r="M86" s="97">
        <v>3796.8479000000002</v>
      </c>
      <c r="N86" s="97">
        <v>3748.554443</v>
      </c>
      <c r="O86" s="97">
        <v>3704.9541020000001</v>
      </c>
      <c r="P86" s="97">
        <v>3664.0969239999999</v>
      </c>
      <c r="Q86" s="97">
        <v>3629.5410160000001</v>
      </c>
      <c r="R86" s="97">
        <v>3598.8950199999999</v>
      </c>
      <c r="S86" s="97">
        <v>3575.6791990000002</v>
      </c>
      <c r="T86" s="97">
        <v>3557.610107</v>
      </c>
      <c r="U86" s="97">
        <v>3541.1518550000001</v>
      </c>
      <c r="V86" s="97">
        <v>3527.7939449999999</v>
      </c>
      <c r="W86" s="97">
        <v>3519.0791020000001</v>
      </c>
      <c r="X86" s="97">
        <v>3516.0983890000002</v>
      </c>
      <c r="Y86" s="97">
        <v>3512.4990229999999</v>
      </c>
      <c r="Z86" s="97">
        <v>3509.696289</v>
      </c>
      <c r="AA86" s="97">
        <v>3507.3400879999999</v>
      </c>
      <c r="AB86" s="97">
        <v>3507.1369629999999</v>
      </c>
      <c r="AC86" s="97">
        <v>3499.8535160000001</v>
      </c>
      <c r="AD86" s="97">
        <v>3485.9040530000002</v>
      </c>
      <c r="AE86" s="97">
        <v>3480.1047359999998</v>
      </c>
      <c r="AF86" s="97">
        <v>3482.8884280000002</v>
      </c>
      <c r="AG86" s="98">
        <v>-4.7699999999999999E-3</v>
      </c>
    </row>
    <row r="87" spans="1:33" ht="15" customHeight="1" x14ac:dyDescent="0.35">
      <c r="B87" s="41" t="s">
        <v>1986</v>
      </c>
    </row>
    <row r="88" spans="1:33" ht="15" customHeight="1" x14ac:dyDescent="0.35">
      <c r="A88" s="91" t="s">
        <v>1987</v>
      </c>
      <c r="B88" s="96" t="s">
        <v>1910</v>
      </c>
      <c r="C88" s="97">
        <v>4976.3671880000002</v>
      </c>
      <c r="D88" s="97">
        <v>5054.9306640000004</v>
      </c>
      <c r="E88" s="97">
        <v>5079.2958980000003</v>
      </c>
      <c r="F88" s="97">
        <v>5077.3867190000001</v>
      </c>
      <c r="G88" s="97">
        <v>5072.609375</v>
      </c>
      <c r="H88" s="97">
        <v>5047.3920900000003</v>
      </c>
      <c r="I88" s="97">
        <v>5000.3598629999997</v>
      </c>
      <c r="J88" s="97">
        <v>4959.6621089999999</v>
      </c>
      <c r="K88" s="97">
        <v>4918.9038090000004</v>
      </c>
      <c r="L88" s="97">
        <v>4873.0356449999999</v>
      </c>
      <c r="M88" s="97">
        <v>4826.8242190000001</v>
      </c>
      <c r="N88" s="97">
        <v>4783.7851559999999</v>
      </c>
      <c r="O88" s="97">
        <v>4745.1953119999998</v>
      </c>
      <c r="P88" s="97">
        <v>4709.0302730000003</v>
      </c>
      <c r="Q88" s="97">
        <v>4680.2275390000004</v>
      </c>
      <c r="R88" s="97">
        <v>4656.111328</v>
      </c>
      <c r="S88" s="97">
        <v>4640.5615230000003</v>
      </c>
      <c r="T88" s="97">
        <v>4630.263672</v>
      </c>
      <c r="U88" s="97">
        <v>4621.1640619999998</v>
      </c>
      <c r="V88" s="97">
        <v>4614.9873049999997</v>
      </c>
      <c r="W88" s="97">
        <v>4614.2597660000001</v>
      </c>
      <c r="X88" s="97">
        <v>4619.767578</v>
      </c>
      <c r="Y88" s="97">
        <v>4624.5966799999997</v>
      </c>
      <c r="Z88" s="97">
        <v>4630.3994140000004</v>
      </c>
      <c r="AA88" s="97">
        <v>4636.7622069999998</v>
      </c>
      <c r="AB88" s="97">
        <v>4646.0590819999998</v>
      </c>
      <c r="AC88" s="97">
        <v>4646.6381840000004</v>
      </c>
      <c r="AD88" s="97">
        <v>4639.1513670000004</v>
      </c>
      <c r="AE88" s="97">
        <v>4642.5776370000003</v>
      </c>
      <c r="AF88" s="97">
        <v>4657.0747069999998</v>
      </c>
      <c r="AG88" s="98">
        <v>-2.284E-3</v>
      </c>
    </row>
    <row r="89" spans="1:33" ht="15" customHeight="1" x14ac:dyDescent="0.35">
      <c r="A89" s="91" t="s">
        <v>1988</v>
      </c>
      <c r="B89" s="96" t="s">
        <v>1912</v>
      </c>
      <c r="C89" s="97">
        <v>489.36547899999999</v>
      </c>
      <c r="D89" s="97">
        <v>488.04299900000001</v>
      </c>
      <c r="E89" s="97">
        <v>483.80377199999998</v>
      </c>
      <c r="F89" s="97">
        <v>479.922302</v>
      </c>
      <c r="G89" s="97">
        <v>477.53170799999998</v>
      </c>
      <c r="H89" s="97">
        <v>475.79656999999997</v>
      </c>
      <c r="I89" s="97">
        <v>474.60021999999998</v>
      </c>
      <c r="J89" s="97">
        <v>476.57720899999998</v>
      </c>
      <c r="K89" s="97">
        <v>480.50161700000001</v>
      </c>
      <c r="L89" s="97">
        <v>484.96285999999998</v>
      </c>
      <c r="M89" s="97">
        <v>489.96249399999999</v>
      </c>
      <c r="N89" s="97">
        <v>496.721161</v>
      </c>
      <c r="O89" s="97">
        <v>504.62210099999999</v>
      </c>
      <c r="P89" s="97">
        <v>513.42114300000003</v>
      </c>
      <c r="Q89" s="97">
        <v>523.54168700000002</v>
      </c>
      <c r="R89" s="97">
        <v>534.77752699999996</v>
      </c>
      <c r="S89" s="97">
        <v>548.02740500000004</v>
      </c>
      <c r="T89" s="97">
        <v>561.235229</v>
      </c>
      <c r="U89" s="97">
        <v>575.67755099999999</v>
      </c>
      <c r="V89" s="97">
        <v>590.47955300000001</v>
      </c>
      <c r="W89" s="97">
        <v>607.02832000000001</v>
      </c>
      <c r="X89" s="97">
        <v>624.71112100000005</v>
      </c>
      <c r="Y89" s="97">
        <v>642.48413100000005</v>
      </c>
      <c r="Z89" s="97">
        <v>660.95996100000002</v>
      </c>
      <c r="AA89" s="97">
        <v>679.90795900000001</v>
      </c>
      <c r="AB89" s="97">
        <v>699.77136199999995</v>
      </c>
      <c r="AC89" s="97">
        <v>718.88305700000001</v>
      </c>
      <c r="AD89" s="97">
        <v>737.32226600000001</v>
      </c>
      <c r="AE89" s="97">
        <v>757.75872800000002</v>
      </c>
      <c r="AF89" s="97">
        <v>779.68811000000005</v>
      </c>
      <c r="AG89" s="98">
        <v>1.6191000000000001E-2</v>
      </c>
    </row>
    <row r="90" spans="1:33" ht="12" customHeight="1" x14ac:dyDescent="0.35">
      <c r="A90" s="91" t="s">
        <v>1989</v>
      </c>
      <c r="B90" s="96" t="s">
        <v>1914</v>
      </c>
      <c r="C90" s="97">
        <v>1.3243100000000001</v>
      </c>
      <c r="D90" s="97">
        <v>1.516086</v>
      </c>
      <c r="E90" s="97">
        <v>1.6933130000000001</v>
      </c>
      <c r="F90" s="97">
        <v>1.8586180000000001</v>
      </c>
      <c r="G90" s="97">
        <v>2.019209</v>
      </c>
      <c r="H90" s="97">
        <v>2.1709540000000001</v>
      </c>
      <c r="I90" s="97">
        <v>2.309936</v>
      </c>
      <c r="J90" s="97">
        <v>2.4498190000000002</v>
      </c>
      <c r="K90" s="97">
        <v>2.5863390000000002</v>
      </c>
      <c r="L90" s="97">
        <v>2.7183259999999998</v>
      </c>
      <c r="M90" s="97">
        <v>2.8477730000000001</v>
      </c>
      <c r="N90" s="97">
        <v>2.9795199999999999</v>
      </c>
      <c r="O90" s="97">
        <v>3.1201539999999999</v>
      </c>
      <c r="P90" s="97">
        <v>3.2687210000000002</v>
      </c>
      <c r="Q90" s="97">
        <v>3.4208910000000001</v>
      </c>
      <c r="R90" s="97">
        <v>3.578954</v>
      </c>
      <c r="S90" s="97">
        <v>3.7479100000000001</v>
      </c>
      <c r="T90" s="97">
        <v>3.9238650000000002</v>
      </c>
      <c r="U90" s="97">
        <v>4.1085989999999999</v>
      </c>
      <c r="V90" s="97">
        <v>4.3069369999999996</v>
      </c>
      <c r="W90" s="97">
        <v>4.5213640000000002</v>
      </c>
      <c r="X90" s="97">
        <v>4.7453219999999998</v>
      </c>
      <c r="Y90" s="97">
        <v>4.9734220000000002</v>
      </c>
      <c r="Z90" s="97">
        <v>5.208405</v>
      </c>
      <c r="AA90" s="97">
        <v>5.4531470000000004</v>
      </c>
      <c r="AB90" s="97">
        <v>5.7137690000000001</v>
      </c>
      <c r="AC90" s="97">
        <v>5.9756749999999998</v>
      </c>
      <c r="AD90" s="97">
        <v>6.2400190000000002</v>
      </c>
      <c r="AE90" s="97">
        <v>6.5260210000000001</v>
      </c>
      <c r="AF90" s="97">
        <v>6.844849</v>
      </c>
      <c r="AG90" s="98">
        <v>5.8276000000000001E-2</v>
      </c>
    </row>
    <row r="91" spans="1:33" ht="15" customHeight="1" x14ac:dyDescent="0.35">
      <c r="A91" s="91" t="s">
        <v>1990</v>
      </c>
      <c r="B91" s="96" t="s">
        <v>1916</v>
      </c>
      <c r="C91" s="97">
        <v>46.997391</v>
      </c>
      <c r="D91" s="97">
        <v>48.367203000000003</v>
      </c>
      <c r="E91" s="97">
        <v>48.840885</v>
      </c>
      <c r="F91" s="97">
        <v>48.741554000000001</v>
      </c>
      <c r="G91" s="97">
        <v>48.394596</v>
      </c>
      <c r="H91" s="97">
        <v>47.769526999999997</v>
      </c>
      <c r="I91" s="97">
        <v>46.945374000000001</v>
      </c>
      <c r="J91" s="97">
        <v>46.237296999999998</v>
      </c>
      <c r="K91" s="97">
        <v>45.587302999999999</v>
      </c>
      <c r="L91" s="97">
        <v>44.961219999999997</v>
      </c>
      <c r="M91" s="97">
        <v>44.450104000000003</v>
      </c>
      <c r="N91" s="97">
        <v>44.135002</v>
      </c>
      <c r="O91" s="97">
        <v>44.093456000000003</v>
      </c>
      <c r="P91" s="97">
        <v>44.283034999999998</v>
      </c>
      <c r="Q91" s="97">
        <v>44.730705</v>
      </c>
      <c r="R91" s="97">
        <v>45.414253000000002</v>
      </c>
      <c r="S91" s="97">
        <v>46.434829999999998</v>
      </c>
      <c r="T91" s="97">
        <v>47.786704999999998</v>
      </c>
      <c r="U91" s="97">
        <v>49.478344</v>
      </c>
      <c r="V91" s="97">
        <v>51.585845999999997</v>
      </c>
      <c r="W91" s="97">
        <v>54.127963999999999</v>
      </c>
      <c r="X91" s="97">
        <v>57.057158999999999</v>
      </c>
      <c r="Y91" s="97">
        <v>60.303589000000002</v>
      </c>
      <c r="Z91" s="97">
        <v>63.959389000000002</v>
      </c>
      <c r="AA91" s="97">
        <v>68.052475000000001</v>
      </c>
      <c r="AB91" s="97">
        <v>72.714111000000003</v>
      </c>
      <c r="AC91" s="97">
        <v>77.749099999999999</v>
      </c>
      <c r="AD91" s="97">
        <v>83.156768999999997</v>
      </c>
      <c r="AE91" s="97">
        <v>89.427291999999994</v>
      </c>
      <c r="AF91" s="97">
        <v>96.668944999999994</v>
      </c>
      <c r="AG91" s="98">
        <v>2.5180999999999999E-2</v>
      </c>
    </row>
    <row r="92" spans="1:33" ht="15" customHeight="1" x14ac:dyDescent="0.35">
      <c r="A92" s="91" t="s">
        <v>1991</v>
      </c>
      <c r="B92" s="96" t="s">
        <v>1918</v>
      </c>
      <c r="C92" s="97">
        <v>54.298873999999998</v>
      </c>
      <c r="D92" s="97">
        <v>55.257927000000002</v>
      </c>
      <c r="E92" s="97">
        <v>55.454597</v>
      </c>
      <c r="F92" s="97">
        <v>55.330826000000002</v>
      </c>
      <c r="G92" s="97">
        <v>55.230441999999996</v>
      </c>
      <c r="H92" s="97">
        <v>55.035820000000001</v>
      </c>
      <c r="I92" s="97">
        <v>54.849730999999998</v>
      </c>
      <c r="J92" s="97">
        <v>55.009917999999999</v>
      </c>
      <c r="K92" s="97">
        <v>55.370635999999998</v>
      </c>
      <c r="L92" s="97">
        <v>55.768622999999998</v>
      </c>
      <c r="M92" s="97">
        <v>56.204151000000003</v>
      </c>
      <c r="N92" s="97">
        <v>56.731757999999999</v>
      </c>
      <c r="O92" s="97">
        <v>57.267775999999998</v>
      </c>
      <c r="P92" s="97">
        <v>57.664116</v>
      </c>
      <c r="Q92" s="97">
        <v>58.007590999999998</v>
      </c>
      <c r="R92" s="97">
        <v>58.275481999999997</v>
      </c>
      <c r="S92" s="97">
        <v>58.671944000000003</v>
      </c>
      <c r="T92" s="97">
        <v>58.994304999999997</v>
      </c>
      <c r="U92" s="97">
        <v>59.425514</v>
      </c>
      <c r="V92" s="97">
        <v>59.962035999999998</v>
      </c>
      <c r="W92" s="97">
        <v>60.848007000000003</v>
      </c>
      <c r="X92" s="97">
        <v>62.042458000000003</v>
      </c>
      <c r="Y92" s="97">
        <v>63.574829000000001</v>
      </c>
      <c r="Z92" s="97">
        <v>65.377533</v>
      </c>
      <c r="AA92" s="97">
        <v>67.436211</v>
      </c>
      <c r="AB92" s="97">
        <v>69.793807999999999</v>
      </c>
      <c r="AC92" s="97">
        <v>72.226333999999994</v>
      </c>
      <c r="AD92" s="97">
        <v>74.733954999999995</v>
      </c>
      <c r="AE92" s="97">
        <v>77.566505000000006</v>
      </c>
      <c r="AF92" s="97">
        <v>80.754195999999993</v>
      </c>
      <c r="AG92" s="98">
        <v>1.3780000000000001E-2</v>
      </c>
    </row>
    <row r="93" spans="1:33" ht="15" customHeight="1" x14ac:dyDescent="0.35">
      <c r="A93" s="91" t="s">
        <v>1992</v>
      </c>
      <c r="B93" s="96" t="s">
        <v>1920</v>
      </c>
      <c r="C93" s="97">
        <v>4.7078000000000002E-2</v>
      </c>
      <c r="D93" s="97">
        <v>4.8298000000000001E-2</v>
      </c>
      <c r="E93" s="97">
        <v>4.9033E-2</v>
      </c>
      <c r="F93" s="97">
        <v>4.9425999999999998E-2</v>
      </c>
      <c r="G93" s="97">
        <v>4.9626000000000003E-2</v>
      </c>
      <c r="H93" s="97">
        <v>4.9394E-2</v>
      </c>
      <c r="I93" s="97">
        <v>4.8760999999999999E-2</v>
      </c>
      <c r="J93" s="97">
        <v>4.7953999999999997E-2</v>
      </c>
      <c r="K93" s="97">
        <v>4.6781999999999997E-2</v>
      </c>
      <c r="L93" s="97">
        <v>4.5175E-2</v>
      </c>
      <c r="M93" s="97">
        <v>4.3297000000000002E-2</v>
      </c>
      <c r="N93" s="97">
        <v>4.1279000000000003E-2</v>
      </c>
      <c r="O93" s="97">
        <v>3.9049E-2</v>
      </c>
      <c r="P93" s="97">
        <v>3.6830000000000002E-2</v>
      </c>
      <c r="Q93" s="97">
        <v>3.4941E-2</v>
      </c>
      <c r="R93" s="97">
        <v>3.3093999999999998E-2</v>
      </c>
      <c r="S93" s="97">
        <v>3.1635000000000003E-2</v>
      </c>
      <c r="T93" s="97">
        <v>3.0835999999999999E-2</v>
      </c>
      <c r="U93" s="97">
        <v>2.9425E-2</v>
      </c>
      <c r="V93" s="97">
        <v>2.8042000000000001E-2</v>
      </c>
      <c r="W93" s="97">
        <v>2.7432000000000002E-2</v>
      </c>
      <c r="X93" s="97">
        <v>2.7437E-2</v>
      </c>
      <c r="Y93" s="97">
        <v>2.7030999999999999E-2</v>
      </c>
      <c r="Z93" s="97">
        <v>2.6540999999999999E-2</v>
      </c>
      <c r="AA93" s="97">
        <v>2.6020999999999999E-2</v>
      </c>
      <c r="AB93" s="97">
        <v>2.5548000000000001E-2</v>
      </c>
      <c r="AC93" s="97">
        <v>2.5065E-2</v>
      </c>
      <c r="AD93" s="97">
        <v>2.4582E-2</v>
      </c>
      <c r="AE93" s="97">
        <v>2.4178000000000002E-2</v>
      </c>
      <c r="AF93" s="97">
        <v>2.3791E-2</v>
      </c>
      <c r="AG93" s="98">
        <v>-2.3258999999999998E-2</v>
      </c>
    </row>
    <row r="94" spans="1:33" ht="15" customHeight="1" x14ac:dyDescent="0.35">
      <c r="A94" s="91" t="s">
        <v>1993</v>
      </c>
      <c r="B94" s="96" t="s">
        <v>1922</v>
      </c>
      <c r="C94" s="97">
        <v>0.33669100000000002</v>
      </c>
      <c r="D94" s="97">
        <v>0.47722399999999998</v>
      </c>
      <c r="E94" s="97">
        <v>0.61775500000000005</v>
      </c>
      <c r="F94" s="97">
        <v>0.75556100000000004</v>
      </c>
      <c r="G94" s="97">
        <v>0.89141999999999999</v>
      </c>
      <c r="H94" s="97">
        <v>1.0218579999999999</v>
      </c>
      <c r="I94" s="97">
        <v>1.144701</v>
      </c>
      <c r="J94" s="97">
        <v>1.2662910000000001</v>
      </c>
      <c r="K94" s="97">
        <v>1.384927</v>
      </c>
      <c r="L94" s="97">
        <v>1.497458</v>
      </c>
      <c r="M94" s="97">
        <v>1.604751</v>
      </c>
      <c r="N94" s="97">
        <v>1.708388</v>
      </c>
      <c r="O94" s="97">
        <v>1.809696</v>
      </c>
      <c r="P94" s="97">
        <v>1.9093290000000001</v>
      </c>
      <c r="Q94" s="97">
        <v>2.0108470000000001</v>
      </c>
      <c r="R94" s="97">
        <v>2.1159910000000002</v>
      </c>
      <c r="S94" s="97">
        <v>2.228688</v>
      </c>
      <c r="T94" s="97">
        <v>2.349491</v>
      </c>
      <c r="U94" s="97">
        <v>2.4800589999999998</v>
      </c>
      <c r="V94" s="97">
        <v>2.6080960000000002</v>
      </c>
      <c r="W94" s="97">
        <v>2.7415590000000001</v>
      </c>
      <c r="X94" s="97">
        <v>2.8858100000000002</v>
      </c>
      <c r="Y94" s="97">
        <v>3.0423089999999999</v>
      </c>
      <c r="Z94" s="97">
        <v>3.1977920000000002</v>
      </c>
      <c r="AA94" s="97">
        <v>3.3581470000000002</v>
      </c>
      <c r="AB94" s="97">
        <v>3.5273110000000001</v>
      </c>
      <c r="AC94" s="97">
        <v>3.6967989999999999</v>
      </c>
      <c r="AD94" s="97">
        <v>3.86747</v>
      </c>
      <c r="AE94" s="97">
        <v>4.0556900000000002</v>
      </c>
      <c r="AF94" s="97">
        <v>4.2623410000000002</v>
      </c>
      <c r="AG94" s="98">
        <v>9.1476000000000002E-2</v>
      </c>
    </row>
    <row r="95" spans="1:33" ht="12" customHeight="1" x14ac:dyDescent="0.35">
      <c r="A95" s="91" t="s">
        <v>1994</v>
      </c>
      <c r="B95" s="96" t="s">
        <v>1924</v>
      </c>
      <c r="C95" s="97">
        <v>0.355632</v>
      </c>
      <c r="D95" s="97">
        <v>0.50749200000000005</v>
      </c>
      <c r="E95" s="97">
        <v>0.66000899999999996</v>
      </c>
      <c r="F95" s="97">
        <v>0.81031299999999995</v>
      </c>
      <c r="G95" s="97">
        <v>0.95965100000000003</v>
      </c>
      <c r="H95" s="97">
        <v>1.1045860000000001</v>
      </c>
      <c r="I95" s="97">
        <v>1.2422089999999999</v>
      </c>
      <c r="J95" s="97">
        <v>1.3792040000000001</v>
      </c>
      <c r="K95" s="97">
        <v>1.514491</v>
      </c>
      <c r="L95" s="97">
        <v>1.644261</v>
      </c>
      <c r="M95" s="97">
        <v>1.769396</v>
      </c>
      <c r="N95" s="97">
        <v>1.891097</v>
      </c>
      <c r="O95" s="97">
        <v>2.010599</v>
      </c>
      <c r="P95" s="97">
        <v>2.1287509999999998</v>
      </c>
      <c r="Q95" s="97">
        <v>2.2494109999999998</v>
      </c>
      <c r="R95" s="97">
        <v>2.3742990000000002</v>
      </c>
      <c r="S95" s="97">
        <v>2.5076480000000001</v>
      </c>
      <c r="T95" s="97">
        <v>2.6499450000000002</v>
      </c>
      <c r="U95" s="97">
        <v>2.8027690000000001</v>
      </c>
      <c r="V95" s="97">
        <v>2.9532639999999999</v>
      </c>
      <c r="W95" s="97">
        <v>3.1105200000000002</v>
      </c>
      <c r="X95" s="97">
        <v>3.2798929999999999</v>
      </c>
      <c r="Y95" s="97">
        <v>3.4628299999999999</v>
      </c>
      <c r="Z95" s="97">
        <v>3.6451820000000001</v>
      </c>
      <c r="AA95" s="97">
        <v>3.8332579999999998</v>
      </c>
      <c r="AB95" s="97">
        <v>4.0315099999999999</v>
      </c>
      <c r="AC95" s="97">
        <v>4.2301880000000001</v>
      </c>
      <c r="AD95" s="97">
        <v>4.429926</v>
      </c>
      <c r="AE95" s="97">
        <v>4.6492110000000002</v>
      </c>
      <c r="AF95" s="97">
        <v>4.8885949999999996</v>
      </c>
      <c r="AG95" s="98">
        <v>9.4580999999999998E-2</v>
      </c>
    </row>
    <row r="96" spans="1:33" ht="15" customHeight="1" x14ac:dyDescent="0.35">
      <c r="A96" s="91" t="s">
        <v>1995</v>
      </c>
      <c r="B96" s="96" t="s">
        <v>1926</v>
      </c>
      <c r="C96" s="97">
        <v>0.17952299999999999</v>
      </c>
      <c r="D96" s="97">
        <v>0.36213600000000001</v>
      </c>
      <c r="E96" s="97">
        <v>0.54206699999999997</v>
      </c>
      <c r="F96" s="97">
        <v>0.71720499999999998</v>
      </c>
      <c r="G96" s="97">
        <v>0.89110400000000001</v>
      </c>
      <c r="H96" s="97">
        <v>1.063267</v>
      </c>
      <c r="I96" s="97">
        <v>1.2310570000000001</v>
      </c>
      <c r="J96" s="97">
        <v>1.39991</v>
      </c>
      <c r="K96" s="97">
        <v>1.5718259999999999</v>
      </c>
      <c r="L96" s="97">
        <v>1.7439750000000001</v>
      </c>
      <c r="M96" s="97">
        <v>1.9156880000000001</v>
      </c>
      <c r="N96" s="97">
        <v>2.0870470000000001</v>
      </c>
      <c r="O96" s="97">
        <v>2.2583700000000002</v>
      </c>
      <c r="P96" s="97">
        <v>2.4285399999999999</v>
      </c>
      <c r="Q96" s="97">
        <v>2.5999759999999998</v>
      </c>
      <c r="R96" s="97">
        <v>2.7732070000000002</v>
      </c>
      <c r="S96" s="97">
        <v>2.952922</v>
      </c>
      <c r="T96" s="97">
        <v>3.1384370000000001</v>
      </c>
      <c r="U96" s="97">
        <v>3.3307549999999999</v>
      </c>
      <c r="V96" s="97">
        <v>3.5242740000000001</v>
      </c>
      <c r="W96" s="97">
        <v>3.726855</v>
      </c>
      <c r="X96" s="97">
        <v>3.9380700000000002</v>
      </c>
      <c r="Y96" s="97">
        <v>4.1557440000000003</v>
      </c>
      <c r="Z96" s="97">
        <v>4.3805100000000001</v>
      </c>
      <c r="AA96" s="97">
        <v>4.6136169999999996</v>
      </c>
      <c r="AB96" s="97">
        <v>4.8605879999999999</v>
      </c>
      <c r="AC96" s="97">
        <v>5.1085190000000003</v>
      </c>
      <c r="AD96" s="97">
        <v>5.3570719999999996</v>
      </c>
      <c r="AE96" s="97">
        <v>5.6316069999999998</v>
      </c>
      <c r="AF96" s="97">
        <v>5.9356099999999996</v>
      </c>
      <c r="AG96" s="98">
        <v>0.12821299999999999</v>
      </c>
    </row>
    <row r="97" spans="1:33" ht="12" customHeight="1" x14ac:dyDescent="0.35">
      <c r="A97" s="91" t="s">
        <v>1996</v>
      </c>
      <c r="B97" s="41" t="s">
        <v>1997</v>
      </c>
      <c r="C97" s="99">
        <v>5569.2744140000004</v>
      </c>
      <c r="D97" s="99">
        <v>5649.5102539999998</v>
      </c>
      <c r="E97" s="99">
        <v>5670.9555659999996</v>
      </c>
      <c r="F97" s="99">
        <v>5665.5727539999998</v>
      </c>
      <c r="G97" s="99">
        <v>5658.5771480000003</v>
      </c>
      <c r="H97" s="99">
        <v>5631.404297</v>
      </c>
      <c r="I97" s="99">
        <v>5582.7319340000004</v>
      </c>
      <c r="J97" s="99">
        <v>5544.0268550000001</v>
      </c>
      <c r="K97" s="99">
        <v>5507.4721680000002</v>
      </c>
      <c r="L97" s="99">
        <v>5466.3754879999997</v>
      </c>
      <c r="M97" s="99">
        <v>5425.623047</v>
      </c>
      <c r="N97" s="99">
        <v>5390.0776370000003</v>
      </c>
      <c r="O97" s="99">
        <v>5360.4155270000001</v>
      </c>
      <c r="P97" s="99">
        <v>5334.1694340000004</v>
      </c>
      <c r="Q97" s="99">
        <v>5316.8256840000004</v>
      </c>
      <c r="R97" s="99">
        <v>5305.4516599999997</v>
      </c>
      <c r="S97" s="99">
        <v>5305.1650390000004</v>
      </c>
      <c r="T97" s="99">
        <v>5310.3720700000003</v>
      </c>
      <c r="U97" s="99">
        <v>5318.4960940000001</v>
      </c>
      <c r="V97" s="99">
        <v>5330.4331050000001</v>
      </c>
      <c r="W97" s="99">
        <v>5350.3930659999996</v>
      </c>
      <c r="X97" s="99">
        <v>5378.451172</v>
      </c>
      <c r="Y97" s="99">
        <v>5406.6191410000001</v>
      </c>
      <c r="Z97" s="99">
        <v>5437.15625</v>
      </c>
      <c r="AA97" s="99">
        <v>5469.4423829999996</v>
      </c>
      <c r="AB97" s="99">
        <v>5506.4960940000001</v>
      </c>
      <c r="AC97" s="99">
        <v>5534.5317379999997</v>
      </c>
      <c r="AD97" s="99">
        <v>5554.283203</v>
      </c>
      <c r="AE97" s="99">
        <v>5588.2158200000003</v>
      </c>
      <c r="AF97" s="99">
        <v>5636.1401370000003</v>
      </c>
      <c r="AG97" s="100">
        <v>4.1199999999999999E-4</v>
      </c>
    </row>
    <row r="98" spans="1:33" ht="15" customHeight="1" x14ac:dyDescent="0.35"/>
    <row r="99" spans="1:33" ht="15" customHeight="1" x14ac:dyDescent="0.35">
      <c r="B99" s="41" t="s">
        <v>1998</v>
      </c>
    </row>
    <row r="100" spans="1:33" ht="15" customHeight="1" x14ac:dyDescent="0.35">
      <c r="B100" s="41" t="s">
        <v>1908</v>
      </c>
    </row>
    <row r="101" spans="1:33" ht="15" customHeight="1" x14ac:dyDescent="0.35">
      <c r="A101" s="91" t="s">
        <v>1999</v>
      </c>
      <c r="B101" s="96" t="s">
        <v>1910</v>
      </c>
      <c r="C101" s="97">
        <v>14.741242</v>
      </c>
      <c r="D101" s="97">
        <v>14.951530999999999</v>
      </c>
      <c r="E101" s="97">
        <v>15.161509000000001</v>
      </c>
      <c r="F101" s="97">
        <v>15.386362</v>
      </c>
      <c r="G101" s="97">
        <v>15.632488</v>
      </c>
      <c r="H101" s="97">
        <v>15.896188</v>
      </c>
      <c r="I101" s="97">
        <v>16.163651000000002</v>
      </c>
      <c r="J101" s="97">
        <v>16.408617</v>
      </c>
      <c r="K101" s="97">
        <v>16.635663999999998</v>
      </c>
      <c r="L101" s="97">
        <v>16.839227999999999</v>
      </c>
      <c r="M101" s="97">
        <v>17.019463999999999</v>
      </c>
      <c r="N101" s="97">
        <v>17.181234</v>
      </c>
      <c r="O101" s="97">
        <v>17.326998</v>
      </c>
      <c r="P101" s="97">
        <v>17.454832</v>
      </c>
      <c r="Q101" s="97">
        <v>17.567833</v>
      </c>
      <c r="R101" s="97">
        <v>17.670349000000002</v>
      </c>
      <c r="S101" s="97">
        <v>17.763517</v>
      </c>
      <c r="T101" s="97">
        <v>17.847486</v>
      </c>
      <c r="U101" s="97">
        <v>17.919661999999999</v>
      </c>
      <c r="V101" s="97">
        <v>17.982220000000002</v>
      </c>
      <c r="W101" s="97">
        <v>18.036486</v>
      </c>
      <c r="X101" s="97">
        <v>18.082512000000001</v>
      </c>
      <c r="Y101" s="97">
        <v>18.118765</v>
      </c>
      <c r="Z101" s="97">
        <v>18.147117999999999</v>
      </c>
      <c r="AA101" s="97">
        <v>18.169867</v>
      </c>
      <c r="AB101" s="97">
        <v>18.188534000000001</v>
      </c>
      <c r="AC101" s="97">
        <v>18.202003000000001</v>
      </c>
      <c r="AD101" s="97">
        <v>18.210948999999999</v>
      </c>
      <c r="AE101" s="97">
        <v>18.218048</v>
      </c>
      <c r="AF101" s="97">
        <v>18.223372000000001</v>
      </c>
      <c r="AG101" s="98">
        <v>7.339E-3</v>
      </c>
    </row>
    <row r="102" spans="1:33" ht="15" customHeight="1" x14ac:dyDescent="0.35">
      <c r="A102" s="91" t="s">
        <v>2000</v>
      </c>
      <c r="B102" s="96" t="s">
        <v>1912</v>
      </c>
      <c r="C102" s="97">
        <v>10.390314999999999</v>
      </c>
      <c r="D102" s="97">
        <v>10.674834000000001</v>
      </c>
      <c r="E102" s="97">
        <v>10.96735</v>
      </c>
      <c r="F102" s="97">
        <v>11.260821999999999</v>
      </c>
      <c r="G102" s="97">
        <v>11.555008000000001</v>
      </c>
      <c r="H102" s="97">
        <v>11.849296000000001</v>
      </c>
      <c r="I102" s="97">
        <v>12.139647999999999</v>
      </c>
      <c r="J102" s="97">
        <v>12.410375999999999</v>
      </c>
      <c r="K102" s="97">
        <v>12.662889</v>
      </c>
      <c r="L102" s="97">
        <v>12.893139</v>
      </c>
      <c r="M102" s="97">
        <v>13.103339</v>
      </c>
      <c r="N102" s="97">
        <v>13.28642</v>
      </c>
      <c r="O102" s="97">
        <v>13.446237</v>
      </c>
      <c r="P102" s="97">
        <v>13.587602</v>
      </c>
      <c r="Q102" s="97">
        <v>13.714064</v>
      </c>
      <c r="R102" s="97">
        <v>13.825761999999999</v>
      </c>
      <c r="S102" s="97">
        <v>13.925711</v>
      </c>
      <c r="T102" s="97">
        <v>14.017848000000001</v>
      </c>
      <c r="U102" s="97">
        <v>14.105067</v>
      </c>
      <c r="V102" s="97">
        <v>14.185307</v>
      </c>
      <c r="W102" s="97">
        <v>14.254428000000001</v>
      </c>
      <c r="X102" s="97">
        <v>14.301534999999999</v>
      </c>
      <c r="Y102" s="97">
        <v>14.344564</v>
      </c>
      <c r="Z102" s="97">
        <v>14.378339</v>
      </c>
      <c r="AA102" s="97">
        <v>14.406469</v>
      </c>
      <c r="AB102" s="97">
        <v>14.431910999999999</v>
      </c>
      <c r="AC102" s="97">
        <v>14.456903000000001</v>
      </c>
      <c r="AD102" s="97">
        <v>14.484449</v>
      </c>
      <c r="AE102" s="97">
        <v>14.516076999999999</v>
      </c>
      <c r="AF102" s="97">
        <v>14.551701</v>
      </c>
      <c r="AG102" s="98">
        <v>1.1683000000000001E-2</v>
      </c>
    </row>
    <row r="103" spans="1:33" ht="15" customHeight="1" x14ac:dyDescent="0.35">
      <c r="A103" s="91" t="s">
        <v>2001</v>
      </c>
      <c r="B103" s="96" t="s">
        <v>1914</v>
      </c>
      <c r="C103" s="97">
        <v>12.185915</v>
      </c>
      <c r="D103" s="97">
        <v>12.487855</v>
      </c>
      <c r="E103" s="97">
        <v>12.625069</v>
      </c>
      <c r="F103" s="97">
        <v>12.713694</v>
      </c>
      <c r="G103" s="97">
        <v>12.792335</v>
      </c>
      <c r="H103" s="97">
        <v>12.877725</v>
      </c>
      <c r="I103" s="97">
        <v>12.978521000000001</v>
      </c>
      <c r="J103" s="97">
        <v>13.065668000000001</v>
      </c>
      <c r="K103" s="97">
        <v>13.156062</v>
      </c>
      <c r="L103" s="97">
        <v>13.252663</v>
      </c>
      <c r="M103" s="97">
        <v>13.350149</v>
      </c>
      <c r="N103" s="97">
        <v>13.443341</v>
      </c>
      <c r="O103" s="97">
        <v>13.527936</v>
      </c>
      <c r="P103" s="97">
        <v>13.603182</v>
      </c>
      <c r="Q103" s="97">
        <v>13.660323</v>
      </c>
      <c r="R103" s="97">
        <v>13.709006</v>
      </c>
      <c r="S103" s="97">
        <v>13.751954</v>
      </c>
      <c r="T103" s="97">
        <v>13.790781000000001</v>
      </c>
      <c r="U103" s="97">
        <v>13.827192999999999</v>
      </c>
      <c r="V103" s="97">
        <v>13.862925000000001</v>
      </c>
      <c r="W103" s="97">
        <v>13.89911</v>
      </c>
      <c r="X103" s="97">
        <v>13.938523999999999</v>
      </c>
      <c r="Y103" s="97">
        <v>13.980521</v>
      </c>
      <c r="Z103" s="97">
        <v>14.023870000000001</v>
      </c>
      <c r="AA103" s="97">
        <v>14.067394</v>
      </c>
      <c r="AB103" s="97">
        <v>14.109660999999999</v>
      </c>
      <c r="AC103" s="97">
        <v>14.149428</v>
      </c>
      <c r="AD103" s="97">
        <v>14.184824000000001</v>
      </c>
      <c r="AE103" s="97">
        <v>14.215391</v>
      </c>
      <c r="AF103" s="97">
        <v>14.241604000000001</v>
      </c>
      <c r="AG103" s="98">
        <v>5.3899999999999998E-3</v>
      </c>
    </row>
    <row r="104" spans="1:33" ht="15" customHeight="1" x14ac:dyDescent="0.35">
      <c r="A104" s="91" t="s">
        <v>2002</v>
      </c>
      <c r="B104" s="96" t="s">
        <v>1916</v>
      </c>
      <c r="C104" s="97">
        <v>9.7966899999999999</v>
      </c>
      <c r="D104" s="97">
        <v>10.174303</v>
      </c>
      <c r="E104" s="97">
        <v>10.53698</v>
      </c>
      <c r="F104" s="97">
        <v>10.858103</v>
      </c>
      <c r="G104" s="97">
        <v>11.154567</v>
      </c>
      <c r="H104" s="97">
        <v>11.439088999999999</v>
      </c>
      <c r="I104" s="97">
        <v>11.713171000000001</v>
      </c>
      <c r="J104" s="97">
        <v>11.957592</v>
      </c>
      <c r="K104" s="97">
        <v>12.184929</v>
      </c>
      <c r="L104" s="97">
        <v>12.394175000000001</v>
      </c>
      <c r="M104" s="97">
        <v>12.584989</v>
      </c>
      <c r="N104" s="97">
        <v>12.757762</v>
      </c>
      <c r="O104" s="97">
        <v>12.916641</v>
      </c>
      <c r="P104" s="97">
        <v>13.066545</v>
      </c>
      <c r="Q104" s="97">
        <v>13.210839999999999</v>
      </c>
      <c r="R104" s="97">
        <v>13.345126</v>
      </c>
      <c r="S104" s="97">
        <v>13.473734</v>
      </c>
      <c r="T104" s="97">
        <v>13.587592000000001</v>
      </c>
      <c r="U104" s="97">
        <v>13.685665</v>
      </c>
      <c r="V104" s="97">
        <v>13.773910000000001</v>
      </c>
      <c r="W104" s="97">
        <v>13.842840000000001</v>
      </c>
      <c r="X104" s="97">
        <v>13.909667000000001</v>
      </c>
      <c r="Y104" s="97">
        <v>13.960609</v>
      </c>
      <c r="Z104" s="97">
        <v>13.997017</v>
      </c>
      <c r="AA104" s="97">
        <v>14.023192</v>
      </c>
      <c r="AB104" s="97">
        <v>14.042210000000001</v>
      </c>
      <c r="AC104" s="97">
        <v>14.05434</v>
      </c>
      <c r="AD104" s="97">
        <v>14.063055</v>
      </c>
      <c r="AE104" s="97">
        <v>14.064207</v>
      </c>
      <c r="AF104" s="97">
        <v>14.063475</v>
      </c>
      <c r="AG104" s="98">
        <v>1.2545000000000001E-2</v>
      </c>
    </row>
    <row r="105" spans="1:33" ht="15" customHeight="1" x14ac:dyDescent="0.35">
      <c r="A105" s="91" t="s">
        <v>2003</v>
      </c>
      <c r="B105" s="96" t="s">
        <v>1918</v>
      </c>
      <c r="C105" s="97">
        <v>10.140929</v>
      </c>
      <c r="D105" s="97">
        <v>10.116384</v>
      </c>
      <c r="E105" s="97">
        <v>10.092138</v>
      </c>
      <c r="F105" s="97">
        <v>10.070149000000001</v>
      </c>
      <c r="G105" s="97">
        <v>10.052142</v>
      </c>
      <c r="H105" s="97">
        <v>10.039464000000001</v>
      </c>
      <c r="I105" s="97">
        <v>10.033923</v>
      </c>
      <c r="J105" s="97">
        <v>10.031737</v>
      </c>
      <c r="K105" s="97">
        <v>10.037443</v>
      </c>
      <c r="L105" s="97">
        <v>10.051247999999999</v>
      </c>
      <c r="M105" s="97">
        <v>10.073295999999999</v>
      </c>
      <c r="N105" s="97">
        <v>10.102342</v>
      </c>
      <c r="O105" s="97">
        <v>10.136854</v>
      </c>
      <c r="P105" s="97">
        <v>10.176567</v>
      </c>
      <c r="Q105" s="97">
        <v>10.219785999999999</v>
      </c>
      <c r="R105" s="97">
        <v>10.266689</v>
      </c>
      <c r="S105" s="97">
        <v>10.315367999999999</v>
      </c>
      <c r="T105" s="97">
        <v>10.364359</v>
      </c>
      <c r="U105" s="97">
        <v>10.413451</v>
      </c>
      <c r="V105" s="97">
        <v>10.465744000000001</v>
      </c>
      <c r="W105" s="97">
        <v>10.516384</v>
      </c>
      <c r="X105" s="97">
        <v>10.562306</v>
      </c>
      <c r="Y105" s="97">
        <v>10.606185999999999</v>
      </c>
      <c r="Z105" s="97">
        <v>10.654209</v>
      </c>
      <c r="AA105" s="97">
        <v>10.705019999999999</v>
      </c>
      <c r="AB105" s="97">
        <v>10.757008000000001</v>
      </c>
      <c r="AC105" s="97">
        <v>10.807786999999999</v>
      </c>
      <c r="AD105" s="97">
        <v>10.85594</v>
      </c>
      <c r="AE105" s="97">
        <v>10.903950999999999</v>
      </c>
      <c r="AF105" s="97">
        <v>10.948708999999999</v>
      </c>
      <c r="AG105" s="98">
        <v>2.6459999999999999E-3</v>
      </c>
    </row>
    <row r="106" spans="1:33" ht="15" customHeight="1" x14ac:dyDescent="0.35">
      <c r="A106" s="91" t="s">
        <v>2004</v>
      </c>
      <c r="B106" s="96" t="s">
        <v>1920</v>
      </c>
      <c r="C106" s="97">
        <v>24.274516999999999</v>
      </c>
      <c r="D106" s="97">
        <v>24.439905</v>
      </c>
      <c r="E106" s="97">
        <v>24.622322</v>
      </c>
      <c r="F106" s="97">
        <v>24.809366000000001</v>
      </c>
      <c r="G106" s="97">
        <v>24.995131000000001</v>
      </c>
      <c r="H106" s="97">
        <v>25.175851999999999</v>
      </c>
      <c r="I106" s="97">
        <v>25.347486</v>
      </c>
      <c r="J106" s="97">
        <v>25.50386</v>
      </c>
      <c r="K106" s="97">
        <v>25.680548000000002</v>
      </c>
      <c r="L106" s="97">
        <v>25.882508999999999</v>
      </c>
      <c r="M106" s="97">
        <v>26.090042</v>
      </c>
      <c r="N106" s="97">
        <v>26.295131999999999</v>
      </c>
      <c r="O106" s="97">
        <v>26.578651000000001</v>
      </c>
      <c r="P106" s="97">
        <v>26.914223</v>
      </c>
      <c r="Q106" s="97">
        <v>27.223593000000001</v>
      </c>
      <c r="R106" s="97">
        <v>27.500336000000001</v>
      </c>
      <c r="S106" s="97">
        <v>27.741413000000001</v>
      </c>
      <c r="T106" s="97">
        <v>27.946299</v>
      </c>
      <c r="U106" s="97">
        <v>28.116987000000002</v>
      </c>
      <c r="V106" s="97">
        <v>28.213069999999998</v>
      </c>
      <c r="W106" s="97">
        <v>28.2654</v>
      </c>
      <c r="X106" s="97">
        <v>28.313631000000001</v>
      </c>
      <c r="Y106" s="97">
        <v>28.358612000000001</v>
      </c>
      <c r="Z106" s="97">
        <v>28.455539999999999</v>
      </c>
      <c r="AA106" s="97">
        <v>28.569361000000001</v>
      </c>
      <c r="AB106" s="97">
        <v>28.658187999999999</v>
      </c>
      <c r="AC106" s="97">
        <v>28.72851</v>
      </c>
      <c r="AD106" s="97">
        <v>28.785208000000001</v>
      </c>
      <c r="AE106" s="97">
        <v>28.831748999999999</v>
      </c>
      <c r="AF106" s="97">
        <v>28.870522000000001</v>
      </c>
      <c r="AG106" s="98">
        <v>5.9969999999999997E-3</v>
      </c>
    </row>
    <row r="107" spans="1:33" ht="15" customHeight="1" x14ac:dyDescent="0.35">
      <c r="A107" s="91" t="s">
        <v>2005</v>
      </c>
      <c r="B107" s="96" t="s">
        <v>1922</v>
      </c>
      <c r="C107" s="97">
        <v>23.005604000000002</v>
      </c>
      <c r="D107" s="97">
        <v>23.204235000000001</v>
      </c>
      <c r="E107" s="97">
        <v>23.391836000000001</v>
      </c>
      <c r="F107" s="97">
        <v>23.586351000000001</v>
      </c>
      <c r="G107" s="97">
        <v>23.814762000000002</v>
      </c>
      <c r="H107" s="97">
        <v>24.091971999999998</v>
      </c>
      <c r="I107" s="97">
        <v>24.419637999999999</v>
      </c>
      <c r="J107" s="97">
        <v>24.736073999999999</v>
      </c>
      <c r="K107" s="97">
        <v>25.087199999999999</v>
      </c>
      <c r="L107" s="97">
        <v>25.460100000000001</v>
      </c>
      <c r="M107" s="97">
        <v>25.831806</v>
      </c>
      <c r="N107" s="97">
        <v>26.185054999999998</v>
      </c>
      <c r="O107" s="97">
        <v>26.506086</v>
      </c>
      <c r="P107" s="97">
        <v>26.792036</v>
      </c>
      <c r="Q107" s="97">
        <v>27.043317999999999</v>
      </c>
      <c r="R107" s="97">
        <v>27.262815</v>
      </c>
      <c r="S107" s="97">
        <v>27.451902</v>
      </c>
      <c r="T107" s="97">
        <v>27.612703</v>
      </c>
      <c r="U107" s="97">
        <v>27.748183999999998</v>
      </c>
      <c r="V107" s="97">
        <v>27.867764000000001</v>
      </c>
      <c r="W107" s="97">
        <v>27.974018000000001</v>
      </c>
      <c r="X107" s="97">
        <v>28.069004</v>
      </c>
      <c r="Y107" s="97">
        <v>28.154802</v>
      </c>
      <c r="Z107" s="97">
        <v>28.241461000000001</v>
      </c>
      <c r="AA107" s="97">
        <v>28.326194999999998</v>
      </c>
      <c r="AB107" s="97">
        <v>28.406856999999999</v>
      </c>
      <c r="AC107" s="97">
        <v>28.481885999999999</v>
      </c>
      <c r="AD107" s="97">
        <v>28.55002</v>
      </c>
      <c r="AE107" s="97">
        <v>28.610227999999999</v>
      </c>
      <c r="AF107" s="97">
        <v>28.661667000000001</v>
      </c>
      <c r="AG107" s="98">
        <v>7.6090000000000003E-3</v>
      </c>
    </row>
    <row r="108" spans="1:33" ht="15" customHeight="1" x14ac:dyDescent="0.35">
      <c r="A108" s="91" t="s">
        <v>2006</v>
      </c>
      <c r="B108" s="96" t="s">
        <v>1924</v>
      </c>
      <c r="C108" s="97">
        <v>19.178469</v>
      </c>
      <c r="D108" s="97">
        <v>19.243442999999999</v>
      </c>
      <c r="E108" s="97">
        <v>19.301663999999999</v>
      </c>
      <c r="F108" s="97">
        <v>19.359065999999999</v>
      </c>
      <c r="G108" s="97">
        <v>19.426774999999999</v>
      </c>
      <c r="H108" s="97">
        <v>19.509516000000001</v>
      </c>
      <c r="I108" s="97">
        <v>19.610593999999999</v>
      </c>
      <c r="J108" s="97">
        <v>19.704809000000001</v>
      </c>
      <c r="K108" s="97">
        <v>19.802177</v>
      </c>
      <c r="L108" s="97">
        <v>19.908857000000001</v>
      </c>
      <c r="M108" s="97">
        <v>20.014483999999999</v>
      </c>
      <c r="N108" s="97">
        <v>20.116381000000001</v>
      </c>
      <c r="O108" s="97">
        <v>20.213640000000002</v>
      </c>
      <c r="P108" s="97">
        <v>20.304697000000001</v>
      </c>
      <c r="Q108" s="97">
        <v>20.387267999999999</v>
      </c>
      <c r="R108" s="97">
        <v>20.461725000000001</v>
      </c>
      <c r="S108" s="97">
        <v>20.528193000000002</v>
      </c>
      <c r="T108" s="97">
        <v>20.586856999999998</v>
      </c>
      <c r="U108" s="97">
        <v>20.637371000000002</v>
      </c>
      <c r="V108" s="97">
        <v>20.681947999999998</v>
      </c>
      <c r="W108" s="97">
        <v>20.721305999999998</v>
      </c>
      <c r="X108" s="97">
        <v>20.756105000000002</v>
      </c>
      <c r="Y108" s="97">
        <v>20.786726000000002</v>
      </c>
      <c r="Z108" s="97">
        <v>20.816647</v>
      </c>
      <c r="AA108" s="97">
        <v>20.845317999999999</v>
      </c>
      <c r="AB108" s="97">
        <v>20.872368000000002</v>
      </c>
      <c r="AC108" s="97">
        <v>20.897590999999998</v>
      </c>
      <c r="AD108" s="97">
        <v>20.920922999999998</v>
      </c>
      <c r="AE108" s="97">
        <v>20.941541999999998</v>
      </c>
      <c r="AF108" s="97">
        <v>20.9603</v>
      </c>
      <c r="AG108" s="98">
        <v>3.068E-3</v>
      </c>
    </row>
    <row r="109" spans="1:33" ht="15" customHeight="1" x14ac:dyDescent="0.35">
      <c r="A109" s="91" t="s">
        <v>2007</v>
      </c>
      <c r="B109" s="96" t="s">
        <v>1926</v>
      </c>
      <c r="C109" s="97">
        <v>18.70326</v>
      </c>
      <c r="D109" s="97">
        <v>17.388221999999999</v>
      </c>
      <c r="E109" s="97">
        <v>16.997875000000001</v>
      </c>
      <c r="F109" s="97">
        <v>16.798576000000001</v>
      </c>
      <c r="G109" s="97">
        <v>16.675059999999998</v>
      </c>
      <c r="H109" s="97">
        <v>16.589523</v>
      </c>
      <c r="I109" s="97">
        <v>16.527170000000002</v>
      </c>
      <c r="J109" s="97">
        <v>16.480001000000001</v>
      </c>
      <c r="K109" s="97">
        <v>16.443012</v>
      </c>
      <c r="L109" s="97">
        <v>16.413557000000001</v>
      </c>
      <c r="M109" s="97">
        <v>16.389862000000001</v>
      </c>
      <c r="N109" s="97">
        <v>16.370719999999999</v>
      </c>
      <c r="O109" s="97">
        <v>16.355284000000001</v>
      </c>
      <c r="P109" s="97">
        <v>16.342943000000002</v>
      </c>
      <c r="Q109" s="97">
        <v>16.333178</v>
      </c>
      <c r="R109" s="97">
        <v>16.325538999999999</v>
      </c>
      <c r="S109" s="97">
        <v>16.319638999999999</v>
      </c>
      <c r="T109" s="97">
        <v>16.315156999999999</v>
      </c>
      <c r="U109" s="97">
        <v>16.311762000000002</v>
      </c>
      <c r="V109" s="97">
        <v>16.305613999999998</v>
      </c>
      <c r="W109" s="97">
        <v>16.299686000000001</v>
      </c>
      <c r="X109" s="97">
        <v>16.294436999999999</v>
      </c>
      <c r="Y109" s="97">
        <v>16.289766</v>
      </c>
      <c r="Z109" s="97">
        <v>16.279919</v>
      </c>
      <c r="AA109" s="97">
        <v>16.272307999999999</v>
      </c>
      <c r="AB109" s="97">
        <v>16.266399</v>
      </c>
      <c r="AC109" s="97">
        <v>16.261799</v>
      </c>
      <c r="AD109" s="97">
        <v>16.258198</v>
      </c>
      <c r="AE109" s="97">
        <v>16.255372999999999</v>
      </c>
      <c r="AF109" s="97">
        <v>16.253149000000001</v>
      </c>
      <c r="AG109" s="98">
        <v>-4.8300000000000001E-3</v>
      </c>
    </row>
    <row r="110" spans="1:33" ht="15" customHeight="1" x14ac:dyDescent="0.35">
      <c r="A110" s="91" t="s">
        <v>2008</v>
      </c>
      <c r="B110" s="96" t="s">
        <v>2009</v>
      </c>
      <c r="C110" s="97">
        <v>13.494507</v>
      </c>
      <c r="D110" s="97">
        <v>13.712237</v>
      </c>
      <c r="E110" s="97">
        <v>13.931165999999999</v>
      </c>
      <c r="F110" s="97">
        <v>14.159473999999999</v>
      </c>
      <c r="G110" s="97">
        <v>14.401031</v>
      </c>
      <c r="H110" s="97">
        <v>14.65287</v>
      </c>
      <c r="I110" s="97">
        <v>14.905108</v>
      </c>
      <c r="J110" s="97">
        <v>15.135176</v>
      </c>
      <c r="K110" s="97">
        <v>15.346024999999999</v>
      </c>
      <c r="L110" s="97">
        <v>15.533116</v>
      </c>
      <c r="M110" s="97">
        <v>15.698176</v>
      </c>
      <c r="N110" s="97">
        <v>15.839700000000001</v>
      </c>
      <c r="O110" s="97">
        <v>15.960264</v>
      </c>
      <c r="P110" s="97">
        <v>16.062287999999999</v>
      </c>
      <c r="Q110" s="97">
        <v>16.148895</v>
      </c>
      <c r="R110" s="97">
        <v>16.222159999999999</v>
      </c>
      <c r="S110" s="97">
        <v>16.283957999999998</v>
      </c>
      <c r="T110" s="97">
        <v>16.337091000000001</v>
      </c>
      <c r="U110" s="97">
        <v>16.382151</v>
      </c>
      <c r="V110" s="97">
        <v>16.418962000000001</v>
      </c>
      <c r="W110" s="97">
        <v>16.445246000000001</v>
      </c>
      <c r="X110" s="97">
        <v>16.457474000000001</v>
      </c>
      <c r="Y110" s="97">
        <v>16.464029</v>
      </c>
      <c r="Z110" s="97">
        <v>16.462526</v>
      </c>
      <c r="AA110" s="97">
        <v>16.456112000000001</v>
      </c>
      <c r="AB110" s="97">
        <v>16.447157000000001</v>
      </c>
      <c r="AC110" s="97">
        <v>16.436415</v>
      </c>
      <c r="AD110" s="97">
        <v>16.425937999999999</v>
      </c>
      <c r="AE110" s="97">
        <v>16.417653999999999</v>
      </c>
      <c r="AF110" s="97">
        <v>16.411677999999998</v>
      </c>
      <c r="AG110" s="98">
        <v>6.7710000000000001E-3</v>
      </c>
    </row>
    <row r="111" spans="1:33" ht="15" customHeight="1" x14ac:dyDescent="0.35">
      <c r="B111" s="41" t="s">
        <v>1929</v>
      </c>
    </row>
    <row r="112" spans="1:33" ht="15" customHeight="1" x14ac:dyDescent="0.35">
      <c r="A112" s="91" t="s">
        <v>2010</v>
      </c>
      <c r="B112" s="96" t="s">
        <v>1910</v>
      </c>
      <c r="C112" s="97">
        <v>9.078894</v>
      </c>
      <c r="D112" s="97">
        <v>9.1977600000000006</v>
      </c>
      <c r="E112" s="97">
        <v>9.3279359999999993</v>
      </c>
      <c r="F112" s="97">
        <v>9.4698100000000007</v>
      </c>
      <c r="G112" s="97">
        <v>9.6247790000000002</v>
      </c>
      <c r="H112" s="97">
        <v>9.7917170000000002</v>
      </c>
      <c r="I112" s="97">
        <v>9.9678620000000002</v>
      </c>
      <c r="J112" s="97">
        <v>10.138481000000001</v>
      </c>
      <c r="K112" s="97">
        <v>10.31887</v>
      </c>
      <c r="L112" s="97">
        <v>10.506945999999999</v>
      </c>
      <c r="M112" s="97">
        <v>10.699835999999999</v>
      </c>
      <c r="N112" s="97">
        <v>10.887740000000001</v>
      </c>
      <c r="O112" s="97">
        <v>11.063381</v>
      </c>
      <c r="P112" s="97">
        <v>11.227012999999999</v>
      </c>
      <c r="Q112" s="97">
        <v>11.376763</v>
      </c>
      <c r="R112" s="97">
        <v>11.512468</v>
      </c>
      <c r="S112" s="97">
        <v>11.636329</v>
      </c>
      <c r="T112" s="97">
        <v>11.746781</v>
      </c>
      <c r="U112" s="97">
        <v>11.848732999999999</v>
      </c>
      <c r="V112" s="97">
        <v>11.943057</v>
      </c>
      <c r="W112" s="97">
        <v>12.029215000000001</v>
      </c>
      <c r="X112" s="97">
        <v>12.106961</v>
      </c>
      <c r="Y112" s="97">
        <v>12.17365</v>
      </c>
      <c r="Z112" s="97">
        <v>12.230542</v>
      </c>
      <c r="AA112" s="97">
        <v>12.280894999999999</v>
      </c>
      <c r="AB112" s="97">
        <v>12.327258</v>
      </c>
      <c r="AC112" s="97">
        <v>12.368651</v>
      </c>
      <c r="AD112" s="97">
        <v>12.405301</v>
      </c>
      <c r="AE112" s="97">
        <v>12.439280999999999</v>
      </c>
      <c r="AF112" s="97">
        <v>12.471648999999999</v>
      </c>
      <c r="AG112" s="98">
        <v>1.1009E-2</v>
      </c>
    </row>
    <row r="113" spans="1:33" ht="12" customHeight="1" x14ac:dyDescent="0.35">
      <c r="A113" s="91" t="s">
        <v>2011</v>
      </c>
      <c r="B113" s="96" t="s">
        <v>1912</v>
      </c>
      <c r="C113" s="97">
        <v>6.6721139999999997</v>
      </c>
      <c r="D113" s="97">
        <v>6.7165660000000003</v>
      </c>
      <c r="E113" s="97">
        <v>6.7684199999999999</v>
      </c>
      <c r="F113" s="97">
        <v>6.8271930000000003</v>
      </c>
      <c r="G113" s="97">
        <v>6.8953920000000002</v>
      </c>
      <c r="H113" s="97">
        <v>6.9716199999999997</v>
      </c>
      <c r="I113" s="97">
        <v>7.056012</v>
      </c>
      <c r="J113" s="97">
        <v>7.1393240000000002</v>
      </c>
      <c r="K113" s="97">
        <v>7.2300959999999996</v>
      </c>
      <c r="L113" s="97">
        <v>7.3289689999999998</v>
      </c>
      <c r="M113" s="97">
        <v>7.4348260000000002</v>
      </c>
      <c r="N113" s="97">
        <v>7.5427109999999997</v>
      </c>
      <c r="O113" s="97">
        <v>7.651948</v>
      </c>
      <c r="P113" s="97">
        <v>7.75814</v>
      </c>
      <c r="Q113" s="97">
        <v>7.8606829999999999</v>
      </c>
      <c r="R113" s="97">
        <v>7.9595409999999998</v>
      </c>
      <c r="S113" s="97">
        <v>8.0529139999999995</v>
      </c>
      <c r="T113" s="97">
        <v>8.1448490000000007</v>
      </c>
      <c r="U113" s="97">
        <v>8.2289729999999999</v>
      </c>
      <c r="V113" s="97">
        <v>8.3101690000000001</v>
      </c>
      <c r="W113" s="97">
        <v>8.3860220000000005</v>
      </c>
      <c r="X113" s="97">
        <v>8.4561589999999995</v>
      </c>
      <c r="Y113" s="97">
        <v>8.5190420000000007</v>
      </c>
      <c r="Z113" s="97">
        <v>8.5754789999999996</v>
      </c>
      <c r="AA113" s="97">
        <v>8.6284690000000008</v>
      </c>
      <c r="AB113" s="97">
        <v>8.6785379999999996</v>
      </c>
      <c r="AC113" s="97">
        <v>8.7254439999999995</v>
      </c>
      <c r="AD113" s="97">
        <v>8.7677069999999997</v>
      </c>
      <c r="AE113" s="97">
        <v>8.806343</v>
      </c>
      <c r="AF113" s="97">
        <v>8.8432820000000003</v>
      </c>
      <c r="AG113" s="98">
        <v>9.7619999999999998E-3</v>
      </c>
    </row>
    <row r="114" spans="1:33" ht="15" customHeight="1" x14ac:dyDescent="0.35">
      <c r="A114" s="91" t="s">
        <v>2012</v>
      </c>
      <c r="B114" s="96" t="s">
        <v>1914</v>
      </c>
      <c r="C114" s="97">
        <v>6.6601160000000004</v>
      </c>
      <c r="D114" s="97">
        <v>6.722696</v>
      </c>
      <c r="E114" s="97">
        <v>6.797542</v>
      </c>
      <c r="F114" s="97">
        <v>6.882117</v>
      </c>
      <c r="G114" s="97">
        <v>6.9805120000000001</v>
      </c>
      <c r="H114" s="97">
        <v>7.0915429999999997</v>
      </c>
      <c r="I114" s="97">
        <v>7.214842</v>
      </c>
      <c r="J114" s="97">
        <v>7.3351959999999998</v>
      </c>
      <c r="K114" s="97">
        <v>7.4683390000000003</v>
      </c>
      <c r="L114" s="97">
        <v>7.6118940000000004</v>
      </c>
      <c r="M114" s="97">
        <v>7.7619040000000004</v>
      </c>
      <c r="N114" s="97">
        <v>7.9124889999999999</v>
      </c>
      <c r="O114" s="97">
        <v>8.0548950000000001</v>
      </c>
      <c r="P114" s="97">
        <v>8.1858129999999996</v>
      </c>
      <c r="Q114" s="97">
        <v>8.3126119999999997</v>
      </c>
      <c r="R114" s="97">
        <v>8.4295810000000007</v>
      </c>
      <c r="S114" s="97">
        <v>8.5365070000000003</v>
      </c>
      <c r="T114" s="97">
        <v>8.6316889999999997</v>
      </c>
      <c r="U114" s="97">
        <v>8.7141870000000008</v>
      </c>
      <c r="V114" s="97">
        <v>8.7835929999999998</v>
      </c>
      <c r="W114" s="97">
        <v>8.8416730000000001</v>
      </c>
      <c r="X114" s="97">
        <v>8.8900989999999993</v>
      </c>
      <c r="Y114" s="97">
        <v>8.9305029999999999</v>
      </c>
      <c r="Z114" s="97">
        <v>8.9642110000000006</v>
      </c>
      <c r="AA114" s="97">
        <v>8.9925759999999997</v>
      </c>
      <c r="AB114" s="97">
        <v>9.0167859999999997</v>
      </c>
      <c r="AC114" s="97">
        <v>9.0375390000000007</v>
      </c>
      <c r="AD114" s="97">
        <v>9.0556280000000005</v>
      </c>
      <c r="AE114" s="97">
        <v>9.0791400000000007</v>
      </c>
      <c r="AF114" s="97">
        <v>9.0991440000000008</v>
      </c>
      <c r="AG114" s="98">
        <v>1.0817999999999999E-2</v>
      </c>
    </row>
    <row r="115" spans="1:33" ht="15" customHeight="1" x14ac:dyDescent="0.35">
      <c r="A115" s="91" t="s">
        <v>2013</v>
      </c>
      <c r="B115" s="96" t="s">
        <v>1916</v>
      </c>
      <c r="C115" s="97">
        <v>6.8329149999999998</v>
      </c>
      <c r="D115" s="97">
        <v>6.9844080000000002</v>
      </c>
      <c r="E115" s="97">
        <v>7.1186930000000004</v>
      </c>
      <c r="F115" s="97">
        <v>7.2483680000000001</v>
      </c>
      <c r="G115" s="97">
        <v>7.379283</v>
      </c>
      <c r="H115" s="97">
        <v>7.5132950000000003</v>
      </c>
      <c r="I115" s="97">
        <v>7.647831</v>
      </c>
      <c r="J115" s="97">
        <v>7.766705</v>
      </c>
      <c r="K115" s="97">
        <v>7.8895939999999998</v>
      </c>
      <c r="L115" s="97">
        <v>8.0162040000000001</v>
      </c>
      <c r="M115" s="97">
        <v>8.1443589999999997</v>
      </c>
      <c r="N115" s="97">
        <v>8.2694700000000001</v>
      </c>
      <c r="O115" s="97">
        <v>8.3878210000000006</v>
      </c>
      <c r="P115" s="97">
        <v>8.5010490000000001</v>
      </c>
      <c r="Q115" s="97">
        <v>8.6078119999999991</v>
      </c>
      <c r="R115" s="97">
        <v>8.7064129999999995</v>
      </c>
      <c r="S115" s="97">
        <v>8.7960379999999994</v>
      </c>
      <c r="T115" s="97">
        <v>8.8760860000000008</v>
      </c>
      <c r="U115" s="97">
        <v>8.9447899999999994</v>
      </c>
      <c r="V115" s="97">
        <v>9.0022669999999998</v>
      </c>
      <c r="W115" s="97">
        <v>9.0518839999999994</v>
      </c>
      <c r="X115" s="97">
        <v>9.0934080000000002</v>
      </c>
      <c r="Y115" s="97">
        <v>9.1315589999999993</v>
      </c>
      <c r="Z115" s="97">
        <v>9.1657119999999992</v>
      </c>
      <c r="AA115" s="97">
        <v>9.1941089999999992</v>
      </c>
      <c r="AB115" s="97">
        <v>9.2187160000000006</v>
      </c>
      <c r="AC115" s="97">
        <v>9.2416839999999993</v>
      </c>
      <c r="AD115" s="97">
        <v>9.2632890000000003</v>
      </c>
      <c r="AE115" s="97">
        <v>9.2834629999999994</v>
      </c>
      <c r="AF115" s="97">
        <v>9.3021969999999996</v>
      </c>
      <c r="AG115" s="98">
        <v>1.0695E-2</v>
      </c>
    </row>
    <row r="116" spans="1:33" ht="15" customHeight="1" x14ac:dyDescent="0.35">
      <c r="A116" s="91" t="s">
        <v>2014</v>
      </c>
      <c r="B116" s="110" t="s">
        <v>1918</v>
      </c>
      <c r="C116" s="113">
        <v>6.9681470000000001</v>
      </c>
      <c r="D116" s="113">
        <v>7.0421810000000002</v>
      </c>
      <c r="E116" s="113">
        <v>7.1196450000000002</v>
      </c>
      <c r="F116" s="113">
        <v>7.2021600000000001</v>
      </c>
      <c r="G116" s="113">
        <v>7.2917740000000002</v>
      </c>
      <c r="H116" s="113">
        <v>7.3888480000000003</v>
      </c>
      <c r="I116" s="113">
        <v>7.4921329999999999</v>
      </c>
      <c r="J116" s="113">
        <v>7.5853029999999997</v>
      </c>
      <c r="K116" s="113">
        <v>7.6851609999999999</v>
      </c>
      <c r="L116" s="113">
        <v>7.7884789999999997</v>
      </c>
      <c r="M116" s="113">
        <v>7.8954630000000003</v>
      </c>
      <c r="N116" s="113">
        <v>8.0006140000000006</v>
      </c>
      <c r="O116" s="113">
        <v>8.1022210000000001</v>
      </c>
      <c r="P116" s="113">
        <v>8.1929800000000004</v>
      </c>
      <c r="Q116" s="113">
        <v>8.2747329999999994</v>
      </c>
      <c r="R116" s="113">
        <v>8.3494309999999992</v>
      </c>
      <c r="S116" s="113">
        <v>8.4163779999999999</v>
      </c>
      <c r="T116" s="113">
        <v>8.4761710000000008</v>
      </c>
      <c r="U116" s="113">
        <v>8.5295939999999995</v>
      </c>
      <c r="V116" s="113">
        <v>8.578341</v>
      </c>
      <c r="W116" s="113">
        <v>8.6227579999999993</v>
      </c>
      <c r="X116" s="113">
        <v>8.6621839999999999</v>
      </c>
      <c r="Y116" s="113">
        <v>8.6971950000000007</v>
      </c>
      <c r="Z116" s="113">
        <v>8.7286429999999999</v>
      </c>
      <c r="AA116" s="113">
        <v>8.7568280000000005</v>
      </c>
      <c r="AB116" s="113">
        <v>8.7825509999999998</v>
      </c>
      <c r="AC116" s="113">
        <v>8.8063579999999995</v>
      </c>
      <c r="AD116" s="113">
        <v>8.8281449999999992</v>
      </c>
      <c r="AE116" s="113">
        <v>8.8476470000000003</v>
      </c>
      <c r="AF116" s="113">
        <v>8.8647480000000005</v>
      </c>
      <c r="AG116" s="112">
        <v>8.3359999999999997E-3</v>
      </c>
    </row>
    <row r="117" spans="1:33" ht="15" customHeight="1" x14ac:dyDescent="0.35">
      <c r="A117" s="91" t="s">
        <v>2015</v>
      </c>
      <c r="B117" s="96" t="s">
        <v>1920</v>
      </c>
      <c r="C117" s="97">
        <v>18.072340000000001</v>
      </c>
      <c r="D117" s="97">
        <v>17.891162999999999</v>
      </c>
      <c r="E117" s="97">
        <v>17.782854</v>
      </c>
      <c r="F117" s="97">
        <v>17.729752000000001</v>
      </c>
      <c r="G117" s="97">
        <v>17.721176</v>
      </c>
      <c r="H117" s="97">
        <v>17.751650000000001</v>
      </c>
      <c r="I117" s="97">
        <v>17.816144999999999</v>
      </c>
      <c r="J117" s="97">
        <v>17.891226</v>
      </c>
      <c r="K117" s="97">
        <v>17.988551999999999</v>
      </c>
      <c r="L117" s="97">
        <v>18.105124</v>
      </c>
      <c r="M117" s="97">
        <v>18.237534</v>
      </c>
      <c r="N117" s="97">
        <v>18.375668000000001</v>
      </c>
      <c r="O117" s="97">
        <v>18.513895000000002</v>
      </c>
      <c r="P117" s="97">
        <v>18.533255</v>
      </c>
      <c r="Q117" s="97">
        <v>18.609991000000001</v>
      </c>
      <c r="R117" s="97">
        <v>18.752209000000001</v>
      </c>
      <c r="S117" s="97">
        <v>18.874018</v>
      </c>
      <c r="T117" s="97">
        <v>18.944939000000002</v>
      </c>
      <c r="U117" s="97">
        <v>19.020524999999999</v>
      </c>
      <c r="V117" s="97">
        <v>19.094595000000002</v>
      </c>
      <c r="W117" s="97">
        <v>19.162227999999999</v>
      </c>
      <c r="X117" s="97">
        <v>19.224630000000001</v>
      </c>
      <c r="Y117" s="97">
        <v>19.282596999999999</v>
      </c>
      <c r="Z117" s="97">
        <v>19.336252000000002</v>
      </c>
      <c r="AA117" s="97">
        <v>19.386538000000002</v>
      </c>
      <c r="AB117" s="97">
        <v>19.434111000000001</v>
      </c>
      <c r="AC117" s="97">
        <v>19.481213</v>
      </c>
      <c r="AD117" s="97">
        <v>19.527187000000001</v>
      </c>
      <c r="AE117" s="97">
        <v>19.499960000000002</v>
      </c>
      <c r="AF117" s="97">
        <v>19.552289999999999</v>
      </c>
      <c r="AG117" s="98">
        <v>2.7179999999999999E-3</v>
      </c>
    </row>
    <row r="118" spans="1:33" ht="15" customHeight="1" x14ac:dyDescent="0.35">
      <c r="A118" s="91" t="s">
        <v>2016</v>
      </c>
      <c r="B118" s="96" t="s">
        <v>1922</v>
      </c>
      <c r="C118" s="97">
        <v>14.041238999999999</v>
      </c>
      <c r="D118" s="97">
        <v>14.257498</v>
      </c>
      <c r="E118" s="97">
        <v>14.427130999999999</v>
      </c>
      <c r="F118" s="97">
        <v>14.589508</v>
      </c>
      <c r="G118" s="97">
        <v>14.77463</v>
      </c>
      <c r="H118" s="97">
        <v>14.987867</v>
      </c>
      <c r="I118" s="97">
        <v>15.206716999999999</v>
      </c>
      <c r="J118" s="97">
        <v>15.397482</v>
      </c>
      <c r="K118" s="97">
        <v>15.598692</v>
      </c>
      <c r="L118" s="97">
        <v>15.808954999999999</v>
      </c>
      <c r="M118" s="97">
        <v>16.022728000000001</v>
      </c>
      <c r="N118" s="97">
        <v>16.233677</v>
      </c>
      <c r="O118" s="97">
        <v>16.435832999999999</v>
      </c>
      <c r="P118" s="97">
        <v>16.620419999999999</v>
      </c>
      <c r="Q118" s="97">
        <v>16.785784</v>
      </c>
      <c r="R118" s="97">
        <v>16.931121999999998</v>
      </c>
      <c r="S118" s="97">
        <v>17.058935000000002</v>
      </c>
      <c r="T118" s="97">
        <v>17.169954000000001</v>
      </c>
      <c r="U118" s="97">
        <v>17.265091000000002</v>
      </c>
      <c r="V118" s="97">
        <v>17.353189</v>
      </c>
      <c r="W118" s="97">
        <v>17.429076999999999</v>
      </c>
      <c r="X118" s="97">
        <v>17.495494999999998</v>
      </c>
      <c r="Y118" s="97">
        <v>17.554234999999998</v>
      </c>
      <c r="Z118" s="97">
        <v>17.606387999999999</v>
      </c>
      <c r="AA118" s="97">
        <v>17.653275000000001</v>
      </c>
      <c r="AB118" s="97">
        <v>17.696196</v>
      </c>
      <c r="AC118" s="97">
        <v>17.73629</v>
      </c>
      <c r="AD118" s="97">
        <v>17.773584</v>
      </c>
      <c r="AE118" s="97">
        <v>17.809034</v>
      </c>
      <c r="AF118" s="97">
        <v>17.843031</v>
      </c>
      <c r="AG118" s="98">
        <v>8.2970000000000006E-3</v>
      </c>
    </row>
    <row r="119" spans="1:33" ht="15" customHeight="1" x14ac:dyDescent="0.35">
      <c r="A119" s="91" t="s">
        <v>2017</v>
      </c>
      <c r="B119" s="96" t="s">
        <v>1924</v>
      </c>
      <c r="C119" s="97">
        <v>10.208394999999999</v>
      </c>
      <c r="D119" s="97">
        <v>10.365933999999999</v>
      </c>
      <c r="E119" s="97">
        <v>10.489335000000001</v>
      </c>
      <c r="F119" s="97">
        <v>10.606438000000001</v>
      </c>
      <c r="G119" s="97">
        <v>10.732967</v>
      </c>
      <c r="H119" s="97">
        <v>10.872787000000001</v>
      </c>
      <c r="I119" s="97">
        <v>11.028231</v>
      </c>
      <c r="J119" s="97">
        <v>11.167083</v>
      </c>
      <c r="K119" s="97">
        <v>11.312757</v>
      </c>
      <c r="L119" s="97">
        <v>11.466844</v>
      </c>
      <c r="M119" s="97">
        <v>11.622685000000001</v>
      </c>
      <c r="N119" s="97">
        <v>11.779792</v>
      </c>
      <c r="O119" s="97">
        <v>11.930005</v>
      </c>
      <c r="P119" s="97">
        <v>12.063083000000001</v>
      </c>
      <c r="Q119" s="97">
        <v>12.180432</v>
      </c>
      <c r="R119" s="97">
        <v>12.283804999999999</v>
      </c>
      <c r="S119" s="97">
        <v>12.374909000000001</v>
      </c>
      <c r="T119" s="97">
        <v>12.45374</v>
      </c>
      <c r="U119" s="97">
        <v>12.520756</v>
      </c>
      <c r="V119" s="97">
        <v>12.584975999999999</v>
      </c>
      <c r="W119" s="97">
        <v>12.63931</v>
      </c>
      <c r="X119" s="97">
        <v>12.685874999999999</v>
      </c>
      <c r="Y119" s="97">
        <v>12.723126000000001</v>
      </c>
      <c r="Z119" s="97">
        <v>12.756363</v>
      </c>
      <c r="AA119" s="97">
        <v>12.786766999999999</v>
      </c>
      <c r="AB119" s="97">
        <v>12.815213</v>
      </c>
      <c r="AC119" s="97">
        <v>12.842938999999999</v>
      </c>
      <c r="AD119" s="97">
        <v>12.872318</v>
      </c>
      <c r="AE119" s="97">
        <v>12.904227000000001</v>
      </c>
      <c r="AF119" s="97">
        <v>12.939783</v>
      </c>
      <c r="AG119" s="98">
        <v>8.2089999999999993E-3</v>
      </c>
    </row>
    <row r="120" spans="1:33" ht="15" customHeight="1" x14ac:dyDescent="0.35">
      <c r="A120" s="91" t="s">
        <v>2018</v>
      </c>
      <c r="B120" s="96" t="s">
        <v>1926</v>
      </c>
      <c r="C120" s="97">
        <v>11.399428</v>
      </c>
      <c r="D120" s="97">
        <v>11.399426999999999</v>
      </c>
      <c r="E120" s="97">
        <v>11.399426999999999</v>
      </c>
      <c r="F120" s="97">
        <v>11.399428</v>
      </c>
      <c r="G120" s="97">
        <v>11.399428</v>
      </c>
      <c r="H120" s="97">
        <v>11.399428</v>
      </c>
      <c r="I120" s="97">
        <v>11.399428</v>
      </c>
      <c r="J120" s="97">
        <v>11.399428</v>
      </c>
      <c r="K120" s="97">
        <v>11.399428</v>
      </c>
      <c r="L120" s="97">
        <v>11.399428</v>
      </c>
      <c r="M120" s="97">
        <v>11.399426999999999</v>
      </c>
      <c r="N120" s="97">
        <v>11.399426999999999</v>
      </c>
      <c r="O120" s="97">
        <v>11.399426</v>
      </c>
      <c r="P120" s="97">
        <v>11.399428</v>
      </c>
      <c r="Q120" s="97">
        <v>11.399426</v>
      </c>
      <c r="R120" s="97">
        <v>11.399426</v>
      </c>
      <c r="S120" s="97">
        <v>11.399426</v>
      </c>
      <c r="T120" s="97">
        <v>11.399426</v>
      </c>
      <c r="U120" s="97">
        <v>11.399430000000001</v>
      </c>
      <c r="V120" s="97">
        <v>11.399428</v>
      </c>
      <c r="W120" s="97">
        <v>11.399429</v>
      </c>
      <c r="X120" s="97">
        <v>11.399426999999999</v>
      </c>
      <c r="Y120" s="97">
        <v>11.399426</v>
      </c>
      <c r="Z120" s="97">
        <v>11.399425000000001</v>
      </c>
      <c r="AA120" s="97">
        <v>11.399428</v>
      </c>
      <c r="AB120" s="97">
        <v>11.399430000000001</v>
      </c>
      <c r="AC120" s="97">
        <v>11.399424</v>
      </c>
      <c r="AD120" s="97">
        <v>11.399428</v>
      </c>
      <c r="AE120" s="97">
        <v>11.399429</v>
      </c>
      <c r="AF120" s="97">
        <v>11.399429</v>
      </c>
      <c r="AG120" s="98">
        <v>0</v>
      </c>
    </row>
    <row r="121" spans="1:33" ht="15" customHeight="1" x14ac:dyDescent="0.35">
      <c r="A121" s="91" t="s">
        <v>2019</v>
      </c>
      <c r="B121" s="96" t="s">
        <v>2020</v>
      </c>
      <c r="C121" s="97">
        <v>8.1503160000000001</v>
      </c>
      <c r="D121" s="97">
        <v>8.2616150000000008</v>
      </c>
      <c r="E121" s="97">
        <v>8.382123</v>
      </c>
      <c r="F121" s="97">
        <v>8.5105380000000004</v>
      </c>
      <c r="G121" s="97">
        <v>8.6508020000000005</v>
      </c>
      <c r="H121" s="97">
        <v>8.800338</v>
      </c>
      <c r="I121" s="97">
        <v>8.9573149999999995</v>
      </c>
      <c r="J121" s="97">
        <v>9.1082210000000003</v>
      </c>
      <c r="K121" s="97">
        <v>9.2664030000000004</v>
      </c>
      <c r="L121" s="97">
        <v>9.4320339999999998</v>
      </c>
      <c r="M121" s="97">
        <v>9.6027649999999998</v>
      </c>
      <c r="N121" s="97">
        <v>9.7696000000000005</v>
      </c>
      <c r="O121" s="97">
        <v>9.9284680000000005</v>
      </c>
      <c r="P121" s="97">
        <v>10.077175</v>
      </c>
      <c r="Q121" s="97">
        <v>10.214988999999999</v>
      </c>
      <c r="R121" s="97">
        <v>10.34249</v>
      </c>
      <c r="S121" s="97">
        <v>10.458622</v>
      </c>
      <c r="T121" s="97">
        <v>10.567076999999999</v>
      </c>
      <c r="U121" s="97">
        <v>10.663871</v>
      </c>
      <c r="V121" s="97">
        <v>10.754782000000001</v>
      </c>
      <c r="W121" s="97">
        <v>10.837672</v>
      </c>
      <c r="X121" s="97">
        <v>10.912521999999999</v>
      </c>
      <c r="Y121" s="97">
        <v>10.977235</v>
      </c>
      <c r="Z121" s="97">
        <v>11.03298</v>
      </c>
      <c r="AA121" s="97">
        <v>11.083342</v>
      </c>
      <c r="AB121" s="97">
        <v>11.130081000000001</v>
      </c>
      <c r="AC121" s="97">
        <v>11.172642</v>
      </c>
      <c r="AD121" s="97">
        <v>11.210627000000001</v>
      </c>
      <c r="AE121" s="97">
        <v>11.245906</v>
      </c>
      <c r="AF121" s="97">
        <v>11.280567</v>
      </c>
      <c r="AG121" s="98">
        <v>1.1271E-2</v>
      </c>
    </row>
    <row r="122" spans="1:33" ht="15" customHeight="1" x14ac:dyDescent="0.35">
      <c r="B122" s="41" t="s">
        <v>1941</v>
      </c>
    </row>
    <row r="123" spans="1:33" ht="15" customHeight="1" x14ac:dyDescent="0.35">
      <c r="A123" s="91" t="s">
        <v>2021</v>
      </c>
      <c r="B123" s="96" t="s">
        <v>1910</v>
      </c>
      <c r="C123" s="97">
        <v>6.1032229999999998</v>
      </c>
      <c r="D123" s="97">
        <v>6.1526110000000003</v>
      </c>
      <c r="E123" s="97">
        <v>6.2092179999999999</v>
      </c>
      <c r="F123" s="97">
        <v>6.2742420000000001</v>
      </c>
      <c r="G123" s="97">
        <v>6.3489190000000004</v>
      </c>
      <c r="H123" s="97">
        <v>6.4340830000000002</v>
      </c>
      <c r="I123" s="97">
        <v>6.5278229999999997</v>
      </c>
      <c r="J123" s="97">
        <v>6.6215310000000001</v>
      </c>
      <c r="K123" s="97">
        <v>6.7191910000000004</v>
      </c>
      <c r="L123" s="97">
        <v>6.8186289999999996</v>
      </c>
      <c r="M123" s="97">
        <v>6.9177270000000002</v>
      </c>
      <c r="N123" s="97">
        <v>7.0128839999999997</v>
      </c>
      <c r="O123" s="97">
        <v>7.0999160000000003</v>
      </c>
      <c r="P123" s="97">
        <v>7.1784030000000003</v>
      </c>
      <c r="Q123" s="97">
        <v>7.2481640000000001</v>
      </c>
      <c r="R123" s="97">
        <v>7.3104750000000003</v>
      </c>
      <c r="S123" s="97">
        <v>7.3663030000000003</v>
      </c>
      <c r="T123" s="97">
        <v>7.415457</v>
      </c>
      <c r="U123" s="97">
        <v>7.4589610000000004</v>
      </c>
      <c r="V123" s="97">
        <v>7.4973080000000003</v>
      </c>
      <c r="W123" s="97">
        <v>7.5314579999999998</v>
      </c>
      <c r="X123" s="97">
        <v>7.5600639999999997</v>
      </c>
      <c r="Y123" s="97">
        <v>7.5846720000000003</v>
      </c>
      <c r="Z123" s="97">
        <v>7.6058349999999999</v>
      </c>
      <c r="AA123" s="97">
        <v>7.6246299999999998</v>
      </c>
      <c r="AB123" s="97">
        <v>7.6423829999999997</v>
      </c>
      <c r="AC123" s="97">
        <v>7.6592269999999996</v>
      </c>
      <c r="AD123" s="97">
        <v>7.6753660000000004</v>
      </c>
      <c r="AE123" s="97">
        <v>7.6917340000000003</v>
      </c>
      <c r="AF123" s="97">
        <v>7.7085520000000001</v>
      </c>
      <c r="AG123" s="98">
        <v>8.0850000000000002E-3</v>
      </c>
    </row>
    <row r="124" spans="1:33" ht="15" customHeight="1" x14ac:dyDescent="0.35">
      <c r="A124" s="91" t="s">
        <v>2022</v>
      </c>
      <c r="B124" s="96" t="s">
        <v>1912</v>
      </c>
      <c r="C124" s="97">
        <v>5.4228310000000004</v>
      </c>
      <c r="D124" s="97">
        <v>5.464213</v>
      </c>
      <c r="E124" s="97">
        <v>5.5125330000000003</v>
      </c>
      <c r="F124" s="97">
        <v>5.5681159999999998</v>
      </c>
      <c r="G124" s="97">
        <v>5.6333130000000002</v>
      </c>
      <c r="H124" s="97">
        <v>5.7046919999999997</v>
      </c>
      <c r="I124" s="97">
        <v>5.7795629999999996</v>
      </c>
      <c r="J124" s="97">
        <v>5.8574310000000001</v>
      </c>
      <c r="K124" s="97">
        <v>5.9422449999999998</v>
      </c>
      <c r="L124" s="97">
        <v>6.0263419999999996</v>
      </c>
      <c r="M124" s="97">
        <v>6.1150919999999998</v>
      </c>
      <c r="N124" s="97">
        <v>6.2089249999999998</v>
      </c>
      <c r="O124" s="97">
        <v>6.3033599999999996</v>
      </c>
      <c r="P124" s="97">
        <v>6.3957269999999999</v>
      </c>
      <c r="Q124" s="97">
        <v>6.4844790000000003</v>
      </c>
      <c r="R124" s="97">
        <v>6.5719180000000001</v>
      </c>
      <c r="S124" s="97">
        <v>6.6524960000000002</v>
      </c>
      <c r="T124" s="97">
        <v>6.7272920000000003</v>
      </c>
      <c r="U124" s="97">
        <v>6.7957539999999996</v>
      </c>
      <c r="V124" s="97">
        <v>6.8623019999999997</v>
      </c>
      <c r="W124" s="97">
        <v>6.922917</v>
      </c>
      <c r="X124" s="97">
        <v>6.9845499999999996</v>
      </c>
      <c r="Y124" s="97">
        <v>7.0398550000000002</v>
      </c>
      <c r="Z124" s="97">
        <v>7.0848880000000003</v>
      </c>
      <c r="AA124" s="97">
        <v>7.1213240000000004</v>
      </c>
      <c r="AB124" s="97">
        <v>7.1514350000000002</v>
      </c>
      <c r="AC124" s="97">
        <v>7.1774050000000003</v>
      </c>
      <c r="AD124" s="97">
        <v>7.1992139999999996</v>
      </c>
      <c r="AE124" s="97">
        <v>7.2198529999999996</v>
      </c>
      <c r="AF124" s="97">
        <v>7.2382119999999999</v>
      </c>
      <c r="AG124" s="98">
        <v>1.0007E-2</v>
      </c>
    </row>
    <row r="125" spans="1:33" ht="15" customHeight="1" x14ac:dyDescent="0.35">
      <c r="A125" s="91" t="s">
        <v>2023</v>
      </c>
      <c r="B125" s="96" t="s">
        <v>1914</v>
      </c>
      <c r="C125" s="97">
        <v>5.958081</v>
      </c>
      <c r="D125" s="97">
        <v>6.0329930000000003</v>
      </c>
      <c r="E125" s="97">
        <v>6.1003629999999998</v>
      </c>
      <c r="F125" s="97">
        <v>6.1640870000000003</v>
      </c>
      <c r="G125" s="97">
        <v>6.2278010000000004</v>
      </c>
      <c r="H125" s="97">
        <v>6.2930669999999997</v>
      </c>
      <c r="I125" s="97">
        <v>6.3621249999999998</v>
      </c>
      <c r="J125" s="97">
        <v>6.4282870000000001</v>
      </c>
      <c r="K125" s="97">
        <v>6.5007900000000003</v>
      </c>
      <c r="L125" s="97">
        <v>6.5790360000000003</v>
      </c>
      <c r="M125" s="97">
        <v>6.6630789999999998</v>
      </c>
      <c r="N125" s="97">
        <v>6.7478239999999996</v>
      </c>
      <c r="O125" s="97">
        <v>6.8240119999999997</v>
      </c>
      <c r="P125" s="97">
        <v>6.8858750000000004</v>
      </c>
      <c r="Q125" s="97">
        <v>6.9345239999999997</v>
      </c>
      <c r="R125" s="97">
        <v>6.9765290000000002</v>
      </c>
      <c r="S125" s="97">
        <v>7.0132250000000003</v>
      </c>
      <c r="T125" s="97">
        <v>7.045795</v>
      </c>
      <c r="U125" s="97">
        <v>7.0730719999999998</v>
      </c>
      <c r="V125" s="97">
        <v>7.0955690000000002</v>
      </c>
      <c r="W125" s="97">
        <v>7.1124720000000003</v>
      </c>
      <c r="X125" s="97">
        <v>7.1255699999999997</v>
      </c>
      <c r="Y125" s="97">
        <v>7.1359700000000004</v>
      </c>
      <c r="Z125" s="97">
        <v>7.1443849999999998</v>
      </c>
      <c r="AA125" s="97">
        <v>7.1515890000000004</v>
      </c>
      <c r="AB125" s="97">
        <v>7.1580130000000004</v>
      </c>
      <c r="AC125" s="97">
        <v>7.1637810000000002</v>
      </c>
      <c r="AD125" s="97">
        <v>7.1693239999999996</v>
      </c>
      <c r="AE125" s="97">
        <v>7.1760390000000003</v>
      </c>
      <c r="AF125" s="97">
        <v>7.184215</v>
      </c>
      <c r="AG125" s="98">
        <v>6.4739999999999997E-3</v>
      </c>
    </row>
    <row r="126" spans="1:33" ht="15" customHeight="1" x14ac:dyDescent="0.35">
      <c r="A126" s="91" t="s">
        <v>2024</v>
      </c>
      <c r="B126" s="96" t="s">
        <v>1916</v>
      </c>
      <c r="C126" s="97">
        <v>5.7259320000000002</v>
      </c>
      <c r="D126" s="97">
        <v>5.7535160000000003</v>
      </c>
      <c r="E126" s="97">
        <v>5.7979960000000004</v>
      </c>
      <c r="F126" s="97">
        <v>5.857564</v>
      </c>
      <c r="G126" s="97">
        <v>5.9309380000000003</v>
      </c>
      <c r="H126" s="97">
        <v>6.0166659999999998</v>
      </c>
      <c r="I126" s="97">
        <v>6.1127849999999997</v>
      </c>
      <c r="J126" s="97">
        <v>6.209511</v>
      </c>
      <c r="K126" s="97">
        <v>6.3115519999999998</v>
      </c>
      <c r="L126" s="97">
        <v>6.4172060000000002</v>
      </c>
      <c r="M126" s="97">
        <v>6.5244710000000001</v>
      </c>
      <c r="N126" s="97">
        <v>6.628781</v>
      </c>
      <c r="O126" s="97">
        <v>6.7270940000000001</v>
      </c>
      <c r="P126" s="97">
        <v>6.819242</v>
      </c>
      <c r="Q126" s="97">
        <v>6.9018860000000002</v>
      </c>
      <c r="R126" s="97">
        <v>6.9765810000000004</v>
      </c>
      <c r="S126" s="97">
        <v>7.0437060000000002</v>
      </c>
      <c r="T126" s="97">
        <v>7.1030819999999997</v>
      </c>
      <c r="U126" s="97">
        <v>7.1547260000000001</v>
      </c>
      <c r="V126" s="97">
        <v>7.1990990000000004</v>
      </c>
      <c r="W126" s="97">
        <v>7.2363939999999998</v>
      </c>
      <c r="X126" s="97">
        <v>7.2676850000000002</v>
      </c>
      <c r="Y126" s="97">
        <v>7.2947649999999999</v>
      </c>
      <c r="Z126" s="97">
        <v>7.3181339999999997</v>
      </c>
      <c r="AA126" s="97">
        <v>7.3380910000000004</v>
      </c>
      <c r="AB126" s="97">
        <v>7.3559520000000003</v>
      </c>
      <c r="AC126" s="97">
        <v>7.3717579999999998</v>
      </c>
      <c r="AD126" s="97">
        <v>7.3860640000000002</v>
      </c>
      <c r="AE126" s="97">
        <v>7.3992380000000004</v>
      </c>
      <c r="AF126" s="97">
        <v>7.4108669999999996</v>
      </c>
      <c r="AG126" s="98">
        <v>8.9339999999999992E-3</v>
      </c>
    </row>
    <row r="127" spans="1:33" ht="15" customHeight="1" x14ac:dyDescent="0.35">
      <c r="A127" s="91" t="s">
        <v>2025</v>
      </c>
      <c r="B127" s="96" t="s">
        <v>1918</v>
      </c>
      <c r="C127" s="97">
        <v>0</v>
      </c>
      <c r="D127" s="97">
        <v>0</v>
      </c>
      <c r="E127" s="97">
        <v>0</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8" t="s">
        <v>1557</v>
      </c>
    </row>
    <row r="128" spans="1:33" ht="12" customHeight="1" x14ac:dyDescent="0.35">
      <c r="A128" s="91" t="s">
        <v>2026</v>
      </c>
      <c r="B128" s="96" t="s">
        <v>1920</v>
      </c>
      <c r="C128" s="97">
        <v>13.217801</v>
      </c>
      <c r="D128" s="97">
        <v>13.204950999999999</v>
      </c>
      <c r="E128" s="97">
        <v>13.181350999999999</v>
      </c>
      <c r="F128" s="97">
        <v>13.150936</v>
      </c>
      <c r="G128" s="97">
        <v>13.115928</v>
      </c>
      <c r="H128" s="97">
        <v>13.077852999999999</v>
      </c>
      <c r="I128" s="97">
        <v>13.038121</v>
      </c>
      <c r="J128" s="97">
        <v>12.9968</v>
      </c>
      <c r="K128" s="97">
        <v>12.954967</v>
      </c>
      <c r="L128" s="97">
        <v>12.913586</v>
      </c>
      <c r="M128" s="97">
        <v>12.874293</v>
      </c>
      <c r="N128" s="97">
        <v>12.839858</v>
      </c>
      <c r="O128" s="97">
        <v>12.814945</v>
      </c>
      <c r="P128" s="97">
        <v>12.807727999999999</v>
      </c>
      <c r="Q128" s="97">
        <v>12.831485000000001</v>
      </c>
      <c r="R128" s="97">
        <v>12.805519</v>
      </c>
      <c r="S128" s="97">
        <v>12.739898</v>
      </c>
      <c r="T128" s="97">
        <v>12.71034</v>
      </c>
      <c r="U128" s="97">
        <v>12.788708</v>
      </c>
      <c r="V128" s="97">
        <v>12.832647</v>
      </c>
      <c r="W128" s="97">
        <v>12.849584</v>
      </c>
      <c r="X128" s="97">
        <v>12.831887999999999</v>
      </c>
      <c r="Y128" s="97">
        <v>12.823598</v>
      </c>
      <c r="Z128" s="97">
        <v>12.816858999999999</v>
      </c>
      <c r="AA128" s="97">
        <v>12.808187</v>
      </c>
      <c r="AB128" s="97">
        <v>12.797667000000001</v>
      </c>
      <c r="AC128" s="97">
        <v>12.785625</v>
      </c>
      <c r="AD128" s="97">
        <v>12.772387999999999</v>
      </c>
      <c r="AE128" s="97">
        <v>12.758027</v>
      </c>
      <c r="AF128" s="97">
        <v>12.742485</v>
      </c>
      <c r="AG128" s="98">
        <v>-1.2620000000000001E-3</v>
      </c>
    </row>
    <row r="129" spans="1:33" ht="12" customHeight="1" x14ac:dyDescent="0.35">
      <c r="A129" s="91" t="s">
        <v>2027</v>
      </c>
      <c r="B129" s="96" t="s">
        <v>1922</v>
      </c>
      <c r="C129" s="97">
        <v>1.4500029999999999</v>
      </c>
      <c r="D129" s="97">
        <v>2.5371549999999998</v>
      </c>
      <c r="E129" s="97">
        <v>3.3665440000000002</v>
      </c>
      <c r="F129" s="97">
        <v>4.0080929999999997</v>
      </c>
      <c r="G129" s="97">
        <v>4.5324350000000004</v>
      </c>
      <c r="H129" s="97">
        <v>4.9878140000000002</v>
      </c>
      <c r="I129" s="97">
        <v>5.3953660000000001</v>
      </c>
      <c r="J129" s="97">
        <v>5.7681560000000003</v>
      </c>
      <c r="K129" s="97">
        <v>6.1291359999999999</v>
      </c>
      <c r="L129" s="97">
        <v>6.4874470000000004</v>
      </c>
      <c r="M129" s="97">
        <v>6.8446949999999998</v>
      </c>
      <c r="N129" s="97">
        <v>7.201219</v>
      </c>
      <c r="O129" s="97">
        <v>7.5552859999999997</v>
      </c>
      <c r="P129" s="97">
        <v>7.9000700000000004</v>
      </c>
      <c r="Q129" s="97">
        <v>8.2274740000000008</v>
      </c>
      <c r="R129" s="97">
        <v>8.5274429999999999</v>
      </c>
      <c r="S129" s="97">
        <v>8.787782</v>
      </c>
      <c r="T129" s="97">
        <v>8.992464</v>
      </c>
      <c r="U129" s="97">
        <v>9.1243079999999992</v>
      </c>
      <c r="V129" s="97">
        <v>9.3154719999999998</v>
      </c>
      <c r="W129" s="97">
        <v>9.5228570000000001</v>
      </c>
      <c r="X129" s="97">
        <v>9.6553640000000005</v>
      </c>
      <c r="Y129" s="97">
        <v>9.665578</v>
      </c>
      <c r="Z129" s="97">
        <v>9.7272960000000008</v>
      </c>
      <c r="AA129" s="97">
        <v>9.7834780000000006</v>
      </c>
      <c r="AB129" s="97">
        <v>9.8350519999999992</v>
      </c>
      <c r="AC129" s="97">
        <v>9.8826389999999993</v>
      </c>
      <c r="AD129" s="97">
        <v>9.9269560000000006</v>
      </c>
      <c r="AE129" s="97">
        <v>9.9691200000000002</v>
      </c>
      <c r="AF129" s="97">
        <v>10.009435</v>
      </c>
      <c r="AG129" s="98">
        <v>6.8889000000000006E-2</v>
      </c>
    </row>
    <row r="130" spans="1:33" ht="12" customHeight="1" x14ac:dyDescent="0.35">
      <c r="A130" s="91" t="s">
        <v>2028</v>
      </c>
      <c r="B130" s="96" t="s">
        <v>1924</v>
      </c>
      <c r="C130" s="97">
        <v>1.4210320000000001</v>
      </c>
      <c r="D130" s="97">
        <v>2.5108830000000002</v>
      </c>
      <c r="E130" s="97">
        <v>3.3535300000000001</v>
      </c>
      <c r="F130" s="97">
        <v>4.0093430000000003</v>
      </c>
      <c r="G130" s="97">
        <v>4.5457470000000004</v>
      </c>
      <c r="H130" s="97">
        <v>5.0113649999999996</v>
      </c>
      <c r="I130" s="97">
        <v>5.4273850000000001</v>
      </c>
      <c r="J130" s="97">
        <v>5.8079539999999996</v>
      </c>
      <c r="K130" s="97">
        <v>6.1769910000000001</v>
      </c>
      <c r="L130" s="97">
        <v>6.5438039999999997</v>
      </c>
      <c r="M130" s="97">
        <v>6.9106459999999998</v>
      </c>
      <c r="N130" s="97">
        <v>7.2780880000000003</v>
      </c>
      <c r="O130" s="97">
        <v>7.6452669999999996</v>
      </c>
      <c r="P130" s="97">
        <v>8.0047650000000008</v>
      </c>
      <c r="Q130" s="97">
        <v>8.3469499999999996</v>
      </c>
      <c r="R130" s="97">
        <v>8.6612530000000003</v>
      </c>
      <c r="S130" s="97">
        <v>8.9347549999999991</v>
      </c>
      <c r="T130" s="97">
        <v>9.1503929999999993</v>
      </c>
      <c r="U130" s="97">
        <v>9.2918409999999998</v>
      </c>
      <c r="V130" s="97">
        <v>9.4968579999999996</v>
      </c>
      <c r="W130" s="97">
        <v>9.719951</v>
      </c>
      <c r="X130" s="97">
        <v>9.8630709999999997</v>
      </c>
      <c r="Y130" s="97">
        <v>9.8751739999999995</v>
      </c>
      <c r="Z130" s="97">
        <v>9.9430390000000006</v>
      </c>
      <c r="AA130" s="97">
        <v>10.004772000000001</v>
      </c>
      <c r="AB130" s="97">
        <v>10.061154</v>
      </c>
      <c r="AC130" s="97">
        <v>10.112731999999999</v>
      </c>
      <c r="AD130" s="97">
        <v>10.160055</v>
      </c>
      <c r="AE130" s="97">
        <v>10.204886999999999</v>
      </c>
      <c r="AF130" s="97">
        <v>10.247757</v>
      </c>
      <c r="AG130" s="98">
        <v>7.0500999999999994E-2</v>
      </c>
    </row>
    <row r="131" spans="1:33" ht="12" customHeight="1" x14ac:dyDescent="0.35">
      <c r="A131" s="91" t="s">
        <v>2029</v>
      </c>
      <c r="B131" s="96" t="s">
        <v>1926</v>
      </c>
      <c r="C131" s="97">
        <v>7.1099579999999998</v>
      </c>
      <c r="D131" s="97">
        <v>6.9156149999999998</v>
      </c>
      <c r="E131" s="97">
        <v>6.8544809999999998</v>
      </c>
      <c r="F131" s="97">
        <v>6.8253019999999998</v>
      </c>
      <c r="G131" s="97">
        <v>6.8080309999999997</v>
      </c>
      <c r="H131" s="97">
        <v>6.7962990000000003</v>
      </c>
      <c r="I131" s="97">
        <v>6.7877419999999997</v>
      </c>
      <c r="J131" s="97">
        <v>6.7810579999999998</v>
      </c>
      <c r="K131" s="97">
        <v>6.7754849999999998</v>
      </c>
      <c r="L131" s="97">
        <v>6.7706770000000001</v>
      </c>
      <c r="M131" s="97">
        <v>6.7664650000000002</v>
      </c>
      <c r="N131" s="97">
        <v>6.7627410000000001</v>
      </c>
      <c r="O131" s="97">
        <v>6.7594329999999996</v>
      </c>
      <c r="P131" s="97">
        <v>6.7565210000000002</v>
      </c>
      <c r="Q131" s="97">
        <v>6.7540170000000002</v>
      </c>
      <c r="R131" s="97">
        <v>6.7519309999999999</v>
      </c>
      <c r="S131" s="97">
        <v>6.750292</v>
      </c>
      <c r="T131" s="97">
        <v>6.7491399999999997</v>
      </c>
      <c r="U131" s="97">
        <v>6.7485109999999997</v>
      </c>
      <c r="V131" s="97">
        <v>6.747452</v>
      </c>
      <c r="W131" s="97">
        <v>6.7463090000000001</v>
      </c>
      <c r="X131" s="97">
        <v>6.7456740000000002</v>
      </c>
      <c r="Y131" s="97">
        <v>6.7457969999999996</v>
      </c>
      <c r="Z131" s="97">
        <v>6.7455530000000001</v>
      </c>
      <c r="AA131" s="97">
        <v>6.7453209999999997</v>
      </c>
      <c r="AB131" s="97">
        <v>6.7450999999999999</v>
      </c>
      <c r="AC131" s="97">
        <v>6.7448940000000004</v>
      </c>
      <c r="AD131" s="97">
        <v>6.7447020000000002</v>
      </c>
      <c r="AE131" s="97">
        <v>6.744523</v>
      </c>
      <c r="AF131" s="97">
        <v>6.7443530000000003</v>
      </c>
      <c r="AG131" s="98">
        <v>-1.8190000000000001E-3</v>
      </c>
    </row>
    <row r="132" spans="1:33" ht="12" customHeight="1" x14ac:dyDescent="0.35">
      <c r="A132" s="91" t="s">
        <v>2030</v>
      </c>
      <c r="B132" s="96" t="s">
        <v>2031</v>
      </c>
      <c r="C132" s="97">
        <v>6.0982209999999997</v>
      </c>
      <c r="D132" s="97">
        <v>6.1474019999999996</v>
      </c>
      <c r="E132" s="97">
        <v>6.2039249999999999</v>
      </c>
      <c r="F132" s="97">
        <v>6.2689529999999998</v>
      </c>
      <c r="G132" s="97">
        <v>6.3436940000000002</v>
      </c>
      <c r="H132" s="97">
        <v>6.4289319999999996</v>
      </c>
      <c r="I132" s="97">
        <v>6.5227490000000001</v>
      </c>
      <c r="J132" s="97">
        <v>6.6165310000000002</v>
      </c>
      <c r="K132" s="97">
        <v>6.7142679999999997</v>
      </c>
      <c r="L132" s="97">
        <v>6.8137889999999999</v>
      </c>
      <c r="M132" s="97">
        <v>6.9129800000000001</v>
      </c>
      <c r="N132" s="97">
        <v>7.0082269999999998</v>
      </c>
      <c r="O132" s="97">
        <v>7.0953540000000004</v>
      </c>
      <c r="P132" s="97">
        <v>7.1739410000000001</v>
      </c>
      <c r="Q132" s="97">
        <v>7.2437779999999998</v>
      </c>
      <c r="R132" s="97">
        <v>7.3061480000000003</v>
      </c>
      <c r="S132" s="97">
        <v>7.3620010000000002</v>
      </c>
      <c r="T132" s="97">
        <v>7.4111539999999998</v>
      </c>
      <c r="U132" s="97">
        <v>7.4546039999999998</v>
      </c>
      <c r="V132" s="97">
        <v>7.4928489999999996</v>
      </c>
      <c r="W132" s="97">
        <v>7.5268269999999999</v>
      </c>
      <c r="X132" s="97">
        <v>7.5552349999999997</v>
      </c>
      <c r="Y132" s="97">
        <v>7.5796200000000002</v>
      </c>
      <c r="Z132" s="97">
        <v>7.6005229999999999</v>
      </c>
      <c r="AA132" s="97">
        <v>7.6190049999999996</v>
      </c>
      <c r="AB132" s="97">
        <v>7.6363820000000002</v>
      </c>
      <c r="AC132" s="97">
        <v>7.6527820000000002</v>
      </c>
      <c r="AD132" s="97">
        <v>7.6684080000000003</v>
      </c>
      <c r="AE132" s="97">
        <v>7.6841670000000004</v>
      </c>
      <c r="AF132" s="97">
        <v>7.7002439999999996</v>
      </c>
      <c r="AG132" s="98">
        <v>8.0759999999999998E-3</v>
      </c>
    </row>
    <row r="133" spans="1:33" ht="12" customHeight="1" x14ac:dyDescent="0.35">
      <c r="A133" s="91" t="s">
        <v>2032</v>
      </c>
      <c r="B133" s="41" t="s">
        <v>2033</v>
      </c>
      <c r="C133" s="99">
        <v>7.3318919999999999</v>
      </c>
      <c r="D133" s="99">
        <v>7.4103120000000002</v>
      </c>
      <c r="E133" s="99">
        <v>7.4979230000000001</v>
      </c>
      <c r="F133" s="99">
        <v>7.596298</v>
      </c>
      <c r="G133" s="99">
        <v>7.707821</v>
      </c>
      <c r="H133" s="99">
        <v>7.8329139999999997</v>
      </c>
      <c r="I133" s="99">
        <v>7.9705190000000004</v>
      </c>
      <c r="J133" s="99">
        <v>8.109591</v>
      </c>
      <c r="K133" s="99">
        <v>8.2548340000000007</v>
      </c>
      <c r="L133" s="99">
        <v>8.4030649999999998</v>
      </c>
      <c r="M133" s="99">
        <v>8.5515570000000007</v>
      </c>
      <c r="N133" s="99">
        <v>8.6958079999999995</v>
      </c>
      <c r="O133" s="99">
        <v>8.8307500000000001</v>
      </c>
      <c r="P133" s="99">
        <v>8.9557490000000008</v>
      </c>
      <c r="Q133" s="99">
        <v>9.0707240000000002</v>
      </c>
      <c r="R133" s="99">
        <v>9.1772050000000007</v>
      </c>
      <c r="S133" s="99">
        <v>9.2750219999999999</v>
      </c>
      <c r="T133" s="99">
        <v>9.3638530000000006</v>
      </c>
      <c r="U133" s="99">
        <v>9.4448000000000008</v>
      </c>
      <c r="V133" s="99">
        <v>9.519145</v>
      </c>
      <c r="W133" s="99">
        <v>9.5881860000000003</v>
      </c>
      <c r="X133" s="99">
        <v>9.6490089999999995</v>
      </c>
      <c r="Y133" s="99">
        <v>9.7042520000000003</v>
      </c>
      <c r="Z133" s="99">
        <v>9.7545149999999996</v>
      </c>
      <c r="AA133" s="99">
        <v>9.8019490000000005</v>
      </c>
      <c r="AB133" s="99">
        <v>9.8482439999999993</v>
      </c>
      <c r="AC133" s="99">
        <v>9.89405</v>
      </c>
      <c r="AD133" s="99">
        <v>9.9400300000000001</v>
      </c>
      <c r="AE133" s="99">
        <v>9.9859720000000003</v>
      </c>
      <c r="AF133" s="99">
        <v>10.031264</v>
      </c>
      <c r="AG133" s="100">
        <v>1.0867999999999999E-2</v>
      </c>
    </row>
    <row r="134" spans="1:33" ht="12" customHeight="1" x14ac:dyDescent="0.35"/>
    <row r="135" spans="1:33" ht="12" customHeight="1" x14ac:dyDescent="0.35">
      <c r="B135" s="41" t="s">
        <v>2034</v>
      </c>
    </row>
    <row r="136" spans="1:33" ht="12" customHeight="1" x14ac:dyDescent="0.35">
      <c r="B136" s="41" t="s">
        <v>1908</v>
      </c>
    </row>
    <row r="137" spans="1:33" ht="12" customHeight="1" x14ac:dyDescent="0.35">
      <c r="A137" s="91" t="s">
        <v>2035</v>
      </c>
      <c r="B137" s="96" t="s">
        <v>1910</v>
      </c>
      <c r="C137" s="106">
        <v>2.8777210000000002</v>
      </c>
      <c r="D137" s="106">
        <v>3.0126249999999999</v>
      </c>
      <c r="E137" s="106">
        <v>3.146868</v>
      </c>
      <c r="F137" s="106">
        <v>3.2772139999999998</v>
      </c>
      <c r="G137" s="106">
        <v>3.4051499999999999</v>
      </c>
      <c r="H137" s="106">
        <v>3.5318689999999999</v>
      </c>
      <c r="I137" s="106">
        <v>3.6540180000000002</v>
      </c>
      <c r="J137" s="106">
        <v>3.7694359999999998</v>
      </c>
      <c r="K137" s="106">
        <v>3.879407</v>
      </c>
      <c r="L137" s="106">
        <v>3.983555</v>
      </c>
      <c r="M137" s="106">
        <v>4.0810240000000002</v>
      </c>
      <c r="N137" s="106">
        <v>4.1741989999999998</v>
      </c>
      <c r="O137" s="106">
        <v>4.2536360000000002</v>
      </c>
      <c r="P137" s="106">
        <v>4.3255319999999999</v>
      </c>
      <c r="Q137" s="106">
        <v>4.387785</v>
      </c>
      <c r="R137" s="106">
        <v>4.4455169999999997</v>
      </c>
      <c r="S137" s="106">
        <v>4.4990209999999999</v>
      </c>
      <c r="T137" s="106">
        <v>4.5493350000000001</v>
      </c>
      <c r="U137" s="106">
        <v>4.5910500000000001</v>
      </c>
      <c r="V137" s="106">
        <v>4.6225610000000001</v>
      </c>
      <c r="W137" s="106">
        <v>4.6514350000000002</v>
      </c>
      <c r="X137" s="106">
        <v>4.6756180000000001</v>
      </c>
      <c r="Y137" s="106">
        <v>4.708755</v>
      </c>
      <c r="Z137" s="106">
        <v>4.7471300000000003</v>
      </c>
      <c r="AA137" s="106">
        <v>4.7798119999999997</v>
      </c>
      <c r="AB137" s="106">
        <v>4.8054410000000001</v>
      </c>
      <c r="AC137" s="106">
        <v>4.8321680000000002</v>
      </c>
      <c r="AD137" s="106">
        <v>4.8579660000000002</v>
      </c>
      <c r="AE137" s="106">
        <v>4.874295</v>
      </c>
      <c r="AF137" s="106">
        <v>4.8857629999999999</v>
      </c>
      <c r="AG137" s="98">
        <v>1.8419999999999999E-2</v>
      </c>
    </row>
    <row r="138" spans="1:33" ht="12" customHeight="1" x14ac:dyDescent="0.35">
      <c r="A138" s="91" t="s">
        <v>2036</v>
      </c>
      <c r="B138" s="96" t="s">
        <v>1912</v>
      </c>
      <c r="C138" s="106">
        <v>1.1983200000000001</v>
      </c>
      <c r="D138" s="106">
        <v>1.2546299999999999</v>
      </c>
      <c r="E138" s="106">
        <v>1.317677</v>
      </c>
      <c r="F138" s="106">
        <v>1.38541</v>
      </c>
      <c r="G138" s="106">
        <v>1.4581980000000001</v>
      </c>
      <c r="H138" s="106">
        <v>1.53627</v>
      </c>
      <c r="I138" s="106">
        <v>1.617496</v>
      </c>
      <c r="J138" s="106">
        <v>1.6995169999999999</v>
      </c>
      <c r="K138" s="106">
        <v>1.7825390000000001</v>
      </c>
      <c r="L138" s="106">
        <v>1.8677410000000001</v>
      </c>
      <c r="M138" s="106">
        <v>1.95373</v>
      </c>
      <c r="N138" s="106">
        <v>2.0426579999999999</v>
      </c>
      <c r="O138" s="106">
        <v>2.131672</v>
      </c>
      <c r="P138" s="106">
        <v>2.221902</v>
      </c>
      <c r="Q138" s="106">
        <v>2.3123200000000002</v>
      </c>
      <c r="R138" s="106">
        <v>2.4061089999999998</v>
      </c>
      <c r="S138" s="106">
        <v>2.5038</v>
      </c>
      <c r="T138" s="106">
        <v>2.6036519999999999</v>
      </c>
      <c r="U138" s="106">
        <v>2.705768</v>
      </c>
      <c r="V138" s="106">
        <v>2.8113320000000002</v>
      </c>
      <c r="W138" s="106">
        <v>2.9231950000000002</v>
      </c>
      <c r="X138" s="106">
        <v>3.035355</v>
      </c>
      <c r="Y138" s="106">
        <v>3.153381</v>
      </c>
      <c r="Z138" s="106">
        <v>3.2789990000000002</v>
      </c>
      <c r="AA138" s="106">
        <v>3.4087730000000001</v>
      </c>
      <c r="AB138" s="106">
        <v>3.5412759999999999</v>
      </c>
      <c r="AC138" s="106">
        <v>3.6772269999999998</v>
      </c>
      <c r="AD138" s="106">
        <v>3.8149039999999999</v>
      </c>
      <c r="AE138" s="106">
        <v>3.9516140000000002</v>
      </c>
      <c r="AF138" s="106">
        <v>4.0883250000000002</v>
      </c>
      <c r="AG138" s="98">
        <v>4.3226000000000001E-2</v>
      </c>
    </row>
    <row r="139" spans="1:33" ht="12" customHeight="1" x14ac:dyDescent="0.35">
      <c r="A139" s="91" t="s">
        <v>2037</v>
      </c>
      <c r="B139" s="96" t="s">
        <v>1914</v>
      </c>
      <c r="C139" s="106">
        <v>4.9600000000000002E-4</v>
      </c>
      <c r="D139" s="106">
        <v>8.83E-4</v>
      </c>
      <c r="E139" s="106">
        <v>1.292E-3</v>
      </c>
      <c r="F139" s="106">
        <v>1.7179999999999999E-3</v>
      </c>
      <c r="G139" s="106">
        <v>2.1640000000000001E-3</v>
      </c>
      <c r="H139" s="106">
        <v>2.6340000000000001E-3</v>
      </c>
      <c r="I139" s="106">
        <v>3.1210000000000001E-3</v>
      </c>
      <c r="J139" s="106">
        <v>3.6219999999999998E-3</v>
      </c>
      <c r="K139" s="106">
        <v>4.1409999999999997E-3</v>
      </c>
      <c r="L139" s="106">
        <v>4.6759999999999996E-3</v>
      </c>
      <c r="M139" s="106">
        <v>5.2300000000000003E-3</v>
      </c>
      <c r="N139" s="106">
        <v>5.8019999999999999E-3</v>
      </c>
      <c r="O139" s="106">
        <v>6.3940000000000004E-3</v>
      </c>
      <c r="P139" s="106">
        <v>6.992E-3</v>
      </c>
      <c r="Q139" s="106">
        <v>7.6039999999999996E-3</v>
      </c>
      <c r="R139" s="106">
        <v>8.2450000000000006E-3</v>
      </c>
      <c r="S139" s="106">
        <v>8.9160000000000003E-3</v>
      </c>
      <c r="T139" s="106">
        <v>9.6179999999999998E-3</v>
      </c>
      <c r="U139" s="106">
        <v>1.035E-2</v>
      </c>
      <c r="V139" s="106">
        <v>1.1115999999999999E-2</v>
      </c>
      <c r="W139" s="106">
        <v>1.1912000000000001E-2</v>
      </c>
      <c r="X139" s="106">
        <v>1.2735E-2</v>
      </c>
      <c r="Y139" s="106">
        <v>1.3589E-2</v>
      </c>
      <c r="Z139" s="106">
        <v>1.4473E-2</v>
      </c>
      <c r="AA139" s="106">
        <v>1.5391999999999999E-2</v>
      </c>
      <c r="AB139" s="106">
        <v>1.6348000000000001E-2</v>
      </c>
      <c r="AC139" s="106">
        <v>1.7335E-2</v>
      </c>
      <c r="AD139" s="106">
        <v>1.8353999999999999E-2</v>
      </c>
      <c r="AE139" s="106">
        <v>1.9411000000000001E-2</v>
      </c>
      <c r="AF139" s="106">
        <v>2.0507999999999998E-2</v>
      </c>
      <c r="AG139" s="98">
        <v>0.136907</v>
      </c>
    </row>
    <row r="140" spans="1:33" ht="12" customHeight="1" x14ac:dyDescent="0.35">
      <c r="A140" s="91" t="s">
        <v>2038</v>
      </c>
      <c r="B140" s="96" t="s">
        <v>1916</v>
      </c>
      <c r="C140" s="106">
        <v>9.6900000000000003E-4</v>
      </c>
      <c r="D140" s="106">
        <v>1.1130000000000001E-3</v>
      </c>
      <c r="E140" s="106">
        <v>1.2589999999999999E-3</v>
      </c>
      <c r="F140" s="106">
        <v>1.405E-3</v>
      </c>
      <c r="G140" s="106">
        <v>1.552E-3</v>
      </c>
      <c r="H140" s="106">
        <v>1.701E-3</v>
      </c>
      <c r="I140" s="106">
        <v>1.8500000000000001E-3</v>
      </c>
      <c r="J140" s="106">
        <v>1.9970000000000001E-3</v>
      </c>
      <c r="K140" s="106">
        <v>2.1440000000000001E-3</v>
      </c>
      <c r="L140" s="106">
        <v>2.2899999999999999E-3</v>
      </c>
      <c r="M140" s="106">
        <v>2.4359999999999998E-3</v>
      </c>
      <c r="N140" s="106">
        <v>2.581E-3</v>
      </c>
      <c r="O140" s="106">
        <v>2.7269999999999998E-3</v>
      </c>
      <c r="P140" s="106">
        <v>2.872E-3</v>
      </c>
      <c r="Q140" s="106">
        <v>3.0179999999999998E-3</v>
      </c>
      <c r="R140" s="106">
        <v>3.1649999999999998E-3</v>
      </c>
      <c r="S140" s="106">
        <v>3.3149999999999998E-3</v>
      </c>
      <c r="T140" s="106">
        <v>3.4659999999999999E-3</v>
      </c>
      <c r="U140" s="106">
        <v>3.6210000000000001E-3</v>
      </c>
      <c r="V140" s="106">
        <v>3.7789999999999998E-3</v>
      </c>
      <c r="W140" s="106">
        <v>3.9420000000000002E-3</v>
      </c>
      <c r="X140" s="106">
        <v>4.1079999999999997E-3</v>
      </c>
      <c r="Y140" s="106">
        <v>4.2810000000000001E-3</v>
      </c>
      <c r="Z140" s="106">
        <v>4.4609999999999997E-3</v>
      </c>
      <c r="AA140" s="106">
        <v>4.6519999999999999E-3</v>
      </c>
      <c r="AB140" s="106">
        <v>4.8469999999999997E-3</v>
      </c>
      <c r="AC140" s="106">
        <v>5.0439999999999999E-3</v>
      </c>
      <c r="AD140" s="106">
        <v>5.2420000000000001E-3</v>
      </c>
      <c r="AE140" s="106">
        <v>5.45E-3</v>
      </c>
      <c r="AF140" s="106">
        <v>5.6600000000000001E-3</v>
      </c>
      <c r="AG140" s="98">
        <v>6.2745999999999996E-2</v>
      </c>
    </row>
    <row r="141" spans="1:33" ht="12" customHeight="1" x14ac:dyDescent="0.35">
      <c r="A141" s="91" t="s">
        <v>2039</v>
      </c>
      <c r="B141" s="96" t="s">
        <v>1918</v>
      </c>
      <c r="C141" s="106">
        <v>0.21989800000000001</v>
      </c>
      <c r="D141" s="106">
        <v>0.22378100000000001</v>
      </c>
      <c r="E141" s="106">
        <v>0.227462</v>
      </c>
      <c r="F141" s="106">
        <v>0.230855</v>
      </c>
      <c r="G141" s="106">
        <v>0.23397599999999999</v>
      </c>
      <c r="H141" s="106">
        <v>0.23685999999999999</v>
      </c>
      <c r="I141" s="106">
        <v>0.239453</v>
      </c>
      <c r="J141" s="106">
        <v>0.24172099999999999</v>
      </c>
      <c r="K141" s="106">
        <v>0.24371999999999999</v>
      </c>
      <c r="L141" s="106">
        <v>0.24546299999999999</v>
      </c>
      <c r="M141" s="106">
        <v>0.24696599999999999</v>
      </c>
      <c r="N141" s="106">
        <v>0.24826000000000001</v>
      </c>
      <c r="O141" s="106">
        <v>0.249363</v>
      </c>
      <c r="P141" s="106">
        <v>0.250276</v>
      </c>
      <c r="Q141" s="106">
        <v>0.251002</v>
      </c>
      <c r="R141" s="106">
        <v>0.25156600000000001</v>
      </c>
      <c r="S141" s="106">
        <v>0.251996</v>
      </c>
      <c r="T141" s="106">
        <v>0.25230200000000003</v>
      </c>
      <c r="U141" s="106">
        <v>0.25254900000000002</v>
      </c>
      <c r="V141" s="106">
        <v>0.25276700000000002</v>
      </c>
      <c r="W141" s="106">
        <v>0.252913</v>
      </c>
      <c r="X141" s="106">
        <v>0.25299899999999997</v>
      </c>
      <c r="Y141" s="106">
        <v>0.25311800000000001</v>
      </c>
      <c r="Z141" s="106">
        <v>0.25204599999999999</v>
      </c>
      <c r="AA141" s="106">
        <v>0.24804599999999999</v>
      </c>
      <c r="AB141" s="106">
        <v>0.24195</v>
      </c>
      <c r="AC141" s="106">
        <v>0.23443600000000001</v>
      </c>
      <c r="AD141" s="106">
        <v>0.226552</v>
      </c>
      <c r="AE141" s="106">
        <v>0.215672</v>
      </c>
      <c r="AF141" s="106">
        <v>0.203957</v>
      </c>
      <c r="AG141" s="98">
        <v>-2.5920000000000001E-3</v>
      </c>
    </row>
    <row r="142" spans="1:33" ht="12" customHeight="1" x14ac:dyDescent="0.35">
      <c r="A142" s="91" t="s">
        <v>2040</v>
      </c>
      <c r="B142" s="96" t="s">
        <v>1920</v>
      </c>
      <c r="C142" s="106">
        <v>7.1000000000000005E-5</v>
      </c>
      <c r="D142" s="106">
        <v>7.2999999999999999E-5</v>
      </c>
      <c r="E142" s="106">
        <v>7.6000000000000004E-5</v>
      </c>
      <c r="F142" s="106">
        <v>7.7999999999999999E-5</v>
      </c>
      <c r="G142" s="106">
        <v>8.0000000000000007E-5</v>
      </c>
      <c r="H142" s="106">
        <v>8.2000000000000001E-5</v>
      </c>
      <c r="I142" s="106">
        <v>8.3999999999999995E-5</v>
      </c>
      <c r="J142" s="106">
        <v>8.7000000000000001E-5</v>
      </c>
      <c r="K142" s="106">
        <v>8.8999999999999995E-5</v>
      </c>
      <c r="L142" s="106">
        <v>9.1000000000000003E-5</v>
      </c>
      <c r="M142" s="106">
        <v>9.2999999999999997E-5</v>
      </c>
      <c r="N142" s="106">
        <v>9.3999999999999994E-5</v>
      </c>
      <c r="O142" s="106">
        <v>9.6000000000000002E-5</v>
      </c>
      <c r="P142" s="106">
        <v>9.7999999999999997E-5</v>
      </c>
      <c r="Q142" s="106">
        <v>1E-4</v>
      </c>
      <c r="R142" s="106">
        <v>1.02E-4</v>
      </c>
      <c r="S142" s="106">
        <v>1.0399999999999999E-4</v>
      </c>
      <c r="T142" s="106">
        <v>1.05E-4</v>
      </c>
      <c r="U142" s="106">
        <v>1.07E-4</v>
      </c>
      <c r="V142" s="106">
        <v>1.0900000000000001E-4</v>
      </c>
      <c r="W142" s="106">
        <v>1.11E-4</v>
      </c>
      <c r="X142" s="106">
        <v>1.12E-4</v>
      </c>
      <c r="Y142" s="106">
        <v>1.1400000000000001E-4</v>
      </c>
      <c r="Z142" s="106">
        <v>1.0900000000000001E-4</v>
      </c>
      <c r="AA142" s="106">
        <v>1.01E-4</v>
      </c>
      <c r="AB142" s="106">
        <v>9.6000000000000002E-5</v>
      </c>
      <c r="AC142" s="106">
        <v>9.3999999999999994E-5</v>
      </c>
      <c r="AD142" s="106">
        <v>9.2999999999999997E-5</v>
      </c>
      <c r="AE142" s="106">
        <v>9.2999999999999997E-5</v>
      </c>
      <c r="AF142" s="106">
        <v>9.5000000000000005E-5</v>
      </c>
      <c r="AG142" s="98">
        <v>9.8309999999999995E-3</v>
      </c>
    </row>
    <row r="143" spans="1:33" ht="12" customHeight="1" x14ac:dyDescent="0.35">
      <c r="A143" s="91" t="s">
        <v>2041</v>
      </c>
      <c r="B143" s="96" t="s">
        <v>1922</v>
      </c>
      <c r="C143" s="106">
        <v>4.2999999999999999E-4</v>
      </c>
      <c r="D143" s="106">
        <v>8.7299999999999997E-4</v>
      </c>
      <c r="E143" s="106">
        <v>1.343E-3</v>
      </c>
      <c r="F143" s="106">
        <v>1.8320000000000001E-3</v>
      </c>
      <c r="G143" s="106">
        <v>2.3440000000000002E-3</v>
      </c>
      <c r="H143" s="106">
        <v>2.882E-3</v>
      </c>
      <c r="I143" s="106">
        <v>3.4420000000000002E-3</v>
      </c>
      <c r="J143" s="106">
        <v>4.0159999999999996E-3</v>
      </c>
      <c r="K143" s="106">
        <v>4.6109999999999996E-3</v>
      </c>
      <c r="L143" s="106">
        <v>5.2259999999999997E-3</v>
      </c>
      <c r="M143" s="106">
        <v>5.8609999999999999E-3</v>
      </c>
      <c r="N143" s="106">
        <v>6.5170000000000002E-3</v>
      </c>
      <c r="O143" s="106">
        <v>7.1960000000000001E-3</v>
      </c>
      <c r="P143" s="106">
        <v>7.8980000000000005E-3</v>
      </c>
      <c r="Q143" s="106">
        <v>8.6210000000000002E-3</v>
      </c>
      <c r="R143" s="106">
        <v>9.3710000000000009E-3</v>
      </c>
      <c r="S143" s="106">
        <v>1.0149999999999999E-2</v>
      </c>
      <c r="T143" s="106">
        <v>1.0959E-2</v>
      </c>
      <c r="U143" s="106">
        <v>1.1801000000000001E-2</v>
      </c>
      <c r="V143" s="106">
        <v>1.268E-2</v>
      </c>
      <c r="W143" s="106">
        <v>1.3592E-2</v>
      </c>
      <c r="X143" s="106">
        <v>1.4534E-2</v>
      </c>
      <c r="Y143" s="106">
        <v>1.5509999999999999E-2</v>
      </c>
      <c r="Z143" s="106">
        <v>1.652E-2</v>
      </c>
      <c r="AA143" s="106">
        <v>1.7569999999999999E-2</v>
      </c>
      <c r="AB143" s="106">
        <v>1.8662000000000002E-2</v>
      </c>
      <c r="AC143" s="106">
        <v>1.9789000000000001E-2</v>
      </c>
      <c r="AD143" s="106">
        <v>2.0951999999999998E-2</v>
      </c>
      <c r="AE143" s="106">
        <v>2.2159000000000002E-2</v>
      </c>
      <c r="AF143" s="106">
        <v>2.3411999999999999E-2</v>
      </c>
      <c r="AG143" s="98">
        <v>0.14780399999999999</v>
      </c>
    </row>
    <row r="144" spans="1:33" ht="12" customHeight="1" x14ac:dyDescent="0.35">
      <c r="A144" s="91" t="s">
        <v>2042</v>
      </c>
      <c r="B144" s="96" t="s">
        <v>1924</v>
      </c>
      <c r="C144" s="106">
        <v>4.3399999999999998E-4</v>
      </c>
      <c r="D144" s="106">
        <v>8.83E-4</v>
      </c>
      <c r="E144" s="106">
        <v>1.3569999999999999E-3</v>
      </c>
      <c r="F144" s="106">
        <v>1.8519999999999999E-3</v>
      </c>
      <c r="G144" s="106">
        <v>2.369E-3</v>
      </c>
      <c r="H144" s="106">
        <v>2.9139999999999999E-3</v>
      </c>
      <c r="I144" s="106">
        <v>3.4789999999999999E-3</v>
      </c>
      <c r="J144" s="106">
        <v>4.0600000000000002E-3</v>
      </c>
      <c r="K144" s="106">
        <v>4.6610000000000002E-3</v>
      </c>
      <c r="L144" s="106">
        <v>5.2830000000000004E-3</v>
      </c>
      <c r="M144" s="106">
        <v>5.9239999999999996E-3</v>
      </c>
      <c r="N144" s="106">
        <v>6.5880000000000001E-3</v>
      </c>
      <c r="O144" s="106">
        <v>7.2740000000000001E-3</v>
      </c>
      <c r="P144" s="106">
        <v>7.9830000000000005E-3</v>
      </c>
      <c r="Q144" s="106">
        <v>8.7150000000000005E-3</v>
      </c>
      <c r="R144" s="106">
        <v>9.4719999999999995E-3</v>
      </c>
      <c r="S144" s="106">
        <v>1.026E-2</v>
      </c>
      <c r="T144" s="106">
        <v>1.1077999999999999E-2</v>
      </c>
      <c r="U144" s="106">
        <v>1.1929E-2</v>
      </c>
      <c r="V144" s="106">
        <v>1.2818E-2</v>
      </c>
      <c r="W144" s="106">
        <v>1.3738999999999999E-2</v>
      </c>
      <c r="X144" s="106">
        <v>1.4690999999999999E-2</v>
      </c>
      <c r="Y144" s="106">
        <v>1.5678000000000001E-2</v>
      </c>
      <c r="Z144" s="106">
        <v>1.6698999999999999E-2</v>
      </c>
      <c r="AA144" s="106">
        <v>1.7760999999999999E-2</v>
      </c>
      <c r="AB144" s="106">
        <v>1.8863999999999999E-2</v>
      </c>
      <c r="AC144" s="106">
        <v>2.0004000000000001E-2</v>
      </c>
      <c r="AD144" s="106">
        <v>2.1180000000000001E-2</v>
      </c>
      <c r="AE144" s="106">
        <v>2.24E-2</v>
      </c>
      <c r="AF144" s="106">
        <v>2.3666E-2</v>
      </c>
      <c r="AG144" s="98">
        <v>0.14780399999999999</v>
      </c>
    </row>
    <row r="145" spans="1:33" ht="12" customHeight="1" x14ac:dyDescent="0.35">
      <c r="A145" s="91" t="s">
        <v>2043</v>
      </c>
      <c r="B145" s="96" t="s">
        <v>1926</v>
      </c>
      <c r="C145" s="106">
        <v>0</v>
      </c>
      <c r="D145" s="106">
        <v>0</v>
      </c>
      <c r="E145" s="106">
        <v>0</v>
      </c>
      <c r="F145" s="106">
        <v>0</v>
      </c>
      <c r="G145" s="106">
        <v>0</v>
      </c>
      <c r="H145" s="106">
        <v>0</v>
      </c>
      <c r="I145" s="106">
        <v>0</v>
      </c>
      <c r="J145" s="106">
        <v>0</v>
      </c>
      <c r="K145" s="106">
        <v>0</v>
      </c>
      <c r="L145" s="106">
        <v>9.9999999999999995E-7</v>
      </c>
      <c r="M145" s="106">
        <v>9.9999999999999995E-7</v>
      </c>
      <c r="N145" s="106">
        <v>9.9999999999999995E-7</v>
      </c>
      <c r="O145" s="106">
        <v>9.9999999999999995E-7</v>
      </c>
      <c r="P145" s="106">
        <v>9.9999999999999995E-7</v>
      </c>
      <c r="Q145" s="106">
        <v>9.9999999999999995E-7</v>
      </c>
      <c r="R145" s="106">
        <v>9.9999999999999995E-7</v>
      </c>
      <c r="S145" s="106">
        <v>9.9999999999999995E-7</v>
      </c>
      <c r="T145" s="106">
        <v>9.9999999999999995E-7</v>
      </c>
      <c r="U145" s="106">
        <v>9.9999999999999995E-7</v>
      </c>
      <c r="V145" s="106">
        <v>9.9999999999999995E-7</v>
      </c>
      <c r="W145" s="106">
        <v>9.9999999999999995E-7</v>
      </c>
      <c r="X145" s="106">
        <v>9.9999999999999995E-7</v>
      </c>
      <c r="Y145" s="106">
        <v>9.9999999999999995E-7</v>
      </c>
      <c r="Z145" s="106">
        <v>9.9999999999999995E-7</v>
      </c>
      <c r="AA145" s="106">
        <v>9.9999999999999995E-7</v>
      </c>
      <c r="AB145" s="106">
        <v>9.9999999999999995E-7</v>
      </c>
      <c r="AC145" s="106">
        <v>9.9999999999999995E-7</v>
      </c>
      <c r="AD145" s="106">
        <v>9.9999999999999995E-7</v>
      </c>
      <c r="AE145" s="106">
        <v>9.9999999999999995E-7</v>
      </c>
      <c r="AF145" s="106">
        <v>9.9999999999999995E-7</v>
      </c>
      <c r="AG145" s="98">
        <v>0.11742900000000001</v>
      </c>
    </row>
    <row r="146" spans="1:33" ht="12" customHeight="1" x14ac:dyDescent="0.35">
      <c r="A146" s="91" t="s">
        <v>2044</v>
      </c>
      <c r="B146" s="96" t="s">
        <v>1928</v>
      </c>
      <c r="C146" s="106">
        <v>4.2983370000000001</v>
      </c>
      <c r="D146" s="106">
        <v>4.4948620000000004</v>
      </c>
      <c r="E146" s="106">
        <v>4.6973339999999997</v>
      </c>
      <c r="F146" s="106">
        <v>4.9003639999999997</v>
      </c>
      <c r="G146" s="106">
        <v>5.1058329999999996</v>
      </c>
      <c r="H146" s="106">
        <v>5.3152160000000004</v>
      </c>
      <c r="I146" s="106">
        <v>5.5229429999999997</v>
      </c>
      <c r="J146" s="106">
        <v>5.7244549999999998</v>
      </c>
      <c r="K146" s="106">
        <v>5.9213100000000001</v>
      </c>
      <c r="L146" s="106">
        <v>6.1143260000000001</v>
      </c>
      <c r="M146" s="106">
        <v>6.3012620000000004</v>
      </c>
      <c r="N146" s="106">
        <v>6.4866950000000001</v>
      </c>
      <c r="O146" s="106">
        <v>6.6583600000000001</v>
      </c>
      <c r="P146" s="106">
        <v>6.8235539999999997</v>
      </c>
      <c r="Q146" s="106">
        <v>6.9791679999999996</v>
      </c>
      <c r="R146" s="106">
        <v>7.1335490000000004</v>
      </c>
      <c r="S146" s="106">
        <v>7.2875620000000003</v>
      </c>
      <c r="T146" s="106">
        <v>7.4405190000000001</v>
      </c>
      <c r="U146" s="106">
        <v>7.5871740000000001</v>
      </c>
      <c r="V146" s="106">
        <v>7.7271609999999997</v>
      </c>
      <c r="W146" s="106">
        <v>7.8708410000000004</v>
      </c>
      <c r="X146" s="106">
        <v>8.010154</v>
      </c>
      <c r="Y146" s="106">
        <v>8.1644210000000008</v>
      </c>
      <c r="Z146" s="106">
        <v>8.3304410000000004</v>
      </c>
      <c r="AA146" s="106">
        <v>8.4921039999999994</v>
      </c>
      <c r="AB146" s="106">
        <v>8.6474810000000009</v>
      </c>
      <c r="AC146" s="106">
        <v>8.8061000000000007</v>
      </c>
      <c r="AD146" s="106">
        <v>8.9652519999999996</v>
      </c>
      <c r="AE146" s="106">
        <v>9.111103</v>
      </c>
      <c r="AF146" s="106">
        <v>9.2513930000000002</v>
      </c>
      <c r="AG146" s="98">
        <v>2.6785E-2</v>
      </c>
    </row>
    <row r="147" spans="1:33" ht="12" customHeight="1" x14ac:dyDescent="0.35">
      <c r="B147" s="41" t="s">
        <v>1929</v>
      </c>
    </row>
    <row r="148" spans="1:33" ht="12" customHeight="1" x14ac:dyDescent="0.35">
      <c r="A148" s="91" t="s">
        <v>2045</v>
      </c>
      <c r="B148" s="96" t="s">
        <v>1910</v>
      </c>
      <c r="C148" s="106">
        <v>2.2274069999999999</v>
      </c>
      <c r="D148" s="106">
        <v>2.2843460000000002</v>
      </c>
      <c r="E148" s="106">
        <v>2.3441909999999999</v>
      </c>
      <c r="F148" s="106">
        <v>2.4046150000000002</v>
      </c>
      <c r="G148" s="106">
        <v>2.4657200000000001</v>
      </c>
      <c r="H148" s="106">
        <v>2.5285570000000002</v>
      </c>
      <c r="I148" s="106">
        <v>2.5885829999999999</v>
      </c>
      <c r="J148" s="106">
        <v>2.645149</v>
      </c>
      <c r="K148" s="106">
        <v>2.6981280000000001</v>
      </c>
      <c r="L148" s="106">
        <v>2.7508780000000002</v>
      </c>
      <c r="M148" s="106">
        <v>2.8006799999999998</v>
      </c>
      <c r="N148" s="106">
        <v>2.8489770000000001</v>
      </c>
      <c r="O148" s="106">
        <v>2.89167</v>
      </c>
      <c r="P148" s="106">
        <v>2.930186</v>
      </c>
      <c r="Q148" s="106">
        <v>2.9675660000000001</v>
      </c>
      <c r="R148" s="106">
        <v>3.0053390000000002</v>
      </c>
      <c r="S148" s="106">
        <v>3.044292</v>
      </c>
      <c r="T148" s="106">
        <v>3.0827659999999999</v>
      </c>
      <c r="U148" s="106">
        <v>3.1200450000000002</v>
      </c>
      <c r="V148" s="106">
        <v>3.1561110000000001</v>
      </c>
      <c r="W148" s="106">
        <v>3.1896580000000001</v>
      </c>
      <c r="X148" s="106">
        <v>3.2239089999999999</v>
      </c>
      <c r="Y148" s="106">
        <v>3.264138</v>
      </c>
      <c r="Z148" s="106">
        <v>3.3088220000000002</v>
      </c>
      <c r="AA148" s="106">
        <v>3.3548119999999999</v>
      </c>
      <c r="AB148" s="106">
        <v>3.4002940000000001</v>
      </c>
      <c r="AC148" s="106">
        <v>3.4458950000000002</v>
      </c>
      <c r="AD148" s="106">
        <v>3.4903149999999998</v>
      </c>
      <c r="AE148" s="106">
        <v>3.5349059999999999</v>
      </c>
      <c r="AF148" s="106">
        <v>3.581366</v>
      </c>
      <c r="AG148" s="98">
        <v>1.6511000000000001E-2</v>
      </c>
    </row>
    <row r="149" spans="1:33" ht="12" customHeight="1" x14ac:dyDescent="0.35">
      <c r="A149" s="91" t="s">
        <v>2046</v>
      </c>
      <c r="B149" s="96" t="s">
        <v>1912</v>
      </c>
      <c r="C149" s="106">
        <v>1.4461360000000001</v>
      </c>
      <c r="D149" s="106">
        <v>1.4388989999999999</v>
      </c>
      <c r="E149" s="106">
        <v>1.435327</v>
      </c>
      <c r="F149" s="106">
        <v>1.4343570000000001</v>
      </c>
      <c r="G149" s="106">
        <v>1.4358979999999999</v>
      </c>
      <c r="H149" s="106">
        <v>1.439346</v>
      </c>
      <c r="I149" s="106">
        <v>1.4433469999999999</v>
      </c>
      <c r="J149" s="106">
        <v>1.446372</v>
      </c>
      <c r="K149" s="106">
        <v>1.4490700000000001</v>
      </c>
      <c r="L149" s="106">
        <v>1.4530369999999999</v>
      </c>
      <c r="M149" s="106">
        <v>1.45556</v>
      </c>
      <c r="N149" s="106">
        <v>1.4594419999999999</v>
      </c>
      <c r="O149" s="106">
        <v>1.461322</v>
      </c>
      <c r="P149" s="106">
        <v>1.463244</v>
      </c>
      <c r="Q149" s="106">
        <v>1.467605</v>
      </c>
      <c r="R149" s="106">
        <v>1.473187</v>
      </c>
      <c r="S149" s="106">
        <v>1.4806079999999999</v>
      </c>
      <c r="T149" s="106">
        <v>1.4891049999999999</v>
      </c>
      <c r="U149" s="106">
        <v>1.4999499999999999</v>
      </c>
      <c r="V149" s="106">
        <v>1.5107809999999999</v>
      </c>
      <c r="W149" s="106">
        <v>1.5231669999999999</v>
      </c>
      <c r="X149" s="106">
        <v>1.537552</v>
      </c>
      <c r="Y149" s="106">
        <v>1.555407</v>
      </c>
      <c r="Z149" s="106">
        <v>1.575663</v>
      </c>
      <c r="AA149" s="106">
        <v>1.5961270000000001</v>
      </c>
      <c r="AB149" s="106">
        <v>1.616611</v>
      </c>
      <c r="AC149" s="106">
        <v>1.6366860000000001</v>
      </c>
      <c r="AD149" s="106">
        <v>1.6558299999999999</v>
      </c>
      <c r="AE149" s="106">
        <v>1.675278</v>
      </c>
      <c r="AF149" s="106">
        <v>1.6942790000000001</v>
      </c>
      <c r="AG149" s="98">
        <v>5.476E-3</v>
      </c>
    </row>
    <row r="150" spans="1:33" ht="15" customHeight="1" x14ac:dyDescent="0.35">
      <c r="A150" s="91" t="s">
        <v>2047</v>
      </c>
      <c r="B150" s="96" t="s">
        <v>1914</v>
      </c>
      <c r="C150" s="106">
        <v>2.666E-3</v>
      </c>
      <c r="D150" s="106">
        <v>2.7330000000000002E-3</v>
      </c>
      <c r="E150" s="106">
        <v>2.8479999999999998E-3</v>
      </c>
      <c r="F150" s="106">
        <v>2.9970000000000001E-3</v>
      </c>
      <c r="G150" s="106">
        <v>3.1749999999999999E-3</v>
      </c>
      <c r="H150" s="106">
        <v>3.3809999999999999E-3</v>
      </c>
      <c r="I150" s="106">
        <v>3.5969999999999999E-3</v>
      </c>
      <c r="J150" s="106">
        <v>3.8219999999999999E-3</v>
      </c>
      <c r="K150" s="106">
        <v>4.0470000000000002E-3</v>
      </c>
      <c r="L150" s="106">
        <v>4.2880000000000001E-3</v>
      </c>
      <c r="M150" s="106">
        <v>4.535E-3</v>
      </c>
      <c r="N150" s="106">
        <v>4.7930000000000004E-3</v>
      </c>
      <c r="O150" s="106">
        <v>5.071E-3</v>
      </c>
      <c r="P150" s="106">
        <v>5.3470000000000002E-3</v>
      </c>
      <c r="Q150" s="106">
        <v>5.6259999999999999E-3</v>
      </c>
      <c r="R150" s="106">
        <v>5.9280000000000001E-3</v>
      </c>
      <c r="S150" s="106">
        <v>6.2550000000000001E-3</v>
      </c>
      <c r="T150" s="106">
        <v>6.6030000000000004E-3</v>
      </c>
      <c r="U150" s="106">
        <v>6.9719999999999999E-3</v>
      </c>
      <c r="V150" s="106">
        <v>7.3619999999999996E-3</v>
      </c>
      <c r="W150" s="106">
        <v>7.7669999999999996E-3</v>
      </c>
      <c r="X150" s="106">
        <v>8.1880000000000008E-3</v>
      </c>
      <c r="Y150" s="106">
        <v>8.6269999999999993E-3</v>
      </c>
      <c r="Z150" s="106">
        <v>9.0810000000000005E-3</v>
      </c>
      <c r="AA150" s="106">
        <v>9.5510000000000005E-3</v>
      </c>
      <c r="AB150" s="106">
        <v>1.004E-2</v>
      </c>
      <c r="AC150" s="106">
        <v>1.0543E-2</v>
      </c>
      <c r="AD150" s="106">
        <v>1.1055000000000001E-2</v>
      </c>
      <c r="AE150" s="106">
        <v>1.1527000000000001E-2</v>
      </c>
      <c r="AF150" s="106">
        <v>1.2047E-2</v>
      </c>
      <c r="AG150" s="98">
        <v>5.3386999999999997E-2</v>
      </c>
    </row>
    <row r="151" spans="1:33" ht="15" customHeight="1" x14ac:dyDescent="0.35">
      <c r="A151" s="91" t="s">
        <v>2048</v>
      </c>
      <c r="B151" s="96" t="s">
        <v>1916</v>
      </c>
      <c r="C151" s="106">
        <v>2.8779999999999999E-3</v>
      </c>
      <c r="D151" s="106">
        <v>3.522E-3</v>
      </c>
      <c r="E151" s="106">
        <v>4.1619999999999999E-3</v>
      </c>
      <c r="F151" s="106">
        <v>4.7850000000000002E-3</v>
      </c>
      <c r="G151" s="106">
        <v>5.391E-3</v>
      </c>
      <c r="H151" s="106">
        <v>5.9849999999999999E-3</v>
      </c>
      <c r="I151" s="106">
        <v>6.5550000000000001E-3</v>
      </c>
      <c r="J151" s="106">
        <v>7.1000000000000004E-3</v>
      </c>
      <c r="K151" s="106">
        <v>7.6309999999999998E-3</v>
      </c>
      <c r="L151" s="106">
        <v>8.1499999999999993E-3</v>
      </c>
      <c r="M151" s="106">
        <v>8.6540000000000002E-3</v>
      </c>
      <c r="N151" s="106">
        <v>9.1400000000000006E-3</v>
      </c>
      <c r="O151" s="106">
        <v>9.6139999999999993E-3</v>
      </c>
      <c r="P151" s="106">
        <v>1.0073E-2</v>
      </c>
      <c r="Q151" s="106">
        <v>1.0515E-2</v>
      </c>
      <c r="R151" s="106">
        <v>1.0939000000000001E-2</v>
      </c>
      <c r="S151" s="106">
        <v>1.1358E-2</v>
      </c>
      <c r="T151" s="106">
        <v>1.1773E-2</v>
      </c>
      <c r="U151" s="106">
        <v>1.2194999999999999E-2</v>
      </c>
      <c r="V151" s="106">
        <v>1.2623000000000001E-2</v>
      </c>
      <c r="W151" s="106">
        <v>1.3037999999999999E-2</v>
      </c>
      <c r="X151" s="106">
        <v>1.3455999999999999E-2</v>
      </c>
      <c r="Y151" s="106">
        <v>1.3852E-2</v>
      </c>
      <c r="Z151" s="106">
        <v>1.4239E-2</v>
      </c>
      <c r="AA151" s="106">
        <v>1.4644000000000001E-2</v>
      </c>
      <c r="AB151" s="106">
        <v>1.5065E-2</v>
      </c>
      <c r="AC151" s="106">
        <v>1.5481E-2</v>
      </c>
      <c r="AD151" s="106">
        <v>1.5892E-2</v>
      </c>
      <c r="AE151" s="106">
        <v>1.6320000000000001E-2</v>
      </c>
      <c r="AF151" s="106">
        <v>1.6781999999999998E-2</v>
      </c>
      <c r="AG151" s="98">
        <v>6.2687000000000007E-2</v>
      </c>
    </row>
    <row r="152" spans="1:33" ht="15" customHeight="1" x14ac:dyDescent="0.35">
      <c r="A152" s="91" t="s">
        <v>2049</v>
      </c>
      <c r="B152" s="96" t="s">
        <v>1918</v>
      </c>
      <c r="C152" s="106">
        <v>3.7470999999999997E-2</v>
      </c>
      <c r="D152" s="106">
        <v>4.5025999999999997E-2</v>
      </c>
      <c r="E152" s="106">
        <v>5.2795000000000002E-2</v>
      </c>
      <c r="F152" s="106">
        <v>6.0603999999999998E-2</v>
      </c>
      <c r="G152" s="106">
        <v>6.8415000000000004E-2</v>
      </c>
      <c r="H152" s="106">
        <v>7.6297000000000004E-2</v>
      </c>
      <c r="I152" s="106">
        <v>8.4062999999999999E-2</v>
      </c>
      <c r="J152" s="106">
        <v>9.1698000000000002E-2</v>
      </c>
      <c r="K152" s="106">
        <v>9.9329000000000001E-2</v>
      </c>
      <c r="L152" s="106">
        <v>0.107013</v>
      </c>
      <c r="M152" s="106">
        <v>0.114716</v>
      </c>
      <c r="N152" s="106">
        <v>0.122432</v>
      </c>
      <c r="O152" s="106">
        <v>0.130221</v>
      </c>
      <c r="P152" s="106">
        <v>0.138096</v>
      </c>
      <c r="Q152" s="106">
        <v>0.14602999999999999</v>
      </c>
      <c r="R152" s="106">
        <v>0.15409100000000001</v>
      </c>
      <c r="S152" s="106">
        <v>0.162409</v>
      </c>
      <c r="T152" s="106">
        <v>0.17099400000000001</v>
      </c>
      <c r="U152" s="106">
        <v>0.179899</v>
      </c>
      <c r="V152" s="106">
        <v>0.18915999999999999</v>
      </c>
      <c r="W152" s="106">
        <v>0.19868</v>
      </c>
      <c r="X152" s="106">
        <v>0.20850299999999999</v>
      </c>
      <c r="Y152" s="106">
        <v>0.21867900000000001</v>
      </c>
      <c r="Z152" s="106">
        <v>0.22912099999999999</v>
      </c>
      <c r="AA152" s="106">
        <v>0.23982300000000001</v>
      </c>
      <c r="AB152" s="106">
        <v>0.25086799999999998</v>
      </c>
      <c r="AC152" s="106">
        <v>0.26204300000000003</v>
      </c>
      <c r="AD152" s="106">
        <v>0.27329599999999998</v>
      </c>
      <c r="AE152" s="106">
        <v>0.28498899999999999</v>
      </c>
      <c r="AF152" s="106">
        <v>0.29744399999999999</v>
      </c>
      <c r="AG152" s="98">
        <v>7.4050000000000005E-2</v>
      </c>
    </row>
    <row r="153" spans="1:33" ht="15" customHeight="1" x14ac:dyDescent="0.35">
      <c r="A153" s="91" t="s">
        <v>2050</v>
      </c>
      <c r="B153" s="96" t="s">
        <v>1920</v>
      </c>
      <c r="C153" s="106">
        <v>1.34E-4</v>
      </c>
      <c r="D153" s="106">
        <v>1.4999999999999999E-4</v>
      </c>
      <c r="E153" s="106">
        <v>1.63E-4</v>
      </c>
      <c r="F153" s="106">
        <v>1.76E-4</v>
      </c>
      <c r="G153" s="106">
        <v>1.8699999999999999E-4</v>
      </c>
      <c r="H153" s="106">
        <v>1.9699999999999999E-4</v>
      </c>
      <c r="I153" s="106">
        <v>2.05E-4</v>
      </c>
      <c r="J153" s="106">
        <v>2.12E-4</v>
      </c>
      <c r="K153" s="106">
        <v>2.1800000000000001E-4</v>
      </c>
      <c r="L153" s="106">
        <v>2.22E-4</v>
      </c>
      <c r="M153" s="106">
        <v>2.2599999999999999E-4</v>
      </c>
      <c r="N153" s="106">
        <v>2.2900000000000001E-4</v>
      </c>
      <c r="O153" s="106">
        <v>2.3000000000000001E-4</v>
      </c>
      <c r="P153" s="106">
        <v>2.31E-4</v>
      </c>
      <c r="Q153" s="106">
        <v>2.32E-4</v>
      </c>
      <c r="R153" s="106">
        <v>2.31E-4</v>
      </c>
      <c r="S153" s="106">
        <v>2.3000000000000001E-4</v>
      </c>
      <c r="T153" s="106">
        <v>2.2800000000000001E-4</v>
      </c>
      <c r="U153" s="106">
        <v>2.2599999999999999E-4</v>
      </c>
      <c r="V153" s="106">
        <v>2.23E-4</v>
      </c>
      <c r="W153" s="106">
        <v>2.2000000000000001E-4</v>
      </c>
      <c r="X153" s="106">
        <v>2.1699999999999999E-4</v>
      </c>
      <c r="Y153" s="106">
        <v>2.13E-4</v>
      </c>
      <c r="Z153" s="106">
        <v>2.0900000000000001E-4</v>
      </c>
      <c r="AA153" s="106">
        <v>2.04E-4</v>
      </c>
      <c r="AB153" s="106">
        <v>2.0000000000000001E-4</v>
      </c>
      <c r="AC153" s="106">
        <v>1.95E-4</v>
      </c>
      <c r="AD153" s="106">
        <v>1.9000000000000001E-4</v>
      </c>
      <c r="AE153" s="106">
        <v>1.84E-4</v>
      </c>
      <c r="AF153" s="106">
        <v>1.7799999999999999E-4</v>
      </c>
      <c r="AG153" s="98">
        <v>9.8340000000000007E-3</v>
      </c>
    </row>
    <row r="154" spans="1:33" ht="15" customHeight="1" x14ac:dyDescent="0.35">
      <c r="A154" s="91" t="s">
        <v>2051</v>
      </c>
      <c r="B154" s="96" t="s">
        <v>1922</v>
      </c>
      <c r="C154" s="106">
        <v>3.1599999999999998E-4</v>
      </c>
      <c r="D154" s="106">
        <v>6.5300000000000004E-4</v>
      </c>
      <c r="E154" s="106">
        <v>1.011E-3</v>
      </c>
      <c r="F154" s="106">
        <v>1.3829999999999999E-3</v>
      </c>
      <c r="G154" s="106">
        <v>1.768E-3</v>
      </c>
      <c r="H154" s="106">
        <v>2.1689999999999999E-3</v>
      </c>
      <c r="I154" s="106">
        <v>2.5760000000000002E-3</v>
      </c>
      <c r="J154" s="106">
        <v>2.9870000000000001E-3</v>
      </c>
      <c r="K154" s="106">
        <v>3.4090000000000001E-3</v>
      </c>
      <c r="L154" s="106">
        <v>3.8440000000000002E-3</v>
      </c>
      <c r="M154" s="106">
        <v>4.2880000000000001E-3</v>
      </c>
      <c r="N154" s="106">
        <v>4.7410000000000004E-3</v>
      </c>
      <c r="O154" s="106">
        <v>5.2050000000000004E-3</v>
      </c>
      <c r="P154" s="106">
        <v>5.6810000000000003E-3</v>
      </c>
      <c r="Q154" s="106">
        <v>6.1659999999999996E-3</v>
      </c>
      <c r="R154" s="106">
        <v>6.6620000000000004E-3</v>
      </c>
      <c r="S154" s="106">
        <v>7.1739999999999998E-3</v>
      </c>
      <c r="T154" s="106">
        <v>7.7029999999999998E-3</v>
      </c>
      <c r="U154" s="106">
        <v>8.2520000000000007E-3</v>
      </c>
      <c r="V154" s="106">
        <v>8.822E-3</v>
      </c>
      <c r="W154" s="106">
        <v>9.4079999999999997E-3</v>
      </c>
      <c r="X154" s="106">
        <v>1.0011000000000001E-2</v>
      </c>
      <c r="Y154" s="106">
        <v>1.0635E-2</v>
      </c>
      <c r="Z154" s="106">
        <v>1.1276E-2</v>
      </c>
      <c r="AA154" s="106">
        <v>1.1937E-2</v>
      </c>
      <c r="AB154" s="106">
        <v>1.2619999999999999E-2</v>
      </c>
      <c r="AC154" s="106">
        <v>1.3318999999999999E-2</v>
      </c>
      <c r="AD154" s="106">
        <v>1.4029E-2</v>
      </c>
      <c r="AE154" s="106">
        <v>1.4767000000000001E-2</v>
      </c>
      <c r="AF154" s="106">
        <v>1.5547E-2</v>
      </c>
      <c r="AG154" s="98">
        <v>0.143729</v>
      </c>
    </row>
    <row r="155" spans="1:33" ht="15" customHeight="1" x14ac:dyDescent="0.35">
      <c r="A155" s="91" t="s">
        <v>2052</v>
      </c>
      <c r="B155" s="96" t="s">
        <v>1924</v>
      </c>
      <c r="C155" s="106">
        <v>2.8899999999999998E-4</v>
      </c>
      <c r="D155" s="106">
        <v>5.9699999999999998E-4</v>
      </c>
      <c r="E155" s="106">
        <v>9.2400000000000002E-4</v>
      </c>
      <c r="F155" s="106">
        <v>1.2639999999999999E-3</v>
      </c>
      <c r="G155" s="106">
        <v>1.616E-3</v>
      </c>
      <c r="H155" s="106">
        <v>1.9819999999999998E-3</v>
      </c>
      <c r="I155" s="106">
        <v>2.3540000000000002E-3</v>
      </c>
      <c r="J155" s="106">
        <v>2.7299999999999998E-3</v>
      </c>
      <c r="K155" s="106">
        <v>3.1159999999999998E-3</v>
      </c>
      <c r="L155" s="106">
        <v>3.5130000000000001E-3</v>
      </c>
      <c r="M155" s="106">
        <v>3.9189999999999997E-3</v>
      </c>
      <c r="N155" s="106">
        <v>4.333E-3</v>
      </c>
      <c r="O155" s="106">
        <v>4.7569999999999999E-3</v>
      </c>
      <c r="P155" s="106">
        <v>5.1919999999999996E-3</v>
      </c>
      <c r="Q155" s="106">
        <v>5.6350000000000003E-3</v>
      </c>
      <c r="R155" s="106">
        <v>6.0879999999999997E-3</v>
      </c>
      <c r="S155" s="106">
        <v>6.5560000000000002E-3</v>
      </c>
      <c r="T155" s="106">
        <v>7.0400000000000003E-3</v>
      </c>
      <c r="U155" s="106">
        <v>7.541E-3</v>
      </c>
      <c r="V155" s="106">
        <v>8.0619999999999997E-3</v>
      </c>
      <c r="W155" s="106">
        <v>8.5970000000000005E-3</v>
      </c>
      <c r="X155" s="106">
        <v>9.1489999999999991E-3</v>
      </c>
      <c r="Y155" s="106">
        <v>9.7190000000000002E-3</v>
      </c>
      <c r="Z155" s="106">
        <v>1.0305E-2</v>
      </c>
      <c r="AA155" s="106">
        <v>1.0909E-2</v>
      </c>
      <c r="AB155" s="106">
        <v>1.1533E-2</v>
      </c>
      <c r="AC155" s="106">
        <v>1.2172000000000001E-2</v>
      </c>
      <c r="AD155" s="106">
        <v>1.282E-2</v>
      </c>
      <c r="AE155" s="106">
        <v>1.3495E-2</v>
      </c>
      <c r="AF155" s="106">
        <v>1.4208E-2</v>
      </c>
      <c r="AG155" s="98">
        <v>0.143729</v>
      </c>
    </row>
    <row r="156" spans="1:33" ht="15" customHeight="1" x14ac:dyDescent="0.35">
      <c r="A156" s="91" t="s">
        <v>2053</v>
      </c>
      <c r="B156" s="96" t="s">
        <v>1926</v>
      </c>
      <c r="C156" s="106">
        <v>4.84E-4</v>
      </c>
      <c r="D156" s="106">
        <v>9.990000000000001E-4</v>
      </c>
      <c r="E156" s="106">
        <v>1.5460000000000001E-3</v>
      </c>
      <c r="F156" s="106">
        <v>2.1150000000000001E-3</v>
      </c>
      <c r="G156" s="106">
        <v>2.7030000000000001E-3</v>
      </c>
      <c r="H156" s="106">
        <v>3.3149999999999998E-3</v>
      </c>
      <c r="I156" s="106">
        <v>3.9379999999999997E-3</v>
      </c>
      <c r="J156" s="106">
        <v>4.5669999999999999E-3</v>
      </c>
      <c r="K156" s="106">
        <v>5.2119999999999996E-3</v>
      </c>
      <c r="L156" s="106">
        <v>5.8770000000000003E-3</v>
      </c>
      <c r="M156" s="106">
        <v>6.5560000000000002E-3</v>
      </c>
      <c r="N156" s="106">
        <v>7.2490000000000002E-3</v>
      </c>
      <c r="O156" s="106">
        <v>7.9579999999999998E-3</v>
      </c>
      <c r="P156" s="106">
        <v>8.6859999999999993E-3</v>
      </c>
      <c r="Q156" s="106">
        <v>9.4269999999999996E-3</v>
      </c>
      <c r="R156" s="106">
        <v>1.0185E-2</v>
      </c>
      <c r="S156" s="106">
        <v>1.0968E-2</v>
      </c>
      <c r="T156" s="106">
        <v>1.1776999999999999E-2</v>
      </c>
      <c r="U156" s="106">
        <v>1.2616E-2</v>
      </c>
      <c r="V156" s="106">
        <v>1.3488E-2</v>
      </c>
      <c r="W156" s="106">
        <v>1.4383E-2</v>
      </c>
      <c r="X156" s="106">
        <v>1.5306E-2</v>
      </c>
      <c r="Y156" s="106">
        <v>1.6258999999999999E-2</v>
      </c>
      <c r="Z156" s="106">
        <v>1.7239999999999998E-2</v>
      </c>
      <c r="AA156" s="106">
        <v>1.8249999999999999E-2</v>
      </c>
      <c r="AB156" s="106">
        <v>1.9295E-2</v>
      </c>
      <c r="AC156" s="106">
        <v>2.0362000000000002E-2</v>
      </c>
      <c r="AD156" s="106">
        <v>2.1447000000000001E-2</v>
      </c>
      <c r="AE156" s="106">
        <v>2.2575999999999999E-2</v>
      </c>
      <c r="AF156" s="106">
        <v>2.3768999999999998E-2</v>
      </c>
      <c r="AG156" s="98">
        <v>0.143729</v>
      </c>
    </row>
    <row r="157" spans="1:33" ht="15" customHeight="1" x14ac:dyDescent="0.35">
      <c r="A157" s="91" t="s">
        <v>2054</v>
      </c>
      <c r="B157" s="96" t="s">
        <v>1940</v>
      </c>
      <c r="C157" s="106">
        <v>3.7177790000000002</v>
      </c>
      <c r="D157" s="106">
        <v>3.7769240000000002</v>
      </c>
      <c r="E157" s="106">
        <v>3.8429690000000001</v>
      </c>
      <c r="F157" s="106">
        <v>3.9122970000000001</v>
      </c>
      <c r="G157" s="106">
        <v>3.9848729999999999</v>
      </c>
      <c r="H157" s="106">
        <v>4.0612279999999998</v>
      </c>
      <c r="I157" s="106">
        <v>4.1352180000000001</v>
      </c>
      <c r="J157" s="106">
        <v>4.204637</v>
      </c>
      <c r="K157" s="106">
        <v>4.2701630000000002</v>
      </c>
      <c r="L157" s="106">
        <v>4.3368180000000001</v>
      </c>
      <c r="M157" s="106">
        <v>4.3991350000000002</v>
      </c>
      <c r="N157" s="106">
        <v>4.4613339999999999</v>
      </c>
      <c r="O157" s="106">
        <v>4.5160479999999996</v>
      </c>
      <c r="P157" s="106">
        <v>4.5667340000000003</v>
      </c>
      <c r="Q157" s="106">
        <v>4.6188019999999996</v>
      </c>
      <c r="R157" s="106">
        <v>4.6726479999999997</v>
      </c>
      <c r="S157" s="106">
        <v>4.729851</v>
      </c>
      <c r="T157" s="106">
        <v>4.7879880000000004</v>
      </c>
      <c r="U157" s="106">
        <v>4.8476990000000004</v>
      </c>
      <c r="V157" s="106">
        <v>4.9066280000000004</v>
      </c>
      <c r="W157" s="106">
        <v>4.9649210000000004</v>
      </c>
      <c r="X157" s="106">
        <v>5.0262869999999999</v>
      </c>
      <c r="Y157" s="106">
        <v>5.0975279999999996</v>
      </c>
      <c r="Z157" s="106">
        <v>5.1759529999999998</v>
      </c>
      <c r="AA157" s="106">
        <v>5.2562610000000003</v>
      </c>
      <c r="AB157" s="106">
        <v>5.3365280000000004</v>
      </c>
      <c r="AC157" s="106">
        <v>5.4166980000000002</v>
      </c>
      <c r="AD157" s="106">
        <v>5.494872</v>
      </c>
      <c r="AE157" s="106">
        <v>5.5740460000000001</v>
      </c>
      <c r="AF157" s="106">
        <v>5.6556189999999997</v>
      </c>
      <c r="AG157" s="98">
        <v>1.4571000000000001E-2</v>
      </c>
    </row>
    <row r="158" spans="1:33" ht="15" customHeight="1" x14ac:dyDescent="0.35">
      <c r="B158" s="41" t="s">
        <v>1941</v>
      </c>
    </row>
    <row r="159" spans="1:33" ht="15" customHeight="1" x14ac:dyDescent="0.35">
      <c r="A159" s="91" t="s">
        <v>2055</v>
      </c>
      <c r="B159" s="96" t="s">
        <v>1910</v>
      </c>
      <c r="C159" s="106">
        <v>5.1645880000000002</v>
      </c>
      <c r="D159" s="106">
        <v>5.2510469999999998</v>
      </c>
      <c r="E159" s="106">
        <v>5.3408040000000003</v>
      </c>
      <c r="F159" s="106">
        <v>5.4267649999999996</v>
      </c>
      <c r="G159" s="106">
        <v>5.5102960000000003</v>
      </c>
      <c r="H159" s="106">
        <v>5.5932170000000001</v>
      </c>
      <c r="I159" s="106">
        <v>5.6667329999999998</v>
      </c>
      <c r="J159" s="106">
        <v>5.7276150000000001</v>
      </c>
      <c r="K159" s="106">
        <v>5.7770710000000003</v>
      </c>
      <c r="L159" s="106">
        <v>5.8212469999999996</v>
      </c>
      <c r="M159" s="106">
        <v>5.8598720000000002</v>
      </c>
      <c r="N159" s="106">
        <v>5.8899990000000004</v>
      </c>
      <c r="O159" s="106">
        <v>5.9105999999999996</v>
      </c>
      <c r="P159" s="106">
        <v>5.9200840000000001</v>
      </c>
      <c r="Q159" s="106">
        <v>5.9262309999999996</v>
      </c>
      <c r="R159" s="106">
        <v>5.9324110000000001</v>
      </c>
      <c r="S159" s="106">
        <v>5.9373620000000003</v>
      </c>
      <c r="T159" s="106">
        <v>5.9396589999999998</v>
      </c>
      <c r="U159" s="106">
        <v>5.9344789999999996</v>
      </c>
      <c r="V159" s="106">
        <v>5.9235069999999999</v>
      </c>
      <c r="W159" s="106">
        <v>5.9001760000000001</v>
      </c>
      <c r="X159" s="106">
        <v>5.8832069999999996</v>
      </c>
      <c r="Y159" s="106">
        <v>5.8693350000000004</v>
      </c>
      <c r="Z159" s="106">
        <v>5.8584240000000003</v>
      </c>
      <c r="AA159" s="106">
        <v>5.8472119999999999</v>
      </c>
      <c r="AB159" s="106">
        <v>5.8302630000000004</v>
      </c>
      <c r="AC159" s="106">
        <v>5.8064609999999997</v>
      </c>
      <c r="AD159" s="106">
        <v>5.7759</v>
      </c>
      <c r="AE159" s="106">
        <v>5.7390930000000004</v>
      </c>
      <c r="AF159" s="106">
        <v>5.697692</v>
      </c>
      <c r="AG159" s="98">
        <v>3.3930000000000002E-3</v>
      </c>
    </row>
    <row r="160" spans="1:33" ht="15" customHeight="1" x14ac:dyDescent="0.35">
      <c r="A160" s="91" t="s">
        <v>2056</v>
      </c>
      <c r="B160" s="96" t="s">
        <v>1912</v>
      </c>
      <c r="C160" s="106">
        <v>4.4518000000000002E-2</v>
      </c>
      <c r="D160" s="106">
        <v>3.8718000000000002E-2</v>
      </c>
      <c r="E160" s="106">
        <v>3.3901000000000001E-2</v>
      </c>
      <c r="F160" s="106">
        <v>2.9756999999999999E-2</v>
      </c>
      <c r="G160" s="106">
        <v>2.6207000000000001E-2</v>
      </c>
      <c r="H160" s="106">
        <v>2.3344E-2</v>
      </c>
      <c r="I160" s="106">
        <v>2.1041000000000001E-2</v>
      </c>
      <c r="J160" s="106">
        <v>1.9141999999999999E-2</v>
      </c>
      <c r="K160" s="106">
        <v>1.7506000000000001E-2</v>
      </c>
      <c r="L160" s="106">
        <v>1.6154999999999999E-2</v>
      </c>
      <c r="M160" s="106">
        <v>1.4954E-2</v>
      </c>
      <c r="N160" s="106">
        <v>1.3946999999999999E-2</v>
      </c>
      <c r="O160" s="106">
        <v>1.3133000000000001E-2</v>
      </c>
      <c r="P160" s="106">
        <v>1.2479000000000001E-2</v>
      </c>
      <c r="Q160" s="106">
        <v>1.1989E-2</v>
      </c>
      <c r="R160" s="106">
        <v>1.1573E-2</v>
      </c>
      <c r="S160" s="106">
        <v>1.1283E-2</v>
      </c>
      <c r="T160" s="106">
        <v>1.1077999999999999E-2</v>
      </c>
      <c r="U160" s="106">
        <v>1.0898E-2</v>
      </c>
      <c r="V160" s="106">
        <v>1.0711999999999999E-2</v>
      </c>
      <c r="W160" s="106">
        <v>1.0573000000000001E-2</v>
      </c>
      <c r="X160" s="106">
        <v>1.0397E-2</v>
      </c>
      <c r="Y160" s="106">
        <v>1.0226000000000001E-2</v>
      </c>
      <c r="Z160" s="106">
        <v>1.0132E-2</v>
      </c>
      <c r="AA160" s="106">
        <v>1.0088E-2</v>
      </c>
      <c r="AB160" s="106">
        <v>1.0071E-2</v>
      </c>
      <c r="AC160" s="106">
        <v>1.0063000000000001E-2</v>
      </c>
      <c r="AD160" s="106">
        <v>1.0064999999999999E-2</v>
      </c>
      <c r="AE160" s="106">
        <v>1.0061E-2</v>
      </c>
      <c r="AF160" s="106">
        <v>1.0056000000000001E-2</v>
      </c>
      <c r="AG160" s="98">
        <v>-5.0006000000000002E-2</v>
      </c>
    </row>
    <row r="161" spans="1:33" ht="15" customHeight="1" x14ac:dyDescent="0.35">
      <c r="A161" s="91" t="s">
        <v>2057</v>
      </c>
      <c r="B161" s="96" t="s">
        <v>1914</v>
      </c>
      <c r="C161" s="106">
        <v>3.287E-3</v>
      </c>
      <c r="D161" s="106">
        <v>3.228E-3</v>
      </c>
      <c r="E161" s="106">
        <v>3.179E-3</v>
      </c>
      <c r="F161" s="106">
        <v>3.1470000000000001E-3</v>
      </c>
      <c r="G161" s="106">
        <v>3.1340000000000001E-3</v>
      </c>
      <c r="H161" s="106">
        <v>3.156E-3</v>
      </c>
      <c r="I161" s="106">
        <v>3.186E-3</v>
      </c>
      <c r="J161" s="106">
        <v>3.2100000000000002E-3</v>
      </c>
      <c r="K161" s="106">
        <v>3.2100000000000002E-3</v>
      </c>
      <c r="L161" s="106">
        <v>3.2239999999999999E-3</v>
      </c>
      <c r="M161" s="106">
        <v>3.2439999999999999E-3</v>
      </c>
      <c r="N161" s="106">
        <v>3.2629999999999998E-3</v>
      </c>
      <c r="O161" s="106">
        <v>3.3080000000000002E-3</v>
      </c>
      <c r="P161" s="106">
        <v>3.3700000000000002E-3</v>
      </c>
      <c r="Q161" s="106">
        <v>3.4420000000000002E-3</v>
      </c>
      <c r="R161" s="106">
        <v>3.5200000000000001E-3</v>
      </c>
      <c r="S161" s="106">
        <v>3.6029999999999999E-3</v>
      </c>
      <c r="T161" s="106">
        <v>3.6879999999999999E-3</v>
      </c>
      <c r="U161" s="106">
        <v>3.7750000000000001E-3</v>
      </c>
      <c r="V161" s="106">
        <v>3.862E-3</v>
      </c>
      <c r="W161" s="106">
        <v>3.9490000000000003E-3</v>
      </c>
      <c r="X161" s="106">
        <v>4.0340000000000003E-3</v>
      </c>
      <c r="Y161" s="106">
        <v>4.1190000000000003E-3</v>
      </c>
      <c r="Z161" s="106">
        <v>4.2009999999999999E-3</v>
      </c>
      <c r="AA161" s="106">
        <v>4.2830000000000003E-3</v>
      </c>
      <c r="AB161" s="106">
        <v>4.3639999999999998E-3</v>
      </c>
      <c r="AC161" s="106">
        <v>4.4419999999999998E-3</v>
      </c>
      <c r="AD161" s="106">
        <v>4.5149999999999999E-3</v>
      </c>
      <c r="AE161" s="106">
        <v>4.5760000000000002E-3</v>
      </c>
      <c r="AF161" s="106">
        <v>4.6259999999999999E-3</v>
      </c>
      <c r="AG161" s="98">
        <v>1.1849999999999999E-2</v>
      </c>
    </row>
    <row r="162" spans="1:33" ht="15" customHeight="1" x14ac:dyDescent="0.35">
      <c r="A162" s="91" t="s">
        <v>2058</v>
      </c>
      <c r="B162" s="96" t="s">
        <v>1916</v>
      </c>
      <c r="C162" s="106">
        <v>4.6627000000000002E-2</v>
      </c>
      <c r="D162" s="106">
        <v>5.0178E-2</v>
      </c>
      <c r="E162" s="106">
        <v>5.3428999999999997E-2</v>
      </c>
      <c r="F162" s="106">
        <v>5.6334000000000002E-2</v>
      </c>
      <c r="G162" s="106">
        <v>5.8936000000000002E-2</v>
      </c>
      <c r="H162" s="106">
        <v>6.1317999999999998E-2</v>
      </c>
      <c r="I162" s="106">
        <v>6.3455999999999999E-2</v>
      </c>
      <c r="J162" s="106">
        <v>6.5366999999999995E-2</v>
      </c>
      <c r="K162" s="106">
        <v>6.7119999999999999E-2</v>
      </c>
      <c r="L162" s="106">
        <v>6.8755999999999998E-2</v>
      </c>
      <c r="M162" s="106">
        <v>7.0286000000000001E-2</v>
      </c>
      <c r="N162" s="106">
        <v>7.1708999999999995E-2</v>
      </c>
      <c r="O162" s="106">
        <v>7.3071999999999998E-2</v>
      </c>
      <c r="P162" s="106">
        <v>7.4393000000000001E-2</v>
      </c>
      <c r="Q162" s="106">
        <v>7.5683E-2</v>
      </c>
      <c r="R162" s="106">
        <v>7.6974000000000001E-2</v>
      </c>
      <c r="S162" s="106">
        <v>7.8353000000000006E-2</v>
      </c>
      <c r="T162" s="106">
        <v>7.9864000000000004E-2</v>
      </c>
      <c r="U162" s="106">
        <v>8.1556000000000003E-2</v>
      </c>
      <c r="V162" s="106">
        <v>8.3488999999999994E-2</v>
      </c>
      <c r="W162" s="106">
        <v>8.5633000000000001E-2</v>
      </c>
      <c r="X162" s="106">
        <v>8.7994000000000003E-2</v>
      </c>
      <c r="Y162" s="106">
        <v>9.0582999999999997E-2</v>
      </c>
      <c r="Z162" s="106">
        <v>9.3496999999999997E-2</v>
      </c>
      <c r="AA162" s="106">
        <v>9.6724000000000004E-2</v>
      </c>
      <c r="AB162" s="106">
        <v>0.100282</v>
      </c>
      <c r="AC162" s="106">
        <v>0.104184</v>
      </c>
      <c r="AD162" s="106">
        <v>0.108322</v>
      </c>
      <c r="AE162" s="106">
        <v>0.112952</v>
      </c>
      <c r="AF162" s="106">
        <v>0.118239</v>
      </c>
      <c r="AG162" s="98">
        <v>3.2607999999999998E-2</v>
      </c>
    </row>
    <row r="163" spans="1:33" ht="12" customHeight="1" x14ac:dyDescent="0.35">
      <c r="A163" s="91" t="s">
        <v>2059</v>
      </c>
      <c r="B163" s="96" t="s">
        <v>1918</v>
      </c>
      <c r="C163" s="106">
        <v>0</v>
      </c>
      <c r="D163" s="106">
        <v>0</v>
      </c>
      <c r="E163" s="106">
        <v>0</v>
      </c>
      <c r="F163" s="106">
        <v>0</v>
      </c>
      <c r="G163" s="106">
        <v>0</v>
      </c>
      <c r="H163" s="106">
        <v>0</v>
      </c>
      <c r="I163" s="106">
        <v>0</v>
      </c>
      <c r="J163" s="106">
        <v>0</v>
      </c>
      <c r="K163" s="106">
        <v>0</v>
      </c>
      <c r="L163" s="106">
        <v>0</v>
      </c>
      <c r="M163" s="106">
        <v>0</v>
      </c>
      <c r="N163" s="106">
        <v>0</v>
      </c>
      <c r="O163" s="106">
        <v>0</v>
      </c>
      <c r="P163" s="106">
        <v>0</v>
      </c>
      <c r="Q163" s="106">
        <v>0</v>
      </c>
      <c r="R163" s="106">
        <v>0</v>
      </c>
      <c r="S163" s="106">
        <v>0</v>
      </c>
      <c r="T163" s="106">
        <v>0</v>
      </c>
      <c r="U163" s="106">
        <v>0</v>
      </c>
      <c r="V163" s="106">
        <v>0</v>
      </c>
      <c r="W163" s="106">
        <v>0</v>
      </c>
      <c r="X163" s="106">
        <v>0</v>
      </c>
      <c r="Y163" s="106">
        <v>0</v>
      </c>
      <c r="Z163" s="106">
        <v>0</v>
      </c>
      <c r="AA163" s="106">
        <v>0</v>
      </c>
      <c r="AB163" s="106">
        <v>0</v>
      </c>
      <c r="AC163" s="106">
        <v>0</v>
      </c>
      <c r="AD163" s="106">
        <v>0</v>
      </c>
      <c r="AE163" s="106">
        <v>0</v>
      </c>
      <c r="AF163" s="106">
        <v>0</v>
      </c>
      <c r="AG163" s="98" t="s">
        <v>1557</v>
      </c>
    </row>
    <row r="164" spans="1:33" ht="15" customHeight="1" x14ac:dyDescent="0.35">
      <c r="A164" s="91" t="s">
        <v>2060</v>
      </c>
      <c r="B164" s="96" t="s">
        <v>1920</v>
      </c>
      <c r="C164" s="106">
        <v>1.2400000000000001E-4</v>
      </c>
      <c r="D164" s="106">
        <v>1.25E-4</v>
      </c>
      <c r="E164" s="106">
        <v>1.26E-4</v>
      </c>
      <c r="F164" s="106">
        <v>1.26E-4</v>
      </c>
      <c r="G164" s="106">
        <v>1.26E-4</v>
      </c>
      <c r="H164" s="106">
        <v>1.26E-4</v>
      </c>
      <c r="I164" s="106">
        <v>1.26E-4</v>
      </c>
      <c r="J164" s="106">
        <v>1.25E-4</v>
      </c>
      <c r="K164" s="106">
        <v>1.2400000000000001E-4</v>
      </c>
      <c r="L164" s="106">
        <v>1.22E-4</v>
      </c>
      <c r="M164" s="106">
        <v>1.21E-4</v>
      </c>
      <c r="N164" s="106">
        <v>1.1900000000000001E-4</v>
      </c>
      <c r="O164" s="106">
        <v>1.17E-4</v>
      </c>
      <c r="P164" s="106">
        <v>1.1400000000000001E-4</v>
      </c>
      <c r="Q164" s="106">
        <v>1.12E-4</v>
      </c>
      <c r="R164" s="106">
        <v>1.0900000000000001E-4</v>
      </c>
      <c r="S164" s="106">
        <v>1.06E-4</v>
      </c>
      <c r="T164" s="106">
        <v>1.03E-4</v>
      </c>
      <c r="U164" s="106">
        <v>9.8999999999999994E-5</v>
      </c>
      <c r="V164" s="106">
        <v>9.6000000000000002E-5</v>
      </c>
      <c r="W164" s="106">
        <v>9.2999999999999997E-5</v>
      </c>
      <c r="X164" s="106">
        <v>8.8999999999999995E-5</v>
      </c>
      <c r="Y164" s="106">
        <v>8.6000000000000003E-5</v>
      </c>
      <c r="Z164" s="106">
        <v>8.2000000000000001E-5</v>
      </c>
      <c r="AA164" s="106">
        <v>7.8999999999999996E-5</v>
      </c>
      <c r="AB164" s="106">
        <v>7.6000000000000004E-5</v>
      </c>
      <c r="AC164" s="106">
        <v>7.2000000000000002E-5</v>
      </c>
      <c r="AD164" s="106">
        <v>6.8999999999999997E-5</v>
      </c>
      <c r="AE164" s="106">
        <v>6.6000000000000005E-5</v>
      </c>
      <c r="AF164" s="106">
        <v>6.3E-5</v>
      </c>
      <c r="AG164" s="98">
        <v>-2.3269000000000001E-2</v>
      </c>
    </row>
    <row r="165" spans="1:33" ht="15" customHeight="1" x14ac:dyDescent="0.35">
      <c r="A165" s="91" t="s">
        <v>2061</v>
      </c>
      <c r="B165" s="96" t="s">
        <v>1922</v>
      </c>
      <c r="C165" s="106">
        <v>2.4600000000000002E-4</v>
      </c>
      <c r="D165" s="106">
        <v>5.0199999999999995E-4</v>
      </c>
      <c r="E165" s="106">
        <v>7.6800000000000002E-4</v>
      </c>
      <c r="F165" s="106">
        <v>1.0380000000000001E-3</v>
      </c>
      <c r="G165" s="106">
        <v>1.31E-3</v>
      </c>
      <c r="H165" s="106">
        <v>1.588E-3</v>
      </c>
      <c r="I165" s="106">
        <v>1.8630000000000001E-3</v>
      </c>
      <c r="J165" s="106">
        <v>2.1350000000000002E-3</v>
      </c>
      <c r="K165" s="106">
        <v>2.4069999999999999E-3</v>
      </c>
      <c r="L165" s="106">
        <v>2.6800000000000001E-3</v>
      </c>
      <c r="M165" s="106">
        <v>2.9520000000000002E-3</v>
      </c>
      <c r="N165" s="106">
        <v>3.222E-3</v>
      </c>
      <c r="O165" s="106">
        <v>3.4910000000000002E-3</v>
      </c>
      <c r="P165" s="106">
        <v>3.7599999999999999E-3</v>
      </c>
      <c r="Q165" s="106">
        <v>4.0260000000000001E-3</v>
      </c>
      <c r="R165" s="106">
        <v>4.2890000000000003E-3</v>
      </c>
      <c r="S165" s="106">
        <v>4.5529999999999998E-3</v>
      </c>
      <c r="T165" s="106">
        <v>4.8180000000000002E-3</v>
      </c>
      <c r="U165" s="106">
        <v>5.084E-3</v>
      </c>
      <c r="V165" s="106">
        <v>5.3509999999999999E-3</v>
      </c>
      <c r="W165" s="106">
        <v>5.6160000000000003E-3</v>
      </c>
      <c r="X165" s="106">
        <v>5.8809999999999999E-3</v>
      </c>
      <c r="Y165" s="106">
        <v>6.1450000000000003E-3</v>
      </c>
      <c r="Z165" s="106">
        <v>6.4070000000000004E-3</v>
      </c>
      <c r="AA165" s="106">
        <v>6.6680000000000003E-3</v>
      </c>
      <c r="AB165" s="106">
        <v>6.927E-3</v>
      </c>
      <c r="AC165" s="106">
        <v>7.1830000000000001E-3</v>
      </c>
      <c r="AD165" s="106">
        <v>7.4320000000000002E-3</v>
      </c>
      <c r="AE165" s="106">
        <v>7.6829999999999997E-3</v>
      </c>
      <c r="AF165" s="106">
        <v>7.9380000000000006E-3</v>
      </c>
      <c r="AG165" s="98">
        <v>0.12726699999999999</v>
      </c>
    </row>
    <row r="166" spans="1:33" ht="15" customHeight="1" x14ac:dyDescent="0.35">
      <c r="A166" s="91" t="s">
        <v>2062</v>
      </c>
      <c r="B166" s="96" t="s">
        <v>1924</v>
      </c>
      <c r="C166" s="106">
        <v>2.7500000000000002E-4</v>
      </c>
      <c r="D166" s="106">
        <v>5.5999999999999995E-4</v>
      </c>
      <c r="E166" s="106">
        <v>8.5700000000000001E-4</v>
      </c>
      <c r="F166" s="106">
        <v>1.158E-3</v>
      </c>
      <c r="G166" s="106">
        <v>1.4630000000000001E-3</v>
      </c>
      <c r="H166" s="106">
        <v>1.7719999999999999E-3</v>
      </c>
      <c r="I166" s="106">
        <v>2.0799999999999998E-3</v>
      </c>
      <c r="J166" s="106">
        <v>2.3830000000000001E-3</v>
      </c>
      <c r="K166" s="106">
        <v>2.6870000000000002E-3</v>
      </c>
      <c r="L166" s="106">
        <v>2.9910000000000002E-3</v>
      </c>
      <c r="M166" s="106">
        <v>3.2950000000000002E-3</v>
      </c>
      <c r="N166" s="106">
        <v>3.5969999999999999E-3</v>
      </c>
      <c r="O166" s="106">
        <v>3.8969999999999999E-3</v>
      </c>
      <c r="P166" s="106">
        <v>4.1970000000000002E-3</v>
      </c>
      <c r="Q166" s="106">
        <v>4.4929999999999996E-3</v>
      </c>
      <c r="R166" s="106">
        <v>4.7869999999999996E-3</v>
      </c>
      <c r="S166" s="106">
        <v>5.0819999999999997E-3</v>
      </c>
      <c r="T166" s="106">
        <v>5.3769999999999998E-3</v>
      </c>
      <c r="U166" s="106">
        <v>5.6740000000000002E-3</v>
      </c>
      <c r="V166" s="106">
        <v>5.9719999999999999E-3</v>
      </c>
      <c r="W166" s="106">
        <v>6.2690000000000003E-3</v>
      </c>
      <c r="X166" s="106">
        <v>6.5640000000000004E-3</v>
      </c>
      <c r="Y166" s="106">
        <v>6.8589999999999996E-3</v>
      </c>
      <c r="Z166" s="106">
        <v>7.1510000000000002E-3</v>
      </c>
      <c r="AA166" s="106">
        <v>7.4419999999999998E-3</v>
      </c>
      <c r="AB166" s="106">
        <v>7.7320000000000002E-3</v>
      </c>
      <c r="AC166" s="106">
        <v>8.0169999999999998E-3</v>
      </c>
      <c r="AD166" s="106">
        <v>8.2959999999999996E-3</v>
      </c>
      <c r="AE166" s="106">
        <v>8.5749999999999993E-3</v>
      </c>
      <c r="AF166" s="106">
        <v>8.8610000000000008E-3</v>
      </c>
      <c r="AG166" s="98">
        <v>0.12726699999999999</v>
      </c>
    </row>
    <row r="167" spans="1:33" ht="15" customHeight="1" x14ac:dyDescent="0.35">
      <c r="A167" s="91" t="s">
        <v>2063</v>
      </c>
      <c r="B167" s="96" t="s">
        <v>1926</v>
      </c>
      <c r="C167" s="106">
        <v>3.0800000000000001E-4</v>
      </c>
      <c r="D167" s="106">
        <v>6.2799999999999998E-4</v>
      </c>
      <c r="E167" s="106">
        <v>9.6100000000000005E-4</v>
      </c>
      <c r="F167" s="106">
        <v>1.2979999999999999E-3</v>
      </c>
      <c r="G167" s="106">
        <v>1.64E-3</v>
      </c>
      <c r="H167" s="106">
        <v>1.9870000000000001E-3</v>
      </c>
      <c r="I167" s="106">
        <v>2.3319999999999999E-3</v>
      </c>
      <c r="J167" s="106">
        <v>2.6719999999999999E-3</v>
      </c>
      <c r="K167" s="106">
        <v>3.0119999999999999E-3</v>
      </c>
      <c r="L167" s="106">
        <v>3.3540000000000002E-3</v>
      </c>
      <c r="M167" s="106">
        <v>3.6939999999999998E-3</v>
      </c>
      <c r="N167" s="106">
        <v>4.032E-3</v>
      </c>
      <c r="O167" s="106">
        <v>4.3689999999999996E-3</v>
      </c>
      <c r="P167" s="106">
        <v>4.705E-3</v>
      </c>
      <c r="Q167" s="106">
        <v>5.0379999999999999E-3</v>
      </c>
      <c r="R167" s="106">
        <v>5.3670000000000002E-3</v>
      </c>
      <c r="S167" s="106">
        <v>5.6979999999999999E-3</v>
      </c>
      <c r="T167" s="106">
        <v>6.0289999999999996E-3</v>
      </c>
      <c r="U167" s="106">
        <v>6.3610000000000003E-3</v>
      </c>
      <c r="V167" s="106">
        <v>6.6959999999999997E-3</v>
      </c>
      <c r="W167" s="106">
        <v>7.0280000000000004E-3</v>
      </c>
      <c r="X167" s="106">
        <v>7.3590000000000001E-3</v>
      </c>
      <c r="Y167" s="106">
        <v>7.6899999999999998E-3</v>
      </c>
      <c r="Z167" s="106">
        <v>8.0180000000000008E-3</v>
      </c>
      <c r="AA167" s="106">
        <v>8.3429999999999997E-3</v>
      </c>
      <c r="AB167" s="106">
        <v>8.6689999999999996E-3</v>
      </c>
      <c r="AC167" s="106">
        <v>8.9879999999999995E-3</v>
      </c>
      <c r="AD167" s="106">
        <v>9.2999999999999992E-3</v>
      </c>
      <c r="AE167" s="106">
        <v>9.6139999999999993E-3</v>
      </c>
      <c r="AF167" s="106">
        <v>9.9340000000000001E-3</v>
      </c>
      <c r="AG167" s="98">
        <v>0.12726699999999999</v>
      </c>
    </row>
    <row r="168" spans="1:33" ht="15" customHeight="1" x14ac:dyDescent="0.35">
      <c r="A168" s="91" t="s">
        <v>2064</v>
      </c>
      <c r="B168" s="96" t="s">
        <v>1952</v>
      </c>
      <c r="C168" s="106">
        <v>5.2599729999999996</v>
      </c>
      <c r="D168" s="106">
        <v>5.3449850000000003</v>
      </c>
      <c r="E168" s="106">
        <v>5.4340219999999997</v>
      </c>
      <c r="F168" s="106">
        <v>5.5196230000000002</v>
      </c>
      <c r="G168" s="106">
        <v>5.6031129999999996</v>
      </c>
      <c r="H168" s="106">
        <v>5.6865100000000002</v>
      </c>
      <c r="I168" s="106">
        <v>5.7608160000000002</v>
      </c>
      <c r="J168" s="106">
        <v>5.822648</v>
      </c>
      <c r="K168" s="106">
        <v>5.8731340000000003</v>
      </c>
      <c r="L168" s="106">
        <v>5.9185270000000001</v>
      </c>
      <c r="M168" s="106">
        <v>5.9584169999999999</v>
      </c>
      <c r="N168" s="106">
        <v>5.989884</v>
      </c>
      <c r="O168" s="106">
        <v>6.0119819999999997</v>
      </c>
      <c r="P168" s="106">
        <v>6.0230980000000001</v>
      </c>
      <c r="Q168" s="106">
        <v>6.0310069999999998</v>
      </c>
      <c r="R168" s="106">
        <v>6.0390259999999998</v>
      </c>
      <c r="S168" s="106">
        <v>6.046036</v>
      </c>
      <c r="T168" s="106">
        <v>6.0506130000000002</v>
      </c>
      <c r="U168" s="106">
        <v>6.0479229999999999</v>
      </c>
      <c r="V168" s="106">
        <v>6.0396799999999997</v>
      </c>
      <c r="W168" s="106">
        <v>6.0193320000000003</v>
      </c>
      <c r="X168" s="106">
        <v>6.0055209999999999</v>
      </c>
      <c r="Y168" s="106">
        <v>5.9950359999999998</v>
      </c>
      <c r="Z168" s="106">
        <v>5.9879069999999999</v>
      </c>
      <c r="AA168" s="106">
        <v>5.9808349999999999</v>
      </c>
      <c r="AB168" s="106">
        <v>5.9683780000000004</v>
      </c>
      <c r="AC168" s="106">
        <v>5.9494040000000004</v>
      </c>
      <c r="AD168" s="106">
        <v>5.9238989999999996</v>
      </c>
      <c r="AE168" s="106">
        <v>5.8926150000000002</v>
      </c>
      <c r="AF168" s="106">
        <v>5.857405</v>
      </c>
      <c r="AG168" s="98">
        <v>3.7169999999999998E-3</v>
      </c>
    </row>
    <row r="169" spans="1:33" ht="15" customHeight="1" x14ac:dyDescent="0.35">
      <c r="A169" s="91" t="s">
        <v>2065</v>
      </c>
      <c r="B169" s="41" t="s">
        <v>2066</v>
      </c>
      <c r="C169" s="107">
        <v>13.276097</v>
      </c>
      <c r="D169" s="107">
        <v>13.616776</v>
      </c>
      <c r="E169" s="107">
        <v>13.974323</v>
      </c>
      <c r="F169" s="107">
        <v>14.332295</v>
      </c>
      <c r="G169" s="107">
        <v>14.693827000000001</v>
      </c>
      <c r="H169" s="107">
        <v>15.062942</v>
      </c>
      <c r="I169" s="107">
        <v>15.418974</v>
      </c>
      <c r="J169" s="107">
        <v>15.751728999999999</v>
      </c>
      <c r="K169" s="107">
        <v>16.064594</v>
      </c>
      <c r="L169" s="107">
        <v>16.369675000000001</v>
      </c>
      <c r="M169" s="107">
        <v>16.658805999999998</v>
      </c>
      <c r="N169" s="107">
        <v>16.937904</v>
      </c>
      <c r="O169" s="107">
        <v>17.186378000000001</v>
      </c>
      <c r="P169" s="107">
        <v>17.413374000000001</v>
      </c>
      <c r="Q169" s="107">
        <v>17.628954</v>
      </c>
      <c r="R169" s="107">
        <v>17.845186000000002</v>
      </c>
      <c r="S169" s="107">
        <v>18.063438000000001</v>
      </c>
      <c r="T169" s="107">
        <v>18.279122999999998</v>
      </c>
      <c r="U169" s="107">
        <v>18.482787999999999</v>
      </c>
      <c r="V169" s="107">
        <v>18.673454</v>
      </c>
      <c r="W169" s="107">
        <v>18.855067999999999</v>
      </c>
      <c r="X169" s="107">
        <v>19.041941000000001</v>
      </c>
      <c r="Y169" s="107">
        <v>19.256965999999998</v>
      </c>
      <c r="Z169" s="107">
        <v>19.494305000000001</v>
      </c>
      <c r="AA169" s="107">
        <v>19.729174</v>
      </c>
      <c r="AB169" s="107">
        <v>19.952383000000001</v>
      </c>
      <c r="AC169" s="107">
        <v>20.172181999999999</v>
      </c>
      <c r="AD169" s="107">
        <v>20.38401</v>
      </c>
      <c r="AE169" s="107">
        <v>20.577736000000002</v>
      </c>
      <c r="AF169" s="107">
        <v>20.764429</v>
      </c>
      <c r="AG169" s="100">
        <v>1.5543E-2</v>
      </c>
    </row>
    <row r="170" spans="1:33" ht="15" customHeight="1" x14ac:dyDescent="0.35"/>
    <row r="171" spans="1:33" ht="15" customHeight="1" x14ac:dyDescent="0.35">
      <c r="B171" s="41" t="s">
        <v>2067</v>
      </c>
    </row>
    <row r="172" spans="1:33" ht="12" customHeight="1" x14ac:dyDescent="0.35"/>
    <row r="173" spans="1:33" ht="15" customHeight="1" x14ac:dyDescent="0.35">
      <c r="B173" s="41" t="s">
        <v>1998</v>
      </c>
    </row>
    <row r="174" spans="1:33" ht="15" customHeight="1" x14ac:dyDescent="0.35">
      <c r="B174" s="41" t="s">
        <v>1908</v>
      </c>
    </row>
    <row r="175" spans="1:33" ht="15" customHeight="1" x14ac:dyDescent="0.35">
      <c r="A175" s="91" t="s">
        <v>2068</v>
      </c>
      <c r="B175" s="96" t="s">
        <v>1910</v>
      </c>
      <c r="C175" s="97">
        <v>16.490631</v>
      </c>
      <c r="D175" s="97">
        <v>16.657988</v>
      </c>
      <c r="E175" s="97">
        <v>16.865583000000001</v>
      </c>
      <c r="F175" s="97">
        <v>17.274172</v>
      </c>
      <c r="G175" s="97">
        <v>17.758087</v>
      </c>
      <c r="H175" s="97">
        <v>18.191389000000001</v>
      </c>
      <c r="I175" s="97">
        <v>18.482361000000001</v>
      </c>
      <c r="J175" s="97">
        <v>18.484387999999999</v>
      </c>
      <c r="K175" s="97">
        <v>18.520954</v>
      </c>
      <c r="L175" s="97">
        <v>18.508075999999999</v>
      </c>
      <c r="M175" s="97">
        <v>18.479707999999999</v>
      </c>
      <c r="N175" s="97">
        <v>18.440346000000002</v>
      </c>
      <c r="O175" s="97">
        <v>18.402419999999999</v>
      </c>
      <c r="P175" s="97">
        <v>18.370125000000002</v>
      </c>
      <c r="Q175" s="97">
        <v>18.344763</v>
      </c>
      <c r="R175" s="97">
        <v>18.326912</v>
      </c>
      <c r="S175" s="97">
        <v>18.312086000000001</v>
      </c>
      <c r="T175" s="97">
        <v>18.299717000000001</v>
      </c>
      <c r="U175" s="97">
        <v>18.289434</v>
      </c>
      <c r="V175" s="97">
        <v>18.280563000000001</v>
      </c>
      <c r="W175" s="97">
        <v>18.273026999999999</v>
      </c>
      <c r="X175" s="97">
        <v>18.266660999999999</v>
      </c>
      <c r="Y175" s="97">
        <v>18.261267</v>
      </c>
      <c r="Z175" s="97">
        <v>18.256706000000001</v>
      </c>
      <c r="AA175" s="97">
        <v>18.252865</v>
      </c>
      <c r="AB175" s="97">
        <v>18.249580000000002</v>
      </c>
      <c r="AC175" s="97">
        <v>18.246752000000001</v>
      </c>
      <c r="AD175" s="97">
        <v>18.244308</v>
      </c>
      <c r="AE175" s="97">
        <v>18.242138000000001</v>
      </c>
      <c r="AF175" s="97">
        <v>18.240197999999999</v>
      </c>
      <c r="AG175" s="98">
        <v>3.483E-3</v>
      </c>
    </row>
    <row r="176" spans="1:33" ht="15" customHeight="1" x14ac:dyDescent="0.35">
      <c r="A176" s="91" t="s">
        <v>2069</v>
      </c>
      <c r="B176" s="96" t="s">
        <v>1912</v>
      </c>
      <c r="C176" s="97">
        <v>13.406655000000001</v>
      </c>
      <c r="D176" s="97">
        <v>13.390872</v>
      </c>
      <c r="E176" s="97">
        <v>13.624947000000001</v>
      </c>
      <c r="F176" s="97">
        <v>13.833942</v>
      </c>
      <c r="G176" s="97">
        <v>14.089247</v>
      </c>
      <c r="H176" s="97">
        <v>14.348737</v>
      </c>
      <c r="I176" s="97">
        <v>14.577196000000001</v>
      </c>
      <c r="J176" s="97">
        <v>14.59329</v>
      </c>
      <c r="K176" s="97">
        <v>14.641341000000001</v>
      </c>
      <c r="L176" s="97">
        <v>14.684950000000001</v>
      </c>
      <c r="M176" s="97">
        <v>14.700699999999999</v>
      </c>
      <c r="N176" s="97">
        <v>14.658170999999999</v>
      </c>
      <c r="O176" s="97">
        <v>14.641164</v>
      </c>
      <c r="P176" s="97">
        <v>14.629367</v>
      </c>
      <c r="Q176" s="97">
        <v>14.619655</v>
      </c>
      <c r="R176" s="97">
        <v>14.613004999999999</v>
      </c>
      <c r="S176" s="97">
        <v>14.607843000000001</v>
      </c>
      <c r="T176" s="97">
        <v>14.604438999999999</v>
      </c>
      <c r="U176" s="97">
        <v>14.602283</v>
      </c>
      <c r="V176" s="97">
        <v>14.601373000000001</v>
      </c>
      <c r="W176" s="97">
        <v>14.600591</v>
      </c>
      <c r="X176" s="97">
        <v>14.404602000000001</v>
      </c>
      <c r="Y176" s="97">
        <v>14.418168</v>
      </c>
      <c r="Z176" s="97">
        <v>14.440212000000001</v>
      </c>
      <c r="AA176" s="97">
        <v>14.474017999999999</v>
      </c>
      <c r="AB176" s="97">
        <v>14.523809999999999</v>
      </c>
      <c r="AC176" s="97">
        <v>14.593228</v>
      </c>
      <c r="AD176" s="97">
        <v>14.682076</v>
      </c>
      <c r="AE176" s="97">
        <v>14.783524999999999</v>
      </c>
      <c r="AF176" s="97">
        <v>14.88693</v>
      </c>
      <c r="AG176" s="98">
        <v>3.6180000000000001E-3</v>
      </c>
    </row>
    <row r="177" spans="1:33" ht="15" customHeight="1" x14ac:dyDescent="0.35">
      <c r="A177" s="91" t="s">
        <v>2070</v>
      </c>
      <c r="B177" s="96" t="s">
        <v>1914</v>
      </c>
      <c r="C177" s="97">
        <v>12.624862</v>
      </c>
      <c r="D177" s="97">
        <v>12.71697</v>
      </c>
      <c r="E177" s="97">
        <v>12.8179</v>
      </c>
      <c r="F177" s="97">
        <v>12.896065</v>
      </c>
      <c r="G177" s="97">
        <v>13.012043999999999</v>
      </c>
      <c r="H177" s="97">
        <v>13.176348000000001</v>
      </c>
      <c r="I177" s="97">
        <v>13.400192000000001</v>
      </c>
      <c r="J177" s="97">
        <v>13.479231</v>
      </c>
      <c r="K177" s="97">
        <v>13.639422</v>
      </c>
      <c r="L177" s="97">
        <v>13.809906</v>
      </c>
      <c r="M177" s="97">
        <v>13.945539</v>
      </c>
      <c r="N177" s="97">
        <v>14.037323000000001</v>
      </c>
      <c r="O177" s="97">
        <v>14.083603999999999</v>
      </c>
      <c r="P177" s="97">
        <v>14.099356999999999</v>
      </c>
      <c r="Q177" s="97">
        <v>14.031141</v>
      </c>
      <c r="R177" s="97">
        <v>14.035256</v>
      </c>
      <c r="S177" s="97">
        <v>14.044086</v>
      </c>
      <c r="T177" s="97">
        <v>14.058752</v>
      </c>
      <c r="U177" s="97">
        <v>14.082060999999999</v>
      </c>
      <c r="V177" s="97">
        <v>14.115887000000001</v>
      </c>
      <c r="W177" s="97">
        <v>14.159841</v>
      </c>
      <c r="X177" s="97">
        <v>14.211149000000001</v>
      </c>
      <c r="Y177" s="97">
        <v>14.263293000000001</v>
      </c>
      <c r="Z177" s="97">
        <v>14.31025</v>
      </c>
      <c r="AA177" s="97">
        <v>14.348736000000001</v>
      </c>
      <c r="AB177" s="97">
        <v>14.376898000000001</v>
      </c>
      <c r="AC177" s="97">
        <v>14.396907000000001</v>
      </c>
      <c r="AD177" s="97">
        <v>14.399818</v>
      </c>
      <c r="AE177" s="97">
        <v>14.399217999999999</v>
      </c>
      <c r="AF177" s="97">
        <v>14.398680000000001</v>
      </c>
      <c r="AG177" s="98">
        <v>4.5440000000000003E-3</v>
      </c>
    </row>
    <row r="178" spans="1:33" ht="15" customHeight="1" x14ac:dyDescent="0.35">
      <c r="A178" s="91" t="s">
        <v>2071</v>
      </c>
      <c r="B178" s="96" t="s">
        <v>1916</v>
      </c>
      <c r="C178" s="97">
        <v>8.9705530000000007</v>
      </c>
      <c r="D178" s="97">
        <v>12.706604</v>
      </c>
      <c r="E178" s="97">
        <v>12.897489999999999</v>
      </c>
      <c r="F178" s="97">
        <v>13.119279000000001</v>
      </c>
      <c r="G178" s="97">
        <v>13.387620999999999</v>
      </c>
      <c r="H178" s="97">
        <v>13.697343</v>
      </c>
      <c r="I178" s="97">
        <v>14.015763</v>
      </c>
      <c r="J178" s="97">
        <v>14.079936999999999</v>
      </c>
      <c r="K178" s="97">
        <v>14.226708</v>
      </c>
      <c r="L178" s="97">
        <v>14.315179000000001</v>
      </c>
      <c r="M178" s="97">
        <v>14.362587</v>
      </c>
      <c r="N178" s="97">
        <v>14.379441999999999</v>
      </c>
      <c r="O178" s="97">
        <v>14.369514000000001</v>
      </c>
      <c r="P178" s="97">
        <v>14.355945999999999</v>
      </c>
      <c r="Q178" s="97">
        <v>14.341265</v>
      </c>
      <c r="R178" s="97">
        <v>14.321901</v>
      </c>
      <c r="S178" s="97">
        <v>14.298261999999999</v>
      </c>
      <c r="T178" s="97">
        <v>14.273948000000001</v>
      </c>
      <c r="U178" s="97">
        <v>14.24985</v>
      </c>
      <c r="V178" s="97">
        <v>14.223782999999999</v>
      </c>
      <c r="W178" s="97">
        <v>14.198535</v>
      </c>
      <c r="X178" s="97">
        <v>14.173295</v>
      </c>
      <c r="Y178" s="97">
        <v>14.147655</v>
      </c>
      <c r="Z178" s="97">
        <v>14.125093</v>
      </c>
      <c r="AA178" s="97">
        <v>14.102512000000001</v>
      </c>
      <c r="AB178" s="97">
        <v>14.081931000000001</v>
      </c>
      <c r="AC178" s="97">
        <v>14.061762999999999</v>
      </c>
      <c r="AD178" s="97">
        <v>14.045614</v>
      </c>
      <c r="AE178" s="97">
        <v>14.027972</v>
      </c>
      <c r="AF178" s="97">
        <v>14.011533999999999</v>
      </c>
      <c r="AG178" s="98">
        <v>1.5495999999999999E-2</v>
      </c>
    </row>
    <row r="179" spans="1:33" ht="15" customHeight="1" x14ac:dyDescent="0.35">
      <c r="A179" s="91" t="s">
        <v>2072</v>
      </c>
      <c r="B179" s="96" t="s">
        <v>1918</v>
      </c>
      <c r="C179" s="97">
        <v>8.8073759999999996</v>
      </c>
      <c r="D179" s="97">
        <v>8.9271759999999993</v>
      </c>
      <c r="E179" s="97">
        <v>9.1100349999999999</v>
      </c>
      <c r="F179" s="97">
        <v>9.3191500000000005</v>
      </c>
      <c r="G179" s="97">
        <v>9.5621419999999997</v>
      </c>
      <c r="H179" s="97">
        <v>9.8183989999999994</v>
      </c>
      <c r="I179" s="97">
        <v>10.101972999999999</v>
      </c>
      <c r="J179" s="97">
        <v>10.202016</v>
      </c>
      <c r="K179" s="97">
        <v>10.452854</v>
      </c>
      <c r="L179" s="97">
        <v>10.679508</v>
      </c>
      <c r="M179" s="97">
        <v>10.899879</v>
      </c>
      <c r="N179" s="97">
        <v>11.05353</v>
      </c>
      <c r="O179" s="97">
        <v>11.124699</v>
      </c>
      <c r="P179" s="97">
        <v>11.151427999999999</v>
      </c>
      <c r="Q179" s="97">
        <v>11.150812999999999</v>
      </c>
      <c r="R179" s="97">
        <v>11.150351000000001</v>
      </c>
      <c r="S179" s="97">
        <v>11.149998999999999</v>
      </c>
      <c r="T179" s="97">
        <v>11.149732</v>
      </c>
      <c r="U179" s="97">
        <v>11.149528999999999</v>
      </c>
      <c r="V179" s="97">
        <v>11.149368000000001</v>
      </c>
      <c r="W179" s="97">
        <v>11.149243999999999</v>
      </c>
      <c r="X179" s="97">
        <v>11.149148</v>
      </c>
      <c r="Y179" s="97">
        <v>11.149073</v>
      </c>
      <c r="Z179" s="97">
        <v>11.149013999999999</v>
      </c>
      <c r="AA179" s="97">
        <v>11.14897</v>
      </c>
      <c r="AB179" s="97">
        <v>11.148934000000001</v>
      </c>
      <c r="AC179" s="97">
        <v>11.148909</v>
      </c>
      <c r="AD179" s="97">
        <v>11.148887</v>
      </c>
      <c r="AE179" s="97">
        <v>11.148872000000001</v>
      </c>
      <c r="AF179" s="97">
        <v>11.148859</v>
      </c>
      <c r="AG179" s="98">
        <v>8.1620000000000009E-3</v>
      </c>
    </row>
    <row r="180" spans="1:33" ht="15" customHeight="1" x14ac:dyDescent="0.35">
      <c r="A180" s="91" t="s">
        <v>2073</v>
      </c>
      <c r="B180" s="96" t="s">
        <v>1920</v>
      </c>
      <c r="C180" s="97">
        <v>27.306767000000001</v>
      </c>
      <c r="D180" s="97">
        <v>27.373486</v>
      </c>
      <c r="E180" s="97">
        <v>27.479723</v>
      </c>
      <c r="F180" s="97">
        <v>27.558764</v>
      </c>
      <c r="G180" s="97">
        <v>27.674097</v>
      </c>
      <c r="H180" s="97">
        <v>27.836693</v>
      </c>
      <c r="I180" s="97">
        <v>28.053834999999999</v>
      </c>
      <c r="J180" s="97">
        <v>28.207539000000001</v>
      </c>
      <c r="K180" s="97">
        <v>28.443204999999999</v>
      </c>
      <c r="L180" s="97">
        <v>28.674709</v>
      </c>
      <c r="M180" s="97">
        <v>28.870735</v>
      </c>
      <c r="N180" s="97">
        <v>28.965260000000001</v>
      </c>
      <c r="O180" s="97">
        <v>28.993694000000001</v>
      </c>
      <c r="P180" s="97">
        <v>29.001149999999999</v>
      </c>
      <c r="Q180" s="97">
        <v>28.999898999999999</v>
      </c>
      <c r="R180" s="97">
        <v>28.998663000000001</v>
      </c>
      <c r="S180" s="97">
        <v>28.997719</v>
      </c>
      <c r="T180" s="97">
        <v>28.996970999999998</v>
      </c>
      <c r="U180" s="97">
        <v>28.996421999999999</v>
      </c>
      <c r="V180" s="97">
        <v>28.996338000000002</v>
      </c>
      <c r="W180" s="97">
        <v>28.996420000000001</v>
      </c>
      <c r="X180" s="97">
        <v>28.996763000000001</v>
      </c>
      <c r="Y180" s="97">
        <v>28.997484</v>
      </c>
      <c r="Z180" s="97">
        <v>28.975849</v>
      </c>
      <c r="AA180" s="97">
        <v>28.979357</v>
      </c>
      <c r="AB180" s="97">
        <v>28.984477999999999</v>
      </c>
      <c r="AC180" s="97">
        <v>28.991734999999998</v>
      </c>
      <c r="AD180" s="97">
        <v>29.001629000000001</v>
      </c>
      <c r="AE180" s="97">
        <v>29.014500000000002</v>
      </c>
      <c r="AF180" s="97">
        <v>29.030773</v>
      </c>
      <c r="AG180" s="98">
        <v>2.1129999999999999E-3</v>
      </c>
    </row>
    <row r="181" spans="1:33" ht="12" customHeight="1" x14ac:dyDescent="0.35">
      <c r="A181" s="91" t="s">
        <v>2074</v>
      </c>
      <c r="B181" s="96" t="s">
        <v>1922</v>
      </c>
      <c r="C181" s="97">
        <v>23.005604000000002</v>
      </c>
      <c r="D181" s="97">
        <v>23.400020999999999</v>
      </c>
      <c r="E181" s="97">
        <v>23.759357000000001</v>
      </c>
      <c r="F181" s="97">
        <v>24.149006</v>
      </c>
      <c r="G181" s="97">
        <v>24.672279</v>
      </c>
      <c r="H181" s="97">
        <v>25.349667</v>
      </c>
      <c r="I181" s="97">
        <v>26.164290999999999</v>
      </c>
      <c r="J181" s="97">
        <v>26.605913000000001</v>
      </c>
      <c r="K181" s="97">
        <v>27.359231999999999</v>
      </c>
      <c r="L181" s="97">
        <v>28.056647999999999</v>
      </c>
      <c r="M181" s="97">
        <v>28.526541000000002</v>
      </c>
      <c r="N181" s="97">
        <v>28.780718</v>
      </c>
      <c r="O181" s="97">
        <v>28.849609000000001</v>
      </c>
      <c r="P181" s="97">
        <v>28.864253999999999</v>
      </c>
      <c r="Q181" s="97">
        <v>28.865772</v>
      </c>
      <c r="R181" s="97">
        <v>28.871856999999999</v>
      </c>
      <c r="S181" s="97">
        <v>28.866346</v>
      </c>
      <c r="T181" s="97">
        <v>28.861977</v>
      </c>
      <c r="U181" s="97">
        <v>28.858754999999999</v>
      </c>
      <c r="V181" s="97">
        <v>28.856477999999999</v>
      </c>
      <c r="W181" s="97">
        <v>28.854986</v>
      </c>
      <c r="X181" s="97">
        <v>28.854115</v>
      </c>
      <c r="Y181" s="97">
        <v>28.853702999999999</v>
      </c>
      <c r="Z181" s="97">
        <v>28.853580000000001</v>
      </c>
      <c r="AA181" s="97">
        <v>28.853628</v>
      </c>
      <c r="AB181" s="97">
        <v>28.853677999999999</v>
      </c>
      <c r="AC181" s="97">
        <v>28.853659</v>
      </c>
      <c r="AD181" s="97">
        <v>28.853531</v>
      </c>
      <c r="AE181" s="97">
        <v>28.853092</v>
      </c>
      <c r="AF181" s="97">
        <v>28.852087000000001</v>
      </c>
      <c r="AG181" s="98">
        <v>7.8390000000000005E-3</v>
      </c>
    </row>
    <row r="182" spans="1:33" ht="12" customHeight="1" x14ac:dyDescent="0.35">
      <c r="A182" s="91" t="s">
        <v>2075</v>
      </c>
      <c r="B182" s="96" t="s">
        <v>1924</v>
      </c>
      <c r="C182" s="97">
        <v>19.178469</v>
      </c>
      <c r="D182" s="97">
        <v>19.306830999999999</v>
      </c>
      <c r="E182" s="97">
        <v>19.414116</v>
      </c>
      <c r="F182" s="97">
        <v>19.521678999999999</v>
      </c>
      <c r="G182" s="97">
        <v>19.673559000000001</v>
      </c>
      <c r="H182" s="97">
        <v>19.870455</v>
      </c>
      <c r="I182" s="97">
        <v>20.123327</v>
      </c>
      <c r="J182" s="97">
        <v>20.233167999999999</v>
      </c>
      <c r="K182" s="97">
        <v>20.388349999999999</v>
      </c>
      <c r="L182" s="97">
        <v>20.600597</v>
      </c>
      <c r="M182" s="97">
        <v>20.729555000000001</v>
      </c>
      <c r="N182" s="97">
        <v>20.823048</v>
      </c>
      <c r="O182" s="97">
        <v>20.900369999999999</v>
      </c>
      <c r="P182" s="97">
        <v>20.958041999999999</v>
      </c>
      <c r="Q182" s="97">
        <v>20.987030000000001</v>
      </c>
      <c r="R182" s="97">
        <v>21.010442999999999</v>
      </c>
      <c r="S182" s="97">
        <v>21.027752</v>
      </c>
      <c r="T182" s="97">
        <v>21.041440999999999</v>
      </c>
      <c r="U182" s="97">
        <v>21.042824</v>
      </c>
      <c r="V182" s="97">
        <v>21.039771999999999</v>
      </c>
      <c r="W182" s="97">
        <v>21.037172000000002</v>
      </c>
      <c r="X182" s="97">
        <v>21.035048</v>
      </c>
      <c r="Y182" s="97">
        <v>21.029344999999999</v>
      </c>
      <c r="Z182" s="97">
        <v>21.030071</v>
      </c>
      <c r="AA182" s="97">
        <v>21.031731000000001</v>
      </c>
      <c r="AB182" s="97">
        <v>21.034334000000001</v>
      </c>
      <c r="AC182" s="97">
        <v>21.03792</v>
      </c>
      <c r="AD182" s="97">
        <v>21.04241</v>
      </c>
      <c r="AE182" s="97">
        <v>21.039542999999998</v>
      </c>
      <c r="AF182" s="97">
        <v>21.048538000000001</v>
      </c>
      <c r="AG182" s="98">
        <v>3.2139999999999998E-3</v>
      </c>
    </row>
    <row r="183" spans="1:33" ht="15" customHeight="1" x14ac:dyDescent="0.35">
      <c r="A183" s="91" t="s">
        <v>2076</v>
      </c>
      <c r="B183" s="96" t="s">
        <v>1926</v>
      </c>
      <c r="C183" s="97">
        <v>18.70326</v>
      </c>
      <c r="D183" s="97">
        <v>16.244858000000001</v>
      </c>
      <c r="E183" s="97">
        <v>16.244858000000001</v>
      </c>
      <c r="F183" s="97">
        <v>16.244858000000001</v>
      </c>
      <c r="G183" s="97">
        <v>16.244858000000001</v>
      </c>
      <c r="H183" s="97">
        <v>16.244858000000001</v>
      </c>
      <c r="I183" s="97">
        <v>16.244858000000001</v>
      </c>
      <c r="J183" s="97">
        <v>16.244858000000001</v>
      </c>
      <c r="K183" s="97">
        <v>16.244858000000001</v>
      </c>
      <c r="L183" s="97">
        <v>16.244858000000001</v>
      </c>
      <c r="M183" s="97">
        <v>16.244858000000001</v>
      </c>
      <c r="N183" s="97">
        <v>16.244858000000001</v>
      </c>
      <c r="O183" s="97">
        <v>16.244858000000001</v>
      </c>
      <c r="P183" s="97">
        <v>16.244858000000001</v>
      </c>
      <c r="Q183" s="97">
        <v>16.244858000000001</v>
      </c>
      <c r="R183" s="97">
        <v>16.244858000000001</v>
      </c>
      <c r="S183" s="97">
        <v>16.244858000000001</v>
      </c>
      <c r="T183" s="97">
        <v>16.244858000000001</v>
      </c>
      <c r="U183" s="97">
        <v>16.244858000000001</v>
      </c>
      <c r="V183" s="97">
        <v>16.244858000000001</v>
      </c>
      <c r="W183" s="97">
        <v>16.244858000000001</v>
      </c>
      <c r="X183" s="97">
        <v>16.244858000000001</v>
      </c>
      <c r="Y183" s="97">
        <v>16.244858000000001</v>
      </c>
      <c r="Z183" s="97">
        <v>16.244858000000001</v>
      </c>
      <c r="AA183" s="97">
        <v>16.244858000000001</v>
      </c>
      <c r="AB183" s="97">
        <v>16.244858000000001</v>
      </c>
      <c r="AC183" s="97">
        <v>16.244858000000001</v>
      </c>
      <c r="AD183" s="97">
        <v>16.244858000000001</v>
      </c>
      <c r="AE183" s="97">
        <v>16.244858000000001</v>
      </c>
      <c r="AF183" s="97">
        <v>16.244858000000001</v>
      </c>
      <c r="AG183" s="98">
        <v>-4.8479999999999999E-3</v>
      </c>
    </row>
    <row r="184" spans="1:33" ht="15" customHeight="1" x14ac:dyDescent="0.35">
      <c r="A184" s="91" t="s">
        <v>2077</v>
      </c>
      <c r="B184" s="96" t="s">
        <v>2009</v>
      </c>
      <c r="C184" s="97">
        <v>15.745361000000001</v>
      </c>
      <c r="D184" s="97">
        <v>15.845704</v>
      </c>
      <c r="E184" s="97">
        <v>16.040210999999999</v>
      </c>
      <c r="F184" s="97">
        <v>16.367560999999998</v>
      </c>
      <c r="G184" s="97">
        <v>16.758938000000001</v>
      </c>
      <c r="H184" s="97">
        <v>17.113142</v>
      </c>
      <c r="I184" s="97">
        <v>17.357555000000001</v>
      </c>
      <c r="J184" s="97">
        <v>17.334826</v>
      </c>
      <c r="K184" s="97">
        <v>17.345827</v>
      </c>
      <c r="L184" s="97">
        <v>17.322779000000001</v>
      </c>
      <c r="M184" s="97">
        <v>17.279865000000001</v>
      </c>
      <c r="N184" s="97">
        <v>17.208002</v>
      </c>
      <c r="O184" s="97">
        <v>17.144780999999998</v>
      </c>
      <c r="P184" s="97">
        <v>17.089196999999999</v>
      </c>
      <c r="Q184" s="97">
        <v>17.036864999999999</v>
      </c>
      <c r="R184" s="97">
        <v>16.994081000000001</v>
      </c>
      <c r="S184" s="97">
        <v>16.951350999999999</v>
      </c>
      <c r="T184" s="97">
        <v>16.913582000000002</v>
      </c>
      <c r="U184" s="97">
        <v>16.877248999999999</v>
      </c>
      <c r="V184" s="97">
        <v>16.841707</v>
      </c>
      <c r="W184" s="97">
        <v>16.802837</v>
      </c>
      <c r="X184" s="97">
        <v>16.683385999999999</v>
      </c>
      <c r="Y184" s="97">
        <v>16.660204</v>
      </c>
      <c r="Z184" s="97">
        <v>16.638570999999999</v>
      </c>
      <c r="AA184" s="97">
        <v>16.628532</v>
      </c>
      <c r="AB184" s="97">
        <v>16.628481000000001</v>
      </c>
      <c r="AC184" s="97">
        <v>16.638560999999999</v>
      </c>
      <c r="AD184" s="97">
        <v>16.658847999999999</v>
      </c>
      <c r="AE184" s="97">
        <v>16.686192999999999</v>
      </c>
      <c r="AF184" s="97">
        <v>16.716265</v>
      </c>
      <c r="AG184" s="98">
        <v>2.065E-3</v>
      </c>
    </row>
    <row r="185" spans="1:33" ht="15" customHeight="1" x14ac:dyDescent="0.35">
      <c r="B185" s="41" t="s">
        <v>1929</v>
      </c>
    </row>
    <row r="186" spans="1:33" ht="15" customHeight="1" x14ac:dyDescent="0.35">
      <c r="A186" s="91" t="s">
        <v>2078</v>
      </c>
      <c r="B186" s="96" t="s">
        <v>1910</v>
      </c>
      <c r="C186" s="97">
        <v>9.9379860000000004</v>
      </c>
      <c r="D186" s="97">
        <v>10.092971</v>
      </c>
      <c r="E186" s="97">
        <v>10.321581999999999</v>
      </c>
      <c r="F186" s="97">
        <v>10.597592000000001</v>
      </c>
      <c r="G186" s="97">
        <v>10.914816</v>
      </c>
      <c r="H186" s="97">
        <v>11.234718000000001</v>
      </c>
      <c r="I186" s="97">
        <v>11.575718999999999</v>
      </c>
      <c r="J186" s="97">
        <v>11.743528</v>
      </c>
      <c r="K186" s="97">
        <v>12.048120000000001</v>
      </c>
      <c r="L186" s="97">
        <v>12.323485</v>
      </c>
      <c r="M186" s="97">
        <v>12.57606</v>
      </c>
      <c r="N186" s="97">
        <v>12.712394</v>
      </c>
      <c r="O186" s="97">
        <v>12.706125</v>
      </c>
      <c r="P186" s="97">
        <v>12.700659999999999</v>
      </c>
      <c r="Q186" s="97">
        <v>12.696635000000001</v>
      </c>
      <c r="R186" s="97">
        <v>12.694022</v>
      </c>
      <c r="S186" s="97">
        <v>12.692774999999999</v>
      </c>
      <c r="T186" s="97">
        <v>12.655964000000001</v>
      </c>
      <c r="U186" s="97">
        <v>12.658526999999999</v>
      </c>
      <c r="V186" s="97">
        <v>12.662374</v>
      </c>
      <c r="W186" s="97">
        <v>12.667802</v>
      </c>
      <c r="X186" s="97">
        <v>12.674972</v>
      </c>
      <c r="Y186" s="97">
        <v>12.683774</v>
      </c>
      <c r="Z186" s="97">
        <v>12.693517999999999</v>
      </c>
      <c r="AA186" s="97">
        <v>12.703303</v>
      </c>
      <c r="AB186" s="97">
        <v>12.712225</v>
      </c>
      <c r="AC186" s="97">
        <v>12.71963</v>
      </c>
      <c r="AD186" s="97">
        <v>12.723153</v>
      </c>
      <c r="AE186" s="97">
        <v>12.724192</v>
      </c>
      <c r="AF186" s="97">
        <v>12.725039000000001</v>
      </c>
      <c r="AG186" s="98">
        <v>8.5609999999999992E-3</v>
      </c>
    </row>
    <row r="187" spans="1:33" ht="15" customHeight="1" x14ac:dyDescent="0.35">
      <c r="A187" s="91" t="s">
        <v>2079</v>
      </c>
      <c r="B187" s="96" t="s">
        <v>1912</v>
      </c>
      <c r="C187" s="97">
        <v>7.2991159999999997</v>
      </c>
      <c r="D187" s="97">
        <v>7.3826029999999996</v>
      </c>
      <c r="E187" s="97">
        <v>7.5242779999999998</v>
      </c>
      <c r="F187" s="97">
        <v>7.6900360000000001</v>
      </c>
      <c r="G187" s="97">
        <v>7.88293</v>
      </c>
      <c r="H187" s="97">
        <v>8.0885820000000006</v>
      </c>
      <c r="I187" s="97">
        <v>8.3122220000000002</v>
      </c>
      <c r="J187" s="97">
        <v>8.3905499999999993</v>
      </c>
      <c r="K187" s="97">
        <v>8.5932549999999992</v>
      </c>
      <c r="L187" s="97">
        <v>8.7738329999999998</v>
      </c>
      <c r="M187" s="97">
        <v>8.9459590000000002</v>
      </c>
      <c r="N187" s="97">
        <v>9.0631690000000003</v>
      </c>
      <c r="O187" s="97">
        <v>9.112482</v>
      </c>
      <c r="P187" s="97">
        <v>9.1509719999999994</v>
      </c>
      <c r="Q187" s="97">
        <v>9.1499020000000009</v>
      </c>
      <c r="R187" s="97">
        <v>9.1466550000000009</v>
      </c>
      <c r="S187" s="97">
        <v>9.1428829999999994</v>
      </c>
      <c r="T187" s="97">
        <v>9.1390989999999999</v>
      </c>
      <c r="U187" s="97">
        <v>9.1355660000000007</v>
      </c>
      <c r="V187" s="97">
        <v>9.1321619999999992</v>
      </c>
      <c r="W187" s="97">
        <v>9.1288940000000007</v>
      </c>
      <c r="X187" s="97">
        <v>9.1256959999999996</v>
      </c>
      <c r="Y187" s="97">
        <v>9.1224530000000001</v>
      </c>
      <c r="Z187" s="97">
        <v>9.1191420000000001</v>
      </c>
      <c r="AA187" s="97">
        <v>9.1157550000000001</v>
      </c>
      <c r="AB187" s="97">
        <v>9.1127690000000001</v>
      </c>
      <c r="AC187" s="97">
        <v>9.1093399999999995</v>
      </c>
      <c r="AD187" s="97">
        <v>9.1075490000000006</v>
      </c>
      <c r="AE187" s="97">
        <v>9.1051660000000005</v>
      </c>
      <c r="AF187" s="97">
        <v>9.1039510000000003</v>
      </c>
      <c r="AG187" s="98">
        <v>7.6480000000000003E-3</v>
      </c>
    </row>
    <row r="188" spans="1:33" ht="12" customHeight="1" x14ac:dyDescent="0.35">
      <c r="A188" s="91" t="s">
        <v>2080</v>
      </c>
      <c r="B188" s="96" t="s">
        <v>1914</v>
      </c>
      <c r="C188" s="97">
        <v>6.9643329999999999</v>
      </c>
      <c r="D188" s="97">
        <v>7.0463019999999998</v>
      </c>
      <c r="E188" s="97">
        <v>7.1880280000000001</v>
      </c>
      <c r="F188" s="97">
        <v>7.3388179999999998</v>
      </c>
      <c r="G188" s="97">
        <v>7.5395029999999998</v>
      </c>
      <c r="H188" s="97">
        <v>7.7459930000000004</v>
      </c>
      <c r="I188" s="97">
        <v>7.9825889999999999</v>
      </c>
      <c r="J188" s="97">
        <v>8.0953119999999998</v>
      </c>
      <c r="K188" s="97">
        <v>8.3402809999999992</v>
      </c>
      <c r="L188" s="97">
        <v>8.5825060000000004</v>
      </c>
      <c r="M188" s="97">
        <v>8.802835</v>
      </c>
      <c r="N188" s="97">
        <v>8.9873499999999993</v>
      </c>
      <c r="O188" s="97">
        <v>9.0908110000000004</v>
      </c>
      <c r="P188" s="97">
        <v>9.1399469999999994</v>
      </c>
      <c r="Q188" s="97">
        <v>9.1646169999999998</v>
      </c>
      <c r="R188" s="97">
        <v>9.1847510000000003</v>
      </c>
      <c r="S188" s="97">
        <v>9.2014999999999993</v>
      </c>
      <c r="T188" s="97">
        <v>9.2066250000000007</v>
      </c>
      <c r="U188" s="97">
        <v>9.2068200000000004</v>
      </c>
      <c r="V188" s="97">
        <v>9.2070980000000002</v>
      </c>
      <c r="W188" s="97">
        <v>9.2074789999999993</v>
      </c>
      <c r="X188" s="97">
        <v>9.2079839999999997</v>
      </c>
      <c r="Y188" s="97">
        <v>9.2086170000000003</v>
      </c>
      <c r="Z188" s="97">
        <v>9.2093690000000006</v>
      </c>
      <c r="AA188" s="97">
        <v>9.2101980000000001</v>
      </c>
      <c r="AB188" s="97">
        <v>9.2110430000000001</v>
      </c>
      <c r="AC188" s="97">
        <v>9.211843</v>
      </c>
      <c r="AD188" s="97">
        <v>9.2125450000000004</v>
      </c>
      <c r="AE188" s="97">
        <v>9.2131139999999991</v>
      </c>
      <c r="AF188" s="97">
        <v>9.2135820000000006</v>
      </c>
      <c r="AG188" s="98">
        <v>9.698E-3</v>
      </c>
    </row>
    <row r="189" spans="1:33" ht="15" customHeight="1" x14ac:dyDescent="0.35">
      <c r="A189" s="91" t="s">
        <v>2081</v>
      </c>
      <c r="B189" s="96" t="s">
        <v>1916</v>
      </c>
      <c r="C189" s="97">
        <v>7.3829039999999999</v>
      </c>
      <c r="D189" s="97">
        <v>7.3672170000000001</v>
      </c>
      <c r="E189" s="97">
        <v>7.5516990000000002</v>
      </c>
      <c r="F189" s="97">
        <v>7.7748819999999998</v>
      </c>
      <c r="G189" s="97">
        <v>8.0305710000000001</v>
      </c>
      <c r="H189" s="97">
        <v>8.2976299999999998</v>
      </c>
      <c r="I189" s="97">
        <v>8.5568639999999991</v>
      </c>
      <c r="J189" s="97">
        <v>8.6471400000000003</v>
      </c>
      <c r="K189" s="97">
        <v>8.8656989999999993</v>
      </c>
      <c r="L189" s="97">
        <v>9.059037</v>
      </c>
      <c r="M189" s="97">
        <v>9.2373089999999998</v>
      </c>
      <c r="N189" s="97">
        <v>9.3513409999999997</v>
      </c>
      <c r="O189" s="97">
        <v>9.3830249999999999</v>
      </c>
      <c r="P189" s="97">
        <v>9.4130269999999996</v>
      </c>
      <c r="Q189" s="97">
        <v>9.4342939999999995</v>
      </c>
      <c r="R189" s="97">
        <v>9.4367850000000004</v>
      </c>
      <c r="S189" s="97">
        <v>9.4399270000000008</v>
      </c>
      <c r="T189" s="97">
        <v>9.4424309999999991</v>
      </c>
      <c r="U189" s="97">
        <v>9.444509</v>
      </c>
      <c r="V189" s="97">
        <v>9.4466850000000004</v>
      </c>
      <c r="W189" s="97">
        <v>9.4493500000000008</v>
      </c>
      <c r="X189" s="97">
        <v>9.4519570000000002</v>
      </c>
      <c r="Y189" s="97">
        <v>9.4521339999999991</v>
      </c>
      <c r="Z189" s="97">
        <v>9.4515560000000001</v>
      </c>
      <c r="AA189" s="97">
        <v>9.4509939999999997</v>
      </c>
      <c r="AB189" s="97">
        <v>9.4538510000000002</v>
      </c>
      <c r="AC189" s="97">
        <v>9.4569500000000009</v>
      </c>
      <c r="AD189" s="97">
        <v>9.4602979999999999</v>
      </c>
      <c r="AE189" s="97">
        <v>9.4638930000000006</v>
      </c>
      <c r="AF189" s="97">
        <v>9.4677430000000005</v>
      </c>
      <c r="AG189" s="98">
        <v>8.6140000000000001E-3</v>
      </c>
    </row>
    <row r="190" spans="1:33" ht="15" customHeight="1" x14ac:dyDescent="0.35">
      <c r="A190" s="91" t="s">
        <v>2082</v>
      </c>
      <c r="B190" s="96" t="s">
        <v>1918</v>
      </c>
      <c r="C190" s="97">
        <v>7.5571089999999996</v>
      </c>
      <c r="D190" s="97">
        <v>7.3150969999999997</v>
      </c>
      <c r="E190" s="97">
        <v>7.4511969999999996</v>
      </c>
      <c r="F190" s="97">
        <v>7.6110899999999999</v>
      </c>
      <c r="G190" s="97">
        <v>7.7977559999999997</v>
      </c>
      <c r="H190" s="97">
        <v>7.9957989999999999</v>
      </c>
      <c r="I190" s="97">
        <v>8.2131559999999997</v>
      </c>
      <c r="J190" s="97">
        <v>8.2864159999999991</v>
      </c>
      <c r="K190" s="97">
        <v>8.4812060000000002</v>
      </c>
      <c r="L190" s="97">
        <v>8.6536059999999999</v>
      </c>
      <c r="M190" s="97">
        <v>8.8186370000000007</v>
      </c>
      <c r="N190" s="97">
        <v>8.9308429999999994</v>
      </c>
      <c r="O190" s="97">
        <v>8.9777050000000003</v>
      </c>
      <c r="P190" s="97">
        <v>9.0118170000000006</v>
      </c>
      <c r="Q190" s="97">
        <v>9.0087150000000005</v>
      </c>
      <c r="R190" s="97">
        <v>9.0047230000000003</v>
      </c>
      <c r="S190" s="97">
        <v>9.0034720000000004</v>
      </c>
      <c r="T190" s="97">
        <v>9.0023140000000001</v>
      </c>
      <c r="U190" s="97">
        <v>9.0012380000000007</v>
      </c>
      <c r="V190" s="97">
        <v>9.0002329999999997</v>
      </c>
      <c r="W190" s="97">
        <v>8.9992929999999998</v>
      </c>
      <c r="X190" s="97">
        <v>8.9984120000000001</v>
      </c>
      <c r="Y190" s="97">
        <v>8.9975839999999998</v>
      </c>
      <c r="Z190" s="97">
        <v>8.99681</v>
      </c>
      <c r="AA190" s="97">
        <v>8.9960789999999999</v>
      </c>
      <c r="AB190" s="97">
        <v>8.9934999999999992</v>
      </c>
      <c r="AC190" s="97">
        <v>8.9934910000000006</v>
      </c>
      <c r="AD190" s="97">
        <v>8.9902560000000005</v>
      </c>
      <c r="AE190" s="97">
        <v>8.9902490000000004</v>
      </c>
      <c r="AF190" s="97">
        <v>8.9869430000000001</v>
      </c>
      <c r="AG190" s="98">
        <v>5.9930000000000001E-3</v>
      </c>
    </row>
    <row r="191" spans="1:33" ht="15" customHeight="1" x14ac:dyDescent="0.35">
      <c r="A191" s="91" t="s">
        <v>2083</v>
      </c>
      <c r="B191" s="96" t="s">
        <v>1920</v>
      </c>
      <c r="C191" s="97">
        <v>16.601973999999998</v>
      </c>
      <c r="D191" s="97">
        <v>16.821842</v>
      </c>
      <c r="E191" s="97">
        <v>17.081011</v>
      </c>
      <c r="F191" s="97">
        <v>17.396118000000001</v>
      </c>
      <c r="G191" s="97">
        <v>17.787298</v>
      </c>
      <c r="H191" s="97">
        <v>18.265726000000001</v>
      </c>
      <c r="I191" s="97">
        <v>18.825469999999999</v>
      </c>
      <c r="J191" s="97">
        <v>19.113295000000001</v>
      </c>
      <c r="K191" s="97">
        <v>19.606352000000001</v>
      </c>
      <c r="L191" s="97">
        <v>20.072745999999999</v>
      </c>
      <c r="M191" s="97">
        <v>20.501856</v>
      </c>
      <c r="N191" s="97">
        <v>20.703116999999999</v>
      </c>
      <c r="O191" s="97">
        <v>20.734369000000001</v>
      </c>
      <c r="P191" s="97">
        <v>20.651688</v>
      </c>
      <c r="Q191" s="97">
        <v>20.749109000000001</v>
      </c>
      <c r="R191" s="97">
        <v>20.822105000000001</v>
      </c>
      <c r="S191" s="97">
        <v>20.879166000000001</v>
      </c>
      <c r="T191" s="97">
        <v>20.922582999999999</v>
      </c>
      <c r="U191" s="97">
        <v>20.918672999999998</v>
      </c>
      <c r="V191" s="97">
        <v>20.915417000000001</v>
      </c>
      <c r="W191" s="97">
        <v>20.945464999999999</v>
      </c>
      <c r="X191" s="97">
        <v>20.965281000000001</v>
      </c>
      <c r="Y191" s="97">
        <v>20.977453000000001</v>
      </c>
      <c r="Z191" s="97">
        <v>20.970528000000002</v>
      </c>
      <c r="AA191" s="97">
        <v>20.963232000000001</v>
      </c>
      <c r="AB191" s="97">
        <v>20.955770000000001</v>
      </c>
      <c r="AC191" s="97">
        <v>20.948761000000001</v>
      </c>
      <c r="AD191" s="97">
        <v>20.941931</v>
      </c>
      <c r="AE191" s="97">
        <v>20.93469</v>
      </c>
      <c r="AF191" s="97">
        <v>20.928217</v>
      </c>
      <c r="AG191" s="98">
        <v>8.0169999999999998E-3</v>
      </c>
    </row>
    <row r="192" spans="1:33" ht="15" customHeight="1" x14ac:dyDescent="0.35">
      <c r="A192" s="91" t="s">
        <v>2084</v>
      </c>
      <c r="B192" s="96" t="s">
        <v>1922</v>
      </c>
      <c r="C192" s="97">
        <v>14.041238999999999</v>
      </c>
      <c r="D192" s="97">
        <v>14.454596</v>
      </c>
      <c r="E192" s="97">
        <v>14.720343</v>
      </c>
      <c r="F192" s="97">
        <v>14.999984</v>
      </c>
      <c r="G192" s="97">
        <v>15.384508</v>
      </c>
      <c r="H192" s="97">
        <v>15.837842</v>
      </c>
      <c r="I192" s="97">
        <v>16.234480000000001</v>
      </c>
      <c r="J192" s="97">
        <v>16.405806999999999</v>
      </c>
      <c r="K192" s="97">
        <v>16.763574999999999</v>
      </c>
      <c r="L192" s="97">
        <v>17.112756999999998</v>
      </c>
      <c r="M192" s="97">
        <v>17.428806000000002</v>
      </c>
      <c r="N192" s="97">
        <v>17.686947</v>
      </c>
      <c r="O192" s="97">
        <v>17.865442000000002</v>
      </c>
      <c r="P192" s="97">
        <v>17.941932999999999</v>
      </c>
      <c r="Q192" s="97">
        <v>17.985188999999998</v>
      </c>
      <c r="R192" s="97">
        <v>17.99663</v>
      </c>
      <c r="S192" s="97">
        <v>18.002941</v>
      </c>
      <c r="T192" s="97">
        <v>18.008455000000001</v>
      </c>
      <c r="U192" s="97">
        <v>18.013121000000002</v>
      </c>
      <c r="V192" s="97">
        <v>17.978672</v>
      </c>
      <c r="W192" s="97">
        <v>17.986637000000002</v>
      </c>
      <c r="X192" s="97">
        <v>17.995476</v>
      </c>
      <c r="Y192" s="97">
        <v>18.006758000000001</v>
      </c>
      <c r="Z192" s="97">
        <v>18.020652999999999</v>
      </c>
      <c r="AA192" s="97">
        <v>18.037085000000001</v>
      </c>
      <c r="AB192" s="97">
        <v>18.055523000000001</v>
      </c>
      <c r="AC192" s="97">
        <v>18.075175999999999</v>
      </c>
      <c r="AD192" s="97">
        <v>18.094861999999999</v>
      </c>
      <c r="AE192" s="97">
        <v>18.113367</v>
      </c>
      <c r="AF192" s="97">
        <v>18.130423</v>
      </c>
      <c r="AG192" s="98">
        <v>8.8520000000000005E-3</v>
      </c>
    </row>
    <row r="193" spans="1:33" ht="15" customHeight="1" x14ac:dyDescent="0.35">
      <c r="A193" s="91" t="s">
        <v>2085</v>
      </c>
      <c r="B193" s="96" t="s">
        <v>1924</v>
      </c>
      <c r="C193" s="97">
        <v>10.208394999999999</v>
      </c>
      <c r="D193" s="97">
        <v>10.509522</v>
      </c>
      <c r="E193" s="97">
        <v>10.702645</v>
      </c>
      <c r="F193" s="97">
        <v>10.902372</v>
      </c>
      <c r="G193" s="97">
        <v>11.148501</v>
      </c>
      <c r="H193" s="97">
        <v>11.426221999999999</v>
      </c>
      <c r="I193" s="97">
        <v>11.756933999999999</v>
      </c>
      <c r="J193" s="97">
        <v>11.901579</v>
      </c>
      <c r="K193" s="97">
        <v>12.156635</v>
      </c>
      <c r="L193" s="97">
        <v>12.424281000000001</v>
      </c>
      <c r="M193" s="97">
        <v>12.649169000000001</v>
      </c>
      <c r="N193" s="97">
        <v>12.866922000000001</v>
      </c>
      <c r="O193" s="97">
        <v>12.996466</v>
      </c>
      <c r="P193" s="97">
        <v>13.014659</v>
      </c>
      <c r="Q193" s="97">
        <v>13.028067999999999</v>
      </c>
      <c r="R193" s="97">
        <v>13.038815</v>
      </c>
      <c r="S193" s="97">
        <v>13.045552000000001</v>
      </c>
      <c r="T193" s="97">
        <v>13.047215</v>
      </c>
      <c r="U193" s="97">
        <v>13.046222</v>
      </c>
      <c r="V193" s="97">
        <v>13.041895</v>
      </c>
      <c r="W193" s="97">
        <v>13.038589</v>
      </c>
      <c r="X193" s="97">
        <v>13.036254</v>
      </c>
      <c r="Y193" s="97">
        <v>13.008196999999999</v>
      </c>
      <c r="Z193" s="97">
        <v>13.019332</v>
      </c>
      <c r="AA193" s="97">
        <v>13.034409999999999</v>
      </c>
      <c r="AB193" s="97">
        <v>13.054019</v>
      </c>
      <c r="AC193" s="97">
        <v>13.078334999999999</v>
      </c>
      <c r="AD193" s="97">
        <v>13.126434</v>
      </c>
      <c r="AE193" s="97">
        <v>13.17967</v>
      </c>
      <c r="AF193" s="97">
        <v>13.241911</v>
      </c>
      <c r="AG193" s="98">
        <v>9.0119999999999992E-3</v>
      </c>
    </row>
    <row r="194" spans="1:33" ht="12" customHeight="1" x14ac:dyDescent="0.35">
      <c r="A194" s="91" t="s">
        <v>2086</v>
      </c>
      <c r="B194" s="96" t="s">
        <v>1926</v>
      </c>
      <c r="C194" s="97">
        <v>11.399428</v>
      </c>
      <c r="D194" s="97">
        <v>11.399426999999999</v>
      </c>
      <c r="E194" s="97">
        <v>11.399426999999999</v>
      </c>
      <c r="F194" s="97">
        <v>11.399426999999999</v>
      </c>
      <c r="G194" s="97">
        <v>11.399426999999999</v>
      </c>
      <c r="H194" s="97">
        <v>11.399426999999999</v>
      </c>
      <c r="I194" s="97">
        <v>11.399426999999999</v>
      </c>
      <c r="J194" s="97">
        <v>11.399426999999999</v>
      </c>
      <c r="K194" s="97">
        <v>11.399426999999999</v>
      </c>
      <c r="L194" s="97">
        <v>11.399426999999999</v>
      </c>
      <c r="M194" s="97">
        <v>11.399426999999999</v>
      </c>
      <c r="N194" s="97">
        <v>11.399428</v>
      </c>
      <c r="O194" s="97">
        <v>11.399428</v>
      </c>
      <c r="P194" s="97">
        <v>11.399426999999999</v>
      </c>
      <c r="Q194" s="97">
        <v>11.399426999999999</v>
      </c>
      <c r="R194" s="97">
        <v>11.399426999999999</v>
      </c>
      <c r="S194" s="97">
        <v>11.399428</v>
      </c>
      <c r="T194" s="97">
        <v>11.399426999999999</v>
      </c>
      <c r="U194" s="97">
        <v>11.399428</v>
      </c>
      <c r="V194" s="97">
        <v>11.399426999999999</v>
      </c>
      <c r="W194" s="97">
        <v>11.399426999999999</v>
      </c>
      <c r="X194" s="97">
        <v>11.399426999999999</v>
      </c>
      <c r="Y194" s="97">
        <v>11.399428</v>
      </c>
      <c r="Z194" s="97">
        <v>11.399426999999999</v>
      </c>
      <c r="AA194" s="97">
        <v>11.399428</v>
      </c>
      <c r="AB194" s="97">
        <v>11.399428</v>
      </c>
      <c r="AC194" s="97">
        <v>11.399426999999999</v>
      </c>
      <c r="AD194" s="97">
        <v>11.399426999999999</v>
      </c>
      <c r="AE194" s="97">
        <v>11.399426999999999</v>
      </c>
      <c r="AF194" s="97">
        <v>11.399426999999999</v>
      </c>
      <c r="AG194" s="98">
        <v>0</v>
      </c>
    </row>
    <row r="195" spans="1:33" ht="15" customHeight="1" x14ac:dyDescent="0.35">
      <c r="A195" s="91" t="s">
        <v>2087</v>
      </c>
      <c r="B195" s="96" t="s">
        <v>2020</v>
      </c>
      <c r="C195" s="97">
        <v>9.2946349999999995</v>
      </c>
      <c r="D195" s="97">
        <v>9.4283439999999992</v>
      </c>
      <c r="E195" s="97">
        <v>9.6318780000000004</v>
      </c>
      <c r="F195" s="97">
        <v>9.8759429999999995</v>
      </c>
      <c r="G195" s="97">
        <v>10.157805</v>
      </c>
      <c r="H195" s="97">
        <v>10.446301</v>
      </c>
      <c r="I195" s="97">
        <v>10.752204000000001</v>
      </c>
      <c r="J195" s="97">
        <v>10.889925</v>
      </c>
      <c r="K195" s="97">
        <v>11.162376999999999</v>
      </c>
      <c r="L195" s="97">
        <v>11.407593</v>
      </c>
      <c r="M195" s="97">
        <v>11.634361</v>
      </c>
      <c r="N195" s="97">
        <v>11.763640000000001</v>
      </c>
      <c r="O195" s="97">
        <v>11.770443999999999</v>
      </c>
      <c r="P195" s="97">
        <v>11.773622</v>
      </c>
      <c r="Q195" s="97">
        <v>11.764556000000001</v>
      </c>
      <c r="R195" s="97">
        <v>11.755887</v>
      </c>
      <c r="S195" s="97">
        <v>11.747702</v>
      </c>
      <c r="T195" s="97">
        <v>11.71604</v>
      </c>
      <c r="U195" s="97">
        <v>11.711516</v>
      </c>
      <c r="V195" s="97">
        <v>11.708321</v>
      </c>
      <c r="W195" s="97">
        <v>11.706455</v>
      </c>
      <c r="X195" s="97">
        <v>11.705533000000001</v>
      </c>
      <c r="Y195" s="97">
        <v>11.705423</v>
      </c>
      <c r="Z195" s="97">
        <v>11.705643</v>
      </c>
      <c r="AA195" s="97">
        <v>11.705176</v>
      </c>
      <c r="AB195" s="97">
        <v>11.705753</v>
      </c>
      <c r="AC195" s="97">
        <v>11.707424</v>
      </c>
      <c r="AD195" s="97">
        <v>11.709237999999999</v>
      </c>
      <c r="AE195" s="97">
        <v>11.709395000000001</v>
      </c>
      <c r="AF195" s="97">
        <v>11.712272</v>
      </c>
      <c r="AG195" s="98">
        <v>8.0040000000000007E-3</v>
      </c>
    </row>
    <row r="196" spans="1:33" ht="15" customHeight="1" x14ac:dyDescent="0.35">
      <c r="B196" s="41" t="s">
        <v>1941</v>
      </c>
    </row>
    <row r="197" spans="1:33" ht="15" customHeight="1" x14ac:dyDescent="0.35">
      <c r="A197" s="91" t="s">
        <v>2088</v>
      </c>
      <c r="B197" s="96" t="s">
        <v>1910</v>
      </c>
      <c r="C197" s="97">
        <v>6.3732610000000003</v>
      </c>
      <c r="D197" s="97">
        <v>6.4667469999999998</v>
      </c>
      <c r="E197" s="97">
        <v>6.5828369999999996</v>
      </c>
      <c r="F197" s="97">
        <v>6.7289789999999998</v>
      </c>
      <c r="G197" s="97">
        <v>6.900048</v>
      </c>
      <c r="H197" s="97">
        <v>7.0847740000000003</v>
      </c>
      <c r="I197" s="97">
        <v>7.2756660000000002</v>
      </c>
      <c r="J197" s="97">
        <v>7.3732470000000001</v>
      </c>
      <c r="K197" s="97">
        <v>7.5133770000000002</v>
      </c>
      <c r="L197" s="97">
        <v>7.6306830000000003</v>
      </c>
      <c r="M197" s="97">
        <v>7.7350649999999996</v>
      </c>
      <c r="N197" s="97">
        <v>7.7967079999999997</v>
      </c>
      <c r="O197" s="97">
        <v>7.8049020000000002</v>
      </c>
      <c r="P197" s="97">
        <v>7.8105640000000003</v>
      </c>
      <c r="Q197" s="97">
        <v>7.810454</v>
      </c>
      <c r="R197" s="97">
        <v>7.8121970000000003</v>
      </c>
      <c r="S197" s="97">
        <v>7.814953</v>
      </c>
      <c r="T197" s="97">
        <v>7.8150120000000003</v>
      </c>
      <c r="U197" s="97">
        <v>7.8128970000000004</v>
      </c>
      <c r="V197" s="97">
        <v>7.8137049999999997</v>
      </c>
      <c r="W197" s="97">
        <v>7.81508</v>
      </c>
      <c r="X197" s="97">
        <v>7.8111069999999998</v>
      </c>
      <c r="Y197" s="97">
        <v>7.8141579999999999</v>
      </c>
      <c r="Z197" s="97">
        <v>7.8181839999999996</v>
      </c>
      <c r="AA197" s="97">
        <v>7.823531</v>
      </c>
      <c r="AB197" s="97">
        <v>7.8294560000000004</v>
      </c>
      <c r="AC197" s="97">
        <v>7.8359329999999998</v>
      </c>
      <c r="AD197" s="97">
        <v>7.8425000000000002</v>
      </c>
      <c r="AE197" s="97">
        <v>7.8485709999999997</v>
      </c>
      <c r="AF197" s="97">
        <v>7.8539560000000002</v>
      </c>
      <c r="AG197" s="98">
        <v>7.2300000000000003E-3</v>
      </c>
    </row>
    <row r="198" spans="1:33" ht="15" customHeight="1" x14ac:dyDescent="0.35">
      <c r="A198" s="91" t="s">
        <v>2089</v>
      </c>
      <c r="B198" s="96" t="s">
        <v>1912</v>
      </c>
      <c r="C198" s="97">
        <v>5.8255800000000004</v>
      </c>
      <c r="D198" s="97">
        <v>6.116282</v>
      </c>
      <c r="E198" s="97">
        <v>6.2036309999999997</v>
      </c>
      <c r="F198" s="97">
        <v>6.297631</v>
      </c>
      <c r="G198" s="97">
        <v>6.4148040000000002</v>
      </c>
      <c r="H198" s="97">
        <v>6.5538230000000004</v>
      </c>
      <c r="I198" s="97">
        <v>6.7189199999999998</v>
      </c>
      <c r="J198" s="97">
        <v>6.8024519999999997</v>
      </c>
      <c r="K198" s="97">
        <v>6.9494280000000002</v>
      </c>
      <c r="L198" s="97">
        <v>7.0940459999999996</v>
      </c>
      <c r="M198" s="97">
        <v>7.2232469999999998</v>
      </c>
      <c r="N198" s="97">
        <v>7.3221569999999998</v>
      </c>
      <c r="O198" s="97">
        <v>7.3693280000000003</v>
      </c>
      <c r="P198" s="97">
        <v>7.3729360000000002</v>
      </c>
      <c r="Q198" s="97">
        <v>7.3760820000000002</v>
      </c>
      <c r="R198" s="97">
        <v>7.3787630000000002</v>
      </c>
      <c r="S198" s="97">
        <v>7.3790310000000003</v>
      </c>
      <c r="T198" s="97">
        <v>7.3785759999999998</v>
      </c>
      <c r="U198" s="97">
        <v>7.359216</v>
      </c>
      <c r="V198" s="97">
        <v>7.3625780000000001</v>
      </c>
      <c r="W198" s="97">
        <v>7.3670229999999997</v>
      </c>
      <c r="X198" s="97">
        <v>7.3727600000000004</v>
      </c>
      <c r="Y198" s="97">
        <v>7.3798729999999999</v>
      </c>
      <c r="Z198" s="97">
        <v>7.388312</v>
      </c>
      <c r="AA198" s="97">
        <v>7.3978669999999997</v>
      </c>
      <c r="AB198" s="97">
        <v>7.408112</v>
      </c>
      <c r="AC198" s="97">
        <v>7.4184539999999997</v>
      </c>
      <c r="AD198" s="97">
        <v>7.4282830000000004</v>
      </c>
      <c r="AE198" s="97">
        <v>7.4370830000000003</v>
      </c>
      <c r="AF198" s="97">
        <v>7.444807</v>
      </c>
      <c r="AG198" s="98">
        <v>8.4930000000000005E-3</v>
      </c>
    </row>
    <row r="199" spans="1:33" ht="15" customHeight="1" x14ac:dyDescent="0.35">
      <c r="A199" s="91" t="s">
        <v>2090</v>
      </c>
      <c r="B199" s="96" t="s">
        <v>1914</v>
      </c>
      <c r="C199" s="97">
        <v>6.6631819999999999</v>
      </c>
      <c r="D199" s="97">
        <v>6.2847479999999996</v>
      </c>
      <c r="E199" s="97">
        <v>6.3682299999999996</v>
      </c>
      <c r="F199" s="97">
        <v>6.4663830000000004</v>
      </c>
      <c r="G199" s="97">
        <v>6.5777159999999997</v>
      </c>
      <c r="H199" s="97">
        <v>6.6887369999999997</v>
      </c>
      <c r="I199" s="97">
        <v>6.8129939999999998</v>
      </c>
      <c r="J199" s="97">
        <v>6.8617100000000004</v>
      </c>
      <c r="K199" s="97">
        <v>6.9723439999999997</v>
      </c>
      <c r="L199" s="97">
        <v>7.0814839999999997</v>
      </c>
      <c r="M199" s="97">
        <v>7.1878580000000003</v>
      </c>
      <c r="N199" s="97">
        <v>7.2623620000000004</v>
      </c>
      <c r="O199" s="97">
        <v>7.2901540000000002</v>
      </c>
      <c r="P199" s="97">
        <v>7.2939290000000003</v>
      </c>
      <c r="Q199" s="97">
        <v>7.287185</v>
      </c>
      <c r="R199" s="97">
        <v>7.2824070000000001</v>
      </c>
      <c r="S199" s="97">
        <v>7.2786239999999998</v>
      </c>
      <c r="T199" s="97">
        <v>7.2717200000000002</v>
      </c>
      <c r="U199" s="97">
        <v>7.2625469999999996</v>
      </c>
      <c r="V199" s="97">
        <v>7.2553859999999997</v>
      </c>
      <c r="W199" s="97">
        <v>7.2459360000000004</v>
      </c>
      <c r="X199" s="97">
        <v>7.2392539999999999</v>
      </c>
      <c r="Y199" s="97">
        <v>7.2358510000000003</v>
      </c>
      <c r="Z199" s="97">
        <v>7.2340039999999997</v>
      </c>
      <c r="AA199" s="97">
        <v>7.2351369999999999</v>
      </c>
      <c r="AB199" s="97">
        <v>7.2368189999999997</v>
      </c>
      <c r="AC199" s="97">
        <v>7.2387680000000003</v>
      </c>
      <c r="AD199" s="97">
        <v>7.2406110000000004</v>
      </c>
      <c r="AE199" s="97">
        <v>7.2403570000000004</v>
      </c>
      <c r="AF199" s="97">
        <v>7.2399889999999996</v>
      </c>
      <c r="AG199" s="98">
        <v>2.8670000000000002E-3</v>
      </c>
    </row>
    <row r="200" spans="1:33" ht="12" customHeight="1" x14ac:dyDescent="0.35">
      <c r="A200" s="91" t="s">
        <v>2091</v>
      </c>
      <c r="B200" s="96" t="s">
        <v>1916</v>
      </c>
      <c r="C200" s="97">
        <v>5.7166499999999996</v>
      </c>
      <c r="D200" s="97">
        <v>5.9802239999999998</v>
      </c>
      <c r="E200" s="97">
        <v>6.1365999999999996</v>
      </c>
      <c r="F200" s="97">
        <v>6.3198970000000001</v>
      </c>
      <c r="G200" s="97">
        <v>6.5210460000000001</v>
      </c>
      <c r="H200" s="97">
        <v>6.717911</v>
      </c>
      <c r="I200" s="97">
        <v>6.9255630000000004</v>
      </c>
      <c r="J200" s="97">
        <v>7.0183330000000002</v>
      </c>
      <c r="K200" s="97">
        <v>7.1692609999999997</v>
      </c>
      <c r="L200" s="97">
        <v>7.2937760000000003</v>
      </c>
      <c r="M200" s="97">
        <v>7.3992709999999997</v>
      </c>
      <c r="N200" s="97">
        <v>7.4599970000000004</v>
      </c>
      <c r="O200" s="97">
        <v>7.4811019999999999</v>
      </c>
      <c r="P200" s="97">
        <v>7.4960909999999998</v>
      </c>
      <c r="Q200" s="97">
        <v>7.481109</v>
      </c>
      <c r="R200" s="97">
        <v>7.4878109999999998</v>
      </c>
      <c r="S200" s="97">
        <v>7.4934900000000004</v>
      </c>
      <c r="T200" s="97">
        <v>7.4946349999999997</v>
      </c>
      <c r="U200" s="97">
        <v>7.4931010000000002</v>
      </c>
      <c r="V200" s="97">
        <v>7.4910930000000002</v>
      </c>
      <c r="W200" s="97">
        <v>7.4857740000000002</v>
      </c>
      <c r="X200" s="97">
        <v>7.4811769999999997</v>
      </c>
      <c r="Y200" s="97">
        <v>7.4801029999999997</v>
      </c>
      <c r="Z200" s="97">
        <v>7.478561</v>
      </c>
      <c r="AA200" s="97">
        <v>7.4737179999999999</v>
      </c>
      <c r="AB200" s="97">
        <v>7.4721310000000001</v>
      </c>
      <c r="AC200" s="97">
        <v>7.4713979999999998</v>
      </c>
      <c r="AD200" s="97">
        <v>7.4695830000000001</v>
      </c>
      <c r="AE200" s="97">
        <v>7.4695520000000002</v>
      </c>
      <c r="AF200" s="97">
        <v>7.4655040000000001</v>
      </c>
      <c r="AG200" s="98">
        <v>9.2460000000000007E-3</v>
      </c>
    </row>
    <row r="201" spans="1:33" ht="15" customHeight="1" x14ac:dyDescent="0.35">
      <c r="A201" s="91" t="s">
        <v>2092</v>
      </c>
      <c r="B201" s="96" t="s">
        <v>1918</v>
      </c>
      <c r="C201" s="97">
        <v>0</v>
      </c>
      <c r="D201" s="97">
        <v>0</v>
      </c>
      <c r="E201" s="97">
        <v>0</v>
      </c>
      <c r="F201" s="97">
        <v>0</v>
      </c>
      <c r="G201" s="97">
        <v>0</v>
      </c>
      <c r="H201" s="97">
        <v>0</v>
      </c>
      <c r="I201" s="97">
        <v>0</v>
      </c>
      <c r="J201" s="97">
        <v>0</v>
      </c>
      <c r="K201" s="97">
        <v>0</v>
      </c>
      <c r="L201" s="97">
        <v>0</v>
      </c>
      <c r="M201" s="97">
        <v>0</v>
      </c>
      <c r="N201" s="97">
        <v>0</v>
      </c>
      <c r="O201" s="97">
        <v>0</v>
      </c>
      <c r="P201" s="97">
        <v>0</v>
      </c>
      <c r="Q201" s="97">
        <v>0</v>
      </c>
      <c r="R201" s="97">
        <v>0</v>
      </c>
      <c r="S201" s="97">
        <v>0</v>
      </c>
      <c r="T201" s="97">
        <v>0</v>
      </c>
      <c r="U201" s="97">
        <v>0</v>
      </c>
      <c r="V201" s="97">
        <v>0</v>
      </c>
      <c r="W201" s="97">
        <v>0</v>
      </c>
      <c r="X201" s="97">
        <v>0</v>
      </c>
      <c r="Y201" s="97">
        <v>0</v>
      </c>
      <c r="Z201" s="97">
        <v>0</v>
      </c>
      <c r="AA201" s="97">
        <v>0</v>
      </c>
      <c r="AB201" s="97">
        <v>0</v>
      </c>
      <c r="AC201" s="97">
        <v>0</v>
      </c>
      <c r="AD201" s="97">
        <v>0</v>
      </c>
      <c r="AE201" s="97">
        <v>0</v>
      </c>
      <c r="AF201" s="97">
        <v>0</v>
      </c>
      <c r="AG201" s="98" t="s">
        <v>1557</v>
      </c>
    </row>
    <row r="202" spans="1:33" ht="15" customHeight="1" x14ac:dyDescent="0.35">
      <c r="A202" s="91" t="s">
        <v>2093</v>
      </c>
      <c r="B202" s="96" t="s">
        <v>1920</v>
      </c>
      <c r="C202" s="97">
        <v>6.4083480000000002</v>
      </c>
      <c r="D202" s="97">
        <v>10.365833</v>
      </c>
      <c r="E202" s="97">
        <v>10.471909999999999</v>
      </c>
      <c r="F202" s="97">
        <v>10.605252</v>
      </c>
      <c r="G202" s="97">
        <v>10.773624</v>
      </c>
      <c r="H202" s="97">
        <v>10.982072000000001</v>
      </c>
      <c r="I202" s="97">
        <v>11.229799</v>
      </c>
      <c r="J202" s="97">
        <v>11.349745</v>
      </c>
      <c r="K202" s="97">
        <v>11.55514</v>
      </c>
      <c r="L202" s="97">
        <v>11.760237</v>
      </c>
      <c r="M202" s="97">
        <v>11.955880000000001</v>
      </c>
      <c r="N202" s="97">
        <v>12.120715000000001</v>
      </c>
      <c r="O202" s="97">
        <v>12.212510999999999</v>
      </c>
      <c r="P202" s="97">
        <v>12.236897000000001</v>
      </c>
      <c r="Q202" s="97">
        <v>12.251808</v>
      </c>
      <c r="R202" s="97">
        <v>12.259606</v>
      </c>
      <c r="S202" s="97">
        <v>12.264984999999999</v>
      </c>
      <c r="T202" s="97">
        <v>12.268836</v>
      </c>
      <c r="U202" s="97">
        <v>12.268630999999999</v>
      </c>
      <c r="V202" s="97">
        <v>12.267147</v>
      </c>
      <c r="W202" s="97">
        <v>12.265458000000001</v>
      </c>
      <c r="X202" s="97">
        <v>12.263930999999999</v>
      </c>
      <c r="Y202" s="97">
        <v>12.262547</v>
      </c>
      <c r="Z202" s="97">
        <v>12.26126</v>
      </c>
      <c r="AA202" s="97">
        <v>12.260069</v>
      </c>
      <c r="AB202" s="97">
        <v>12.258965999999999</v>
      </c>
      <c r="AC202" s="97">
        <v>12.257955000000001</v>
      </c>
      <c r="AD202" s="97">
        <v>12.257013000000001</v>
      </c>
      <c r="AE202" s="97">
        <v>12.256129</v>
      </c>
      <c r="AF202" s="97">
        <v>12.255316000000001</v>
      </c>
      <c r="AG202" s="98">
        <v>2.2609000000000001E-2</v>
      </c>
    </row>
    <row r="203" spans="1:33" ht="15" customHeight="1" x14ac:dyDescent="0.35">
      <c r="A203" s="91" t="s">
        <v>2094</v>
      </c>
      <c r="B203" s="96" t="s">
        <v>1922</v>
      </c>
      <c r="C203" s="97">
        <v>1.4500029999999999</v>
      </c>
      <c r="D203" s="97">
        <v>8.5589230000000001</v>
      </c>
      <c r="E203" s="97">
        <v>8.7024840000000001</v>
      </c>
      <c r="F203" s="97">
        <v>8.8727590000000003</v>
      </c>
      <c r="G203" s="97">
        <v>9.0786619999999996</v>
      </c>
      <c r="H203" s="97">
        <v>9.3018970000000003</v>
      </c>
      <c r="I203" s="97">
        <v>9.5604080000000007</v>
      </c>
      <c r="J203" s="97">
        <v>9.6750900000000009</v>
      </c>
      <c r="K203" s="97">
        <v>9.8675239999999995</v>
      </c>
      <c r="L203" s="97">
        <v>10.059328000000001</v>
      </c>
      <c r="M203" s="97">
        <v>10.216625000000001</v>
      </c>
      <c r="N203" s="97">
        <v>10.339706</v>
      </c>
      <c r="O203" s="97">
        <v>10.403283999999999</v>
      </c>
      <c r="P203" s="97">
        <v>10.399448</v>
      </c>
      <c r="Q203" s="97">
        <v>10.391793</v>
      </c>
      <c r="R203" s="97">
        <v>10.384387</v>
      </c>
      <c r="S203" s="97">
        <v>10.378272000000001</v>
      </c>
      <c r="T203" s="97">
        <v>10.37344</v>
      </c>
      <c r="U203" s="97">
        <v>10.340070000000001</v>
      </c>
      <c r="V203" s="97">
        <v>10.341514999999999</v>
      </c>
      <c r="W203" s="97">
        <v>10.344825</v>
      </c>
      <c r="X203" s="97">
        <v>10.350168999999999</v>
      </c>
      <c r="Y203" s="97">
        <v>10.35763</v>
      </c>
      <c r="Z203" s="97">
        <v>10.367122</v>
      </c>
      <c r="AA203" s="97">
        <v>10.37833</v>
      </c>
      <c r="AB203" s="97">
        <v>10.390617000000001</v>
      </c>
      <c r="AC203" s="97">
        <v>10.403169</v>
      </c>
      <c r="AD203" s="97">
        <v>10.415141</v>
      </c>
      <c r="AE203" s="97">
        <v>10.425851</v>
      </c>
      <c r="AF203" s="97">
        <v>10.43512</v>
      </c>
      <c r="AG203" s="98">
        <v>7.0425000000000001E-2</v>
      </c>
    </row>
    <row r="204" spans="1:33" ht="12" customHeight="1" x14ac:dyDescent="0.35">
      <c r="A204" s="91" t="s">
        <v>2095</v>
      </c>
      <c r="B204" s="96" t="s">
        <v>1924</v>
      </c>
      <c r="C204" s="97">
        <v>1.4210320000000001</v>
      </c>
      <c r="D204" s="97">
        <v>8.9575890000000005</v>
      </c>
      <c r="E204" s="97">
        <v>9.0516719999999999</v>
      </c>
      <c r="F204" s="97">
        <v>9.1698900000000005</v>
      </c>
      <c r="G204" s="97">
        <v>9.3204259999999994</v>
      </c>
      <c r="H204" s="97">
        <v>9.5053889999999992</v>
      </c>
      <c r="I204" s="97">
        <v>9.7291860000000003</v>
      </c>
      <c r="J204" s="97">
        <v>9.8235919999999997</v>
      </c>
      <c r="K204" s="97">
        <v>10.013624999999999</v>
      </c>
      <c r="L204" s="97">
        <v>10.206</v>
      </c>
      <c r="M204" s="97">
        <v>10.378928999999999</v>
      </c>
      <c r="N204" s="97">
        <v>10.523897</v>
      </c>
      <c r="O204" s="97">
        <v>10.627613999999999</v>
      </c>
      <c r="P204" s="97">
        <v>10.651871</v>
      </c>
      <c r="Q204" s="97">
        <v>10.647845</v>
      </c>
      <c r="R204" s="97">
        <v>10.644501999999999</v>
      </c>
      <c r="S204" s="97">
        <v>10.641761000000001</v>
      </c>
      <c r="T204" s="97">
        <v>10.639628</v>
      </c>
      <c r="U204" s="97">
        <v>10.637987000000001</v>
      </c>
      <c r="V204" s="97">
        <v>10.623801</v>
      </c>
      <c r="W204" s="97">
        <v>10.625878999999999</v>
      </c>
      <c r="X204" s="97">
        <v>10.629094</v>
      </c>
      <c r="Y204" s="97">
        <v>10.633587</v>
      </c>
      <c r="Z204" s="97">
        <v>10.639485000000001</v>
      </c>
      <c r="AA204" s="97">
        <v>10.646606999999999</v>
      </c>
      <c r="AB204" s="97">
        <v>10.654794000000001</v>
      </c>
      <c r="AC204" s="97">
        <v>10.66361</v>
      </c>
      <c r="AD204" s="97">
        <v>10.669359</v>
      </c>
      <c r="AE204" s="97">
        <v>10.682427000000001</v>
      </c>
      <c r="AF204" s="97">
        <v>10.696173999999999</v>
      </c>
      <c r="AG204" s="98">
        <v>7.2082999999999994E-2</v>
      </c>
    </row>
    <row r="205" spans="1:33" ht="15" customHeight="1" x14ac:dyDescent="0.35">
      <c r="A205" s="91" t="s">
        <v>2096</v>
      </c>
      <c r="B205" s="96" t="s">
        <v>1926</v>
      </c>
      <c r="C205" s="97">
        <v>7.1099579999999998</v>
      </c>
      <c r="D205" s="97">
        <v>6.7426649999999997</v>
      </c>
      <c r="E205" s="97">
        <v>6.7426649999999997</v>
      </c>
      <c r="F205" s="97">
        <v>6.7426649999999997</v>
      </c>
      <c r="G205" s="97">
        <v>6.7426649999999997</v>
      </c>
      <c r="H205" s="97">
        <v>6.7426649999999997</v>
      </c>
      <c r="I205" s="97">
        <v>6.7426649999999997</v>
      </c>
      <c r="J205" s="97">
        <v>6.7426649999999997</v>
      </c>
      <c r="K205" s="97">
        <v>6.7426649999999997</v>
      </c>
      <c r="L205" s="97">
        <v>6.7426649999999997</v>
      </c>
      <c r="M205" s="97">
        <v>6.7426649999999997</v>
      </c>
      <c r="N205" s="97">
        <v>6.7426649999999997</v>
      </c>
      <c r="O205" s="97">
        <v>6.7426649999999997</v>
      </c>
      <c r="P205" s="97">
        <v>6.7426649999999997</v>
      </c>
      <c r="Q205" s="97">
        <v>6.7426649999999997</v>
      </c>
      <c r="R205" s="97">
        <v>6.7426649999999997</v>
      </c>
      <c r="S205" s="97">
        <v>6.7426649999999997</v>
      </c>
      <c r="T205" s="97">
        <v>6.7426649999999997</v>
      </c>
      <c r="U205" s="97">
        <v>6.7426649999999997</v>
      </c>
      <c r="V205" s="97">
        <v>6.7426649999999997</v>
      </c>
      <c r="W205" s="97">
        <v>6.7426649999999997</v>
      </c>
      <c r="X205" s="97">
        <v>6.7426649999999997</v>
      </c>
      <c r="Y205" s="97">
        <v>6.7426649999999997</v>
      </c>
      <c r="Z205" s="97">
        <v>6.7426649999999997</v>
      </c>
      <c r="AA205" s="97">
        <v>6.7426649999999997</v>
      </c>
      <c r="AB205" s="97">
        <v>6.7426649999999997</v>
      </c>
      <c r="AC205" s="97">
        <v>6.7426649999999997</v>
      </c>
      <c r="AD205" s="97">
        <v>6.7426649999999997</v>
      </c>
      <c r="AE205" s="97">
        <v>6.7426649999999997</v>
      </c>
      <c r="AF205" s="97">
        <v>6.7426649999999997</v>
      </c>
      <c r="AG205" s="98">
        <v>-1.8270000000000001E-3</v>
      </c>
    </row>
    <row r="206" spans="1:33" ht="15" customHeight="1" x14ac:dyDescent="0.35">
      <c r="A206" s="91" t="s">
        <v>2097</v>
      </c>
      <c r="B206" s="96" t="s">
        <v>2031</v>
      </c>
      <c r="C206" s="97">
        <v>6.364573</v>
      </c>
      <c r="D206" s="97">
        <v>6.4607520000000003</v>
      </c>
      <c r="E206" s="97">
        <v>6.5776000000000003</v>
      </c>
      <c r="F206" s="97">
        <v>6.7243500000000003</v>
      </c>
      <c r="G206" s="97">
        <v>6.8958409999999999</v>
      </c>
      <c r="H206" s="97">
        <v>7.0807019999999996</v>
      </c>
      <c r="I206" s="97">
        <v>7.2717479999999997</v>
      </c>
      <c r="J206" s="97">
        <v>7.3692149999999996</v>
      </c>
      <c r="K206" s="97">
        <v>7.509404</v>
      </c>
      <c r="L206" s="97">
        <v>7.626722</v>
      </c>
      <c r="M206" s="97">
        <v>7.7310220000000003</v>
      </c>
      <c r="N206" s="97">
        <v>7.7925529999999998</v>
      </c>
      <c r="O206" s="97">
        <v>7.8007759999999999</v>
      </c>
      <c r="P206" s="97">
        <v>7.8063950000000002</v>
      </c>
      <c r="Q206" s="97">
        <v>7.8058899999999998</v>
      </c>
      <c r="R206" s="97">
        <v>7.8074539999999999</v>
      </c>
      <c r="S206" s="97">
        <v>7.8099540000000003</v>
      </c>
      <c r="T206" s="97">
        <v>7.8096800000000002</v>
      </c>
      <c r="U206" s="97">
        <v>7.8071830000000002</v>
      </c>
      <c r="V206" s="97">
        <v>7.8074870000000001</v>
      </c>
      <c r="W206" s="97">
        <v>7.8082479999999999</v>
      </c>
      <c r="X206" s="97">
        <v>7.8037489999999998</v>
      </c>
      <c r="Y206" s="97">
        <v>7.8061280000000002</v>
      </c>
      <c r="Z206" s="97">
        <v>7.8093170000000001</v>
      </c>
      <c r="AA206" s="97">
        <v>7.813618</v>
      </c>
      <c r="AB206" s="97">
        <v>7.8184170000000002</v>
      </c>
      <c r="AC206" s="97">
        <v>7.8236600000000003</v>
      </c>
      <c r="AD206" s="97">
        <v>7.8287709999999997</v>
      </c>
      <c r="AE206" s="97">
        <v>7.8333199999999996</v>
      </c>
      <c r="AF206" s="97">
        <v>7.8369669999999996</v>
      </c>
      <c r="AG206" s="98">
        <v>7.2020000000000001E-3</v>
      </c>
    </row>
    <row r="207" spans="1:33" ht="15" customHeight="1" x14ac:dyDescent="0.35">
      <c r="A207" s="91" t="s">
        <v>2098</v>
      </c>
      <c r="B207" s="41" t="s">
        <v>2033</v>
      </c>
      <c r="C207" s="99">
        <v>7.7170019999999999</v>
      </c>
      <c r="D207" s="99">
        <v>7.8224980000000004</v>
      </c>
      <c r="E207" s="99">
        <v>7.9807730000000001</v>
      </c>
      <c r="F207" s="99">
        <v>8.1842670000000002</v>
      </c>
      <c r="G207" s="99">
        <v>8.4264790000000005</v>
      </c>
      <c r="H207" s="99">
        <v>8.6803519999999992</v>
      </c>
      <c r="I207" s="99">
        <v>8.9442900000000005</v>
      </c>
      <c r="J207" s="99">
        <v>9.0818130000000004</v>
      </c>
      <c r="K207" s="99">
        <v>9.2705760000000001</v>
      </c>
      <c r="L207" s="99">
        <v>9.4255099999999992</v>
      </c>
      <c r="M207" s="99">
        <v>9.5704770000000003</v>
      </c>
      <c r="N207" s="99">
        <v>9.6664600000000007</v>
      </c>
      <c r="O207" s="99">
        <v>9.6947779999999995</v>
      </c>
      <c r="P207" s="99">
        <v>9.7182929999999992</v>
      </c>
      <c r="Q207" s="99">
        <v>9.7382100000000005</v>
      </c>
      <c r="R207" s="99">
        <v>9.7636950000000002</v>
      </c>
      <c r="S207" s="99">
        <v>9.7825579999999999</v>
      </c>
      <c r="T207" s="99">
        <v>9.7958370000000006</v>
      </c>
      <c r="U207" s="99">
        <v>9.8097930000000009</v>
      </c>
      <c r="V207" s="99">
        <v>9.8293759999999999</v>
      </c>
      <c r="W207" s="99">
        <v>9.8511170000000003</v>
      </c>
      <c r="X207" s="99">
        <v>9.8582809999999998</v>
      </c>
      <c r="Y207" s="99">
        <v>9.8800629999999998</v>
      </c>
      <c r="Z207" s="99">
        <v>9.9048870000000004</v>
      </c>
      <c r="AA207" s="99">
        <v>9.9361940000000004</v>
      </c>
      <c r="AB207" s="99">
        <v>9.9664450000000002</v>
      </c>
      <c r="AC207" s="99">
        <v>10.001613000000001</v>
      </c>
      <c r="AD207" s="99">
        <v>10.04318</v>
      </c>
      <c r="AE207" s="99">
        <v>10.070981</v>
      </c>
      <c r="AF207" s="99">
        <v>10.087934000000001</v>
      </c>
      <c r="AG207" s="100">
        <v>9.2809999999999993E-3</v>
      </c>
    </row>
    <row r="208" spans="1:33" ht="15" customHeight="1" x14ac:dyDescent="0.35"/>
    <row r="209" spans="1:33" ht="12" customHeight="1" x14ac:dyDescent="0.35">
      <c r="B209" s="41" t="s">
        <v>2099</v>
      </c>
    </row>
    <row r="210" spans="1:33" ht="15" customHeight="1" x14ac:dyDescent="0.35">
      <c r="B210" s="41" t="s">
        <v>1908</v>
      </c>
    </row>
    <row r="211" spans="1:33" ht="15" customHeight="1" x14ac:dyDescent="0.35">
      <c r="A211" s="91" t="s">
        <v>2100</v>
      </c>
      <c r="B211" s="96" t="s">
        <v>1910</v>
      </c>
      <c r="C211" s="97">
        <v>185.68128999999999</v>
      </c>
      <c r="D211" s="97">
        <v>184.13769500000001</v>
      </c>
      <c r="E211" s="97">
        <v>187.10652200000001</v>
      </c>
      <c r="F211" s="97">
        <v>187.062637</v>
      </c>
      <c r="G211" s="97">
        <v>187.859497</v>
      </c>
      <c r="H211" s="97">
        <v>189.94920300000001</v>
      </c>
      <c r="I211" s="97">
        <v>189.32873499999999</v>
      </c>
      <c r="J211" s="97">
        <v>186.78413399999999</v>
      </c>
      <c r="K211" s="97">
        <v>185.90417500000001</v>
      </c>
      <c r="L211" s="97">
        <v>184.462051</v>
      </c>
      <c r="M211" s="97">
        <v>183.03097500000001</v>
      </c>
      <c r="N211" s="97">
        <v>181.82283000000001</v>
      </c>
      <c r="O211" s="97">
        <v>180.69744900000001</v>
      </c>
      <c r="P211" s="97">
        <v>179.43687399999999</v>
      </c>
      <c r="Q211" s="97">
        <v>177.79392999999999</v>
      </c>
      <c r="R211" s="97">
        <v>177.17858899999999</v>
      </c>
      <c r="S211" s="97">
        <v>177.060181</v>
      </c>
      <c r="T211" s="97">
        <v>176.927536</v>
      </c>
      <c r="U211" s="97">
        <v>176.97421299999999</v>
      </c>
      <c r="V211" s="97">
        <v>177.58904999999999</v>
      </c>
      <c r="W211" s="97">
        <v>176.567398</v>
      </c>
      <c r="X211" s="97">
        <v>175.959137</v>
      </c>
      <c r="Y211" s="97">
        <v>175.656342</v>
      </c>
      <c r="Z211" s="97">
        <v>174.74070699999999</v>
      </c>
      <c r="AA211" s="97">
        <v>175.08410599999999</v>
      </c>
      <c r="AB211" s="97">
        <v>175.48495500000001</v>
      </c>
      <c r="AC211" s="97">
        <v>174.74288899999999</v>
      </c>
      <c r="AD211" s="97">
        <v>174.02600100000001</v>
      </c>
      <c r="AE211" s="97">
        <v>173.926208</v>
      </c>
      <c r="AF211" s="97">
        <v>173.915558</v>
      </c>
      <c r="AG211" s="98">
        <v>-2.2550000000000001E-3</v>
      </c>
    </row>
    <row r="212" spans="1:33" ht="15" customHeight="1" x14ac:dyDescent="0.35">
      <c r="A212" s="91" t="s">
        <v>2101</v>
      </c>
      <c r="B212" s="96" t="s">
        <v>1912</v>
      </c>
      <c r="C212" s="97">
        <v>81.600516999999996</v>
      </c>
      <c r="D212" s="97">
        <v>83.752860999999996</v>
      </c>
      <c r="E212" s="97">
        <v>88.283394000000001</v>
      </c>
      <c r="F212" s="97">
        <v>91.598442000000006</v>
      </c>
      <c r="G212" s="97">
        <v>95.292739999999995</v>
      </c>
      <c r="H212" s="97">
        <v>99.820374000000001</v>
      </c>
      <c r="I212" s="97">
        <v>103.200676</v>
      </c>
      <c r="J212" s="97">
        <v>105.657028</v>
      </c>
      <c r="K212" s="97">
        <v>109.161575</v>
      </c>
      <c r="L212" s="97">
        <v>112.47043600000001</v>
      </c>
      <c r="M212" s="97">
        <v>115.88200399999999</v>
      </c>
      <c r="N212" s="97">
        <v>119.56186700000001</v>
      </c>
      <c r="O212" s="97">
        <v>123.632828</v>
      </c>
      <c r="P212" s="97">
        <v>127.394379</v>
      </c>
      <c r="Q212" s="97">
        <v>131.21489</v>
      </c>
      <c r="R212" s="97">
        <v>135.33609000000001</v>
      </c>
      <c r="S212" s="97">
        <v>140.346802</v>
      </c>
      <c r="T212" s="97">
        <v>145.04025300000001</v>
      </c>
      <c r="U212" s="97">
        <v>150.08122299999999</v>
      </c>
      <c r="V212" s="97">
        <v>155.88147000000001</v>
      </c>
      <c r="W212" s="97">
        <v>161.16305500000001</v>
      </c>
      <c r="X212" s="97">
        <v>165.140457</v>
      </c>
      <c r="Y212" s="97">
        <v>169.64056400000001</v>
      </c>
      <c r="Z212" s="97">
        <v>174.23422199999999</v>
      </c>
      <c r="AA212" s="97">
        <v>179.22051999999999</v>
      </c>
      <c r="AB212" s="97">
        <v>184.10514800000001</v>
      </c>
      <c r="AC212" s="97">
        <v>187.946472</v>
      </c>
      <c r="AD212" s="97">
        <v>191.94603000000001</v>
      </c>
      <c r="AE212" s="97">
        <v>196.754807</v>
      </c>
      <c r="AF212" s="97">
        <v>201.60282900000001</v>
      </c>
      <c r="AG212" s="98">
        <v>3.168E-2</v>
      </c>
    </row>
    <row r="213" spans="1:33" ht="15" customHeight="1" x14ac:dyDescent="0.35">
      <c r="A213" s="91" t="s">
        <v>2102</v>
      </c>
      <c r="B213" s="96" t="s">
        <v>1914</v>
      </c>
      <c r="C213" s="97">
        <v>0.37649700000000003</v>
      </c>
      <c r="D213" s="97">
        <v>0.38852399999999998</v>
      </c>
      <c r="E213" s="97">
        <v>0.41122999999999998</v>
      </c>
      <c r="F213" s="97">
        <v>0.42844900000000002</v>
      </c>
      <c r="G213" s="97">
        <v>0.44826700000000003</v>
      </c>
      <c r="H213" s="97">
        <v>0.47236499999999998</v>
      </c>
      <c r="I213" s="97">
        <v>0.49104199999999998</v>
      </c>
      <c r="J213" s="97">
        <v>0.50550200000000001</v>
      </c>
      <c r="K213" s="97">
        <v>0.52525500000000003</v>
      </c>
      <c r="L213" s="97">
        <v>0.54439099999999996</v>
      </c>
      <c r="M213" s="97">
        <v>0.56444300000000003</v>
      </c>
      <c r="N213" s="97">
        <v>0.58621299999999998</v>
      </c>
      <c r="O213" s="97">
        <v>0.60975100000000004</v>
      </c>
      <c r="P213" s="97">
        <v>0.63327</v>
      </c>
      <c r="Q213" s="97">
        <v>0.65697700000000003</v>
      </c>
      <c r="R213" s="97">
        <v>0.68445999999999996</v>
      </c>
      <c r="S213" s="97">
        <v>0.716144</v>
      </c>
      <c r="T213" s="97">
        <v>0.74837500000000001</v>
      </c>
      <c r="U213" s="97">
        <v>0.78329099999999996</v>
      </c>
      <c r="V213" s="97">
        <v>0.822932</v>
      </c>
      <c r="W213" s="97">
        <v>0.858734</v>
      </c>
      <c r="X213" s="97">
        <v>0.89366299999999999</v>
      </c>
      <c r="Y213" s="97">
        <v>0.932365</v>
      </c>
      <c r="Z213" s="97">
        <v>0.97103200000000001</v>
      </c>
      <c r="AA213" s="97">
        <v>1.0160279999999999</v>
      </c>
      <c r="AB213" s="97">
        <v>1.062673</v>
      </c>
      <c r="AC213" s="97">
        <v>1.104555</v>
      </c>
      <c r="AD213" s="97">
        <v>1.148477</v>
      </c>
      <c r="AE213" s="97">
        <v>1.1987369999999999</v>
      </c>
      <c r="AF213" s="97">
        <v>1.2509749999999999</v>
      </c>
      <c r="AG213" s="98">
        <v>4.2275E-2</v>
      </c>
    </row>
    <row r="214" spans="1:33" ht="15" customHeight="1" x14ac:dyDescent="0.35">
      <c r="A214" s="91" t="s">
        <v>2103</v>
      </c>
      <c r="B214" s="96" t="s">
        <v>1916</v>
      </c>
      <c r="C214" s="97">
        <v>0.146287</v>
      </c>
      <c r="D214" s="97">
        <v>0.14553099999999999</v>
      </c>
      <c r="E214" s="97">
        <v>0.148622</v>
      </c>
      <c r="F214" s="97">
        <v>0.14951900000000001</v>
      </c>
      <c r="G214" s="97">
        <v>0.15116599999999999</v>
      </c>
      <c r="H214" s="97">
        <v>0.154033</v>
      </c>
      <c r="I214" s="97">
        <v>0.15493699999999999</v>
      </c>
      <c r="J214" s="97">
        <v>0.15442900000000001</v>
      </c>
      <c r="K214" s="97">
        <v>0.155475</v>
      </c>
      <c r="L214" s="97">
        <v>0.15631100000000001</v>
      </c>
      <c r="M214" s="97">
        <v>0.15732199999999999</v>
      </c>
      <c r="N214" s="97">
        <v>0.15867400000000001</v>
      </c>
      <c r="O214" s="97">
        <v>0.160473</v>
      </c>
      <c r="P214" s="97">
        <v>0.16277</v>
      </c>
      <c r="Q214" s="97">
        <v>0.16508700000000001</v>
      </c>
      <c r="R214" s="97">
        <v>0.16850200000000001</v>
      </c>
      <c r="S214" s="97">
        <v>0.17291200000000001</v>
      </c>
      <c r="T214" s="97">
        <v>0.17738599999999999</v>
      </c>
      <c r="U214" s="97">
        <v>0.18254100000000001</v>
      </c>
      <c r="V214" s="97">
        <v>0.18965199999999999</v>
      </c>
      <c r="W214" s="97">
        <v>0.19601199999999999</v>
      </c>
      <c r="X214" s="97">
        <v>0.202349</v>
      </c>
      <c r="Y214" s="97">
        <v>0.21178</v>
      </c>
      <c r="Z214" s="97">
        <v>0.22175400000000001</v>
      </c>
      <c r="AA214" s="97">
        <v>0.23529700000000001</v>
      </c>
      <c r="AB214" s="97">
        <v>0.25015399999999999</v>
      </c>
      <c r="AC214" s="97">
        <v>0.26714900000000003</v>
      </c>
      <c r="AD214" s="97">
        <v>0.28497299999999998</v>
      </c>
      <c r="AE214" s="97">
        <v>0.30641400000000002</v>
      </c>
      <c r="AF214" s="97">
        <v>0.32533499999999999</v>
      </c>
      <c r="AG214" s="98">
        <v>2.7945000000000001E-2</v>
      </c>
    </row>
    <row r="215" spans="1:33" ht="15" customHeight="1" x14ac:dyDescent="0.35">
      <c r="A215" s="91" t="s">
        <v>2104</v>
      </c>
      <c r="B215" s="96" t="s">
        <v>1918</v>
      </c>
      <c r="C215" s="97">
        <v>4.6749590000000003</v>
      </c>
      <c r="D215" s="97">
        <v>4.5432709999999998</v>
      </c>
      <c r="E215" s="97">
        <v>4.5286710000000001</v>
      </c>
      <c r="F215" s="97">
        <v>4.443441</v>
      </c>
      <c r="G215" s="97">
        <v>4.3781650000000001</v>
      </c>
      <c r="H215" s="97">
        <v>4.347874</v>
      </c>
      <c r="I215" s="97">
        <v>4.2653530000000002</v>
      </c>
      <c r="J215" s="97">
        <v>4.1463080000000003</v>
      </c>
      <c r="K215" s="97">
        <v>4.0850860000000004</v>
      </c>
      <c r="L215" s="97">
        <v>4.0345740000000001</v>
      </c>
      <c r="M215" s="97">
        <v>3.9969030000000001</v>
      </c>
      <c r="N215" s="97">
        <v>3.9884689999999998</v>
      </c>
      <c r="O215" s="97">
        <v>3.9943170000000001</v>
      </c>
      <c r="P215" s="97">
        <v>3.997465</v>
      </c>
      <c r="Q215" s="97">
        <v>3.9996659999999999</v>
      </c>
      <c r="R215" s="97">
        <v>4.0223139999999997</v>
      </c>
      <c r="S215" s="97">
        <v>4.065963</v>
      </c>
      <c r="T215" s="97">
        <v>4.1151809999999998</v>
      </c>
      <c r="U215" s="97">
        <v>4.223109</v>
      </c>
      <c r="V215" s="97">
        <v>4.3536520000000003</v>
      </c>
      <c r="W215" s="97">
        <v>4.436903</v>
      </c>
      <c r="X215" s="97">
        <v>4.5241110000000004</v>
      </c>
      <c r="Y215" s="97">
        <v>4.695678</v>
      </c>
      <c r="Z215" s="97">
        <v>4.8151489999999999</v>
      </c>
      <c r="AA215" s="97">
        <v>4.989579</v>
      </c>
      <c r="AB215" s="97">
        <v>5.1405450000000004</v>
      </c>
      <c r="AC215" s="97">
        <v>5.2536069999999997</v>
      </c>
      <c r="AD215" s="97">
        <v>5.3335059999999999</v>
      </c>
      <c r="AE215" s="97">
        <v>5.4529319999999997</v>
      </c>
      <c r="AF215" s="97">
        <v>5.4387639999999999</v>
      </c>
      <c r="AG215" s="98">
        <v>5.2319999999999997E-3</v>
      </c>
    </row>
    <row r="216" spans="1:33" ht="15" customHeight="1" x14ac:dyDescent="0.35">
      <c r="A216" s="91" t="s">
        <v>2105</v>
      </c>
      <c r="B216" s="96" t="s">
        <v>1920</v>
      </c>
      <c r="C216" s="97">
        <v>2.7330000000000002E-3</v>
      </c>
      <c r="D216" s="97">
        <v>2.7390000000000001E-3</v>
      </c>
      <c r="E216" s="97">
        <v>2.8140000000000001E-3</v>
      </c>
      <c r="F216" s="97">
        <v>2.8470000000000001E-3</v>
      </c>
      <c r="G216" s="97">
        <v>2.892E-3</v>
      </c>
      <c r="H216" s="97">
        <v>2.9580000000000001E-3</v>
      </c>
      <c r="I216" s="97">
        <v>2.9859999999999999E-3</v>
      </c>
      <c r="J216" s="97">
        <v>2.9840000000000001E-3</v>
      </c>
      <c r="K216" s="97">
        <v>3.0100000000000001E-3</v>
      </c>
      <c r="L216" s="97">
        <v>3.029E-3</v>
      </c>
      <c r="M216" s="97">
        <v>3.0490000000000001E-3</v>
      </c>
      <c r="N216" s="97">
        <v>3.075E-3</v>
      </c>
      <c r="O216" s="97">
        <v>3.1050000000000001E-3</v>
      </c>
      <c r="P216" s="97">
        <v>3.1310000000000001E-3</v>
      </c>
      <c r="Q216" s="97">
        <v>3.153E-3</v>
      </c>
      <c r="R216" s="97">
        <v>3.1900000000000001E-3</v>
      </c>
      <c r="S216" s="97">
        <v>3.2420000000000001E-3</v>
      </c>
      <c r="T216" s="97">
        <v>3.29E-3</v>
      </c>
      <c r="U216" s="97">
        <v>3.346E-3</v>
      </c>
      <c r="V216" s="97">
        <v>3.4160000000000002E-3</v>
      </c>
      <c r="W216" s="97">
        <v>3.4650000000000002E-3</v>
      </c>
      <c r="X216" s="97">
        <v>3.5070000000000001E-3</v>
      </c>
      <c r="Y216" s="97">
        <v>3.5620000000000001E-3</v>
      </c>
      <c r="Z216" s="97">
        <v>3.6120000000000002E-3</v>
      </c>
      <c r="AA216" s="97">
        <v>3.6819999999999999E-3</v>
      </c>
      <c r="AB216" s="97">
        <v>3.7529999999999998E-3</v>
      </c>
      <c r="AC216" s="97">
        <v>3.803E-3</v>
      </c>
      <c r="AD216" s="97">
        <v>3.8570000000000002E-3</v>
      </c>
      <c r="AE216" s="97">
        <v>3.9290000000000002E-3</v>
      </c>
      <c r="AF216" s="97">
        <v>4.0029999999999996E-3</v>
      </c>
      <c r="AG216" s="98">
        <v>1.3240999999999999E-2</v>
      </c>
    </row>
    <row r="217" spans="1:33" ht="15" customHeight="1" x14ac:dyDescent="0.35">
      <c r="A217" s="91" t="s">
        <v>2106</v>
      </c>
      <c r="B217" s="96" t="s">
        <v>1922</v>
      </c>
      <c r="C217" s="97">
        <v>0.42980600000000002</v>
      </c>
      <c r="D217" s="97">
        <v>0.44353599999999999</v>
      </c>
      <c r="E217" s="97">
        <v>0.46945700000000001</v>
      </c>
      <c r="F217" s="97">
        <v>0.48911399999999999</v>
      </c>
      <c r="G217" s="97">
        <v>0.51173900000000005</v>
      </c>
      <c r="H217" s="97">
        <v>0.53924799999999995</v>
      </c>
      <c r="I217" s="97">
        <v>0.56056899999999998</v>
      </c>
      <c r="J217" s="97">
        <v>0.57707699999999995</v>
      </c>
      <c r="K217" s="97">
        <v>0.59962700000000002</v>
      </c>
      <c r="L217" s="97">
        <v>0.62147300000000005</v>
      </c>
      <c r="M217" s="97">
        <v>0.64436400000000005</v>
      </c>
      <c r="N217" s="97">
        <v>0.66921600000000003</v>
      </c>
      <c r="O217" s="97">
        <v>0.69608700000000001</v>
      </c>
      <c r="P217" s="97">
        <v>0.72293600000000002</v>
      </c>
      <c r="Q217" s="97">
        <v>0.75</v>
      </c>
      <c r="R217" s="97">
        <v>0.78137400000000001</v>
      </c>
      <c r="S217" s="97">
        <v>0.81754400000000005</v>
      </c>
      <c r="T217" s="97">
        <v>0.85433999999999999</v>
      </c>
      <c r="U217" s="97">
        <v>0.89419999999999999</v>
      </c>
      <c r="V217" s="97">
        <v>0.93945299999999998</v>
      </c>
      <c r="W217" s="97">
        <v>0.98032399999999997</v>
      </c>
      <c r="X217" s="97">
        <v>1.0201990000000001</v>
      </c>
      <c r="Y217" s="97">
        <v>1.064381</v>
      </c>
      <c r="Z217" s="97">
        <v>1.1085229999999999</v>
      </c>
      <c r="AA217" s="97">
        <v>1.1598900000000001</v>
      </c>
      <c r="AB217" s="97">
        <v>1.213139</v>
      </c>
      <c r="AC217" s="97">
        <v>1.2609520000000001</v>
      </c>
      <c r="AD217" s="97">
        <v>1.3110930000000001</v>
      </c>
      <c r="AE217" s="97">
        <v>1.3684700000000001</v>
      </c>
      <c r="AF217" s="97">
        <v>1.428104</v>
      </c>
      <c r="AG217" s="98">
        <v>4.2275E-2</v>
      </c>
    </row>
    <row r="218" spans="1:33" ht="15" customHeight="1" x14ac:dyDescent="0.35">
      <c r="A218" s="91" t="s">
        <v>2107</v>
      </c>
      <c r="B218" s="96" t="s">
        <v>1924</v>
      </c>
      <c r="C218" s="97">
        <v>0.434475</v>
      </c>
      <c r="D218" s="97">
        <v>0.44835399999999997</v>
      </c>
      <c r="E218" s="97">
        <v>0.47455700000000001</v>
      </c>
      <c r="F218" s="97">
        <v>0.49442799999999998</v>
      </c>
      <c r="G218" s="97">
        <v>0.51729800000000004</v>
      </c>
      <c r="H218" s="97">
        <v>0.54510599999999998</v>
      </c>
      <c r="I218" s="97">
        <v>0.56665900000000002</v>
      </c>
      <c r="J218" s="97">
        <v>0.58334600000000003</v>
      </c>
      <c r="K218" s="97">
        <v>0.60614100000000004</v>
      </c>
      <c r="L218" s="97">
        <v>0.628224</v>
      </c>
      <c r="M218" s="97">
        <v>0.65136400000000005</v>
      </c>
      <c r="N218" s="97">
        <v>0.67648600000000003</v>
      </c>
      <c r="O218" s="97">
        <v>0.70364899999999997</v>
      </c>
      <c r="P218" s="97">
        <v>0.73079000000000005</v>
      </c>
      <c r="Q218" s="97">
        <v>0.75814700000000002</v>
      </c>
      <c r="R218" s="97">
        <v>0.78986199999999995</v>
      </c>
      <c r="S218" s="97">
        <v>0.82642599999999999</v>
      </c>
      <c r="T218" s="97">
        <v>0.86362099999999997</v>
      </c>
      <c r="U218" s="97">
        <v>0.903914</v>
      </c>
      <c r="V218" s="97">
        <v>0.94965900000000003</v>
      </c>
      <c r="W218" s="97">
        <v>0.99097400000000002</v>
      </c>
      <c r="X218" s="97">
        <v>1.031282</v>
      </c>
      <c r="Y218" s="97">
        <v>1.075944</v>
      </c>
      <c r="Z218" s="97">
        <v>1.120566</v>
      </c>
      <c r="AA218" s="97">
        <v>1.17249</v>
      </c>
      <c r="AB218" s="97">
        <v>1.226318</v>
      </c>
      <c r="AC218" s="97">
        <v>1.2746500000000001</v>
      </c>
      <c r="AD218" s="97">
        <v>1.3253360000000001</v>
      </c>
      <c r="AE218" s="97">
        <v>1.3833359999999999</v>
      </c>
      <c r="AF218" s="97">
        <v>1.4436180000000001</v>
      </c>
      <c r="AG218" s="98">
        <v>4.2275E-2</v>
      </c>
    </row>
    <row r="219" spans="1:33" ht="15" customHeight="1" x14ac:dyDescent="0.35">
      <c r="A219" s="91" t="s">
        <v>2108</v>
      </c>
      <c r="B219" s="96" t="s">
        <v>1926</v>
      </c>
      <c r="C219" s="97">
        <v>5.0000000000000002E-5</v>
      </c>
      <c r="D219" s="97">
        <v>5.0000000000000002E-5</v>
      </c>
      <c r="E219" s="97">
        <v>5.1E-5</v>
      </c>
      <c r="F219" s="97">
        <v>5.1999999999999997E-5</v>
      </c>
      <c r="G219" s="97">
        <v>5.1999999999999997E-5</v>
      </c>
      <c r="H219" s="97">
        <v>5.3000000000000001E-5</v>
      </c>
      <c r="I219" s="97">
        <v>5.3000000000000001E-5</v>
      </c>
      <c r="J219" s="97">
        <v>5.3000000000000001E-5</v>
      </c>
      <c r="K219" s="97">
        <v>5.3000000000000001E-5</v>
      </c>
      <c r="L219" s="97">
        <v>5.1999999999999997E-5</v>
      </c>
      <c r="M219" s="97">
        <v>5.1E-5</v>
      </c>
      <c r="N219" s="97">
        <v>5.1E-5</v>
      </c>
      <c r="O219" s="97">
        <v>5.0000000000000002E-5</v>
      </c>
      <c r="P219" s="97">
        <v>4.8999999999999998E-5</v>
      </c>
      <c r="Q219" s="97">
        <v>4.8000000000000001E-5</v>
      </c>
      <c r="R219" s="97">
        <v>4.6999999999999997E-5</v>
      </c>
      <c r="S219" s="97">
        <v>4.6E-5</v>
      </c>
      <c r="T219" s="97">
        <v>4.5000000000000003E-5</v>
      </c>
      <c r="U219" s="97">
        <v>4.5000000000000003E-5</v>
      </c>
      <c r="V219" s="97">
        <v>4.3999999999999999E-5</v>
      </c>
      <c r="W219" s="97">
        <v>4.3000000000000002E-5</v>
      </c>
      <c r="X219" s="97">
        <v>4.3000000000000002E-5</v>
      </c>
      <c r="Y219" s="97">
        <v>4.1999999999999998E-5</v>
      </c>
      <c r="Z219" s="97">
        <v>4.1E-5</v>
      </c>
      <c r="AA219" s="97">
        <v>4.0000000000000003E-5</v>
      </c>
      <c r="AB219" s="97">
        <v>4.0000000000000003E-5</v>
      </c>
      <c r="AC219" s="97">
        <v>3.8999999999999999E-5</v>
      </c>
      <c r="AD219" s="97">
        <v>3.8000000000000002E-5</v>
      </c>
      <c r="AE219" s="97">
        <v>3.6999999999999998E-5</v>
      </c>
      <c r="AF219" s="97">
        <v>3.6999999999999998E-5</v>
      </c>
      <c r="AG219" s="98">
        <v>-1.0701E-2</v>
      </c>
    </row>
    <row r="220" spans="1:33" ht="15" customHeight="1" x14ac:dyDescent="0.35">
      <c r="A220" s="91" t="s">
        <v>2109</v>
      </c>
      <c r="B220" s="96" t="s">
        <v>1928</v>
      </c>
      <c r="C220" s="97">
        <v>273.346588</v>
      </c>
      <c r="D220" s="97">
        <v>273.86257899999998</v>
      </c>
      <c r="E220" s="97">
        <v>281.42529300000001</v>
      </c>
      <c r="F220" s="97">
        <v>284.66891500000003</v>
      </c>
      <c r="G220" s="97">
        <v>289.161835</v>
      </c>
      <c r="H220" s="97">
        <v>295.83117700000003</v>
      </c>
      <c r="I220" s="97">
        <v>298.57101399999999</v>
      </c>
      <c r="J220" s="97">
        <v>298.41085800000002</v>
      </c>
      <c r="K220" s="97">
        <v>301.040436</v>
      </c>
      <c r="L220" s="97">
        <v>302.920502</v>
      </c>
      <c r="M220" s="97">
        <v>304.93048099999999</v>
      </c>
      <c r="N220" s="97">
        <v>307.46688799999998</v>
      </c>
      <c r="O220" s="97">
        <v>310.497772</v>
      </c>
      <c r="P220" s="97">
        <v>313.08169600000002</v>
      </c>
      <c r="Q220" s="97">
        <v>315.34191900000002</v>
      </c>
      <c r="R220" s="97">
        <v>318.96444700000001</v>
      </c>
      <c r="S220" s="97">
        <v>324.00924700000002</v>
      </c>
      <c r="T220" s="97">
        <v>328.73007200000001</v>
      </c>
      <c r="U220" s="97">
        <v>334.045929</v>
      </c>
      <c r="V220" s="97">
        <v>340.72933999999998</v>
      </c>
      <c r="W220" s="97">
        <v>345.19689899999997</v>
      </c>
      <c r="X220" s="97">
        <v>348.77468900000002</v>
      </c>
      <c r="Y220" s="97">
        <v>353.28064000000001</v>
      </c>
      <c r="Z220" s="97">
        <v>357.21566799999999</v>
      </c>
      <c r="AA220" s="97">
        <v>362.88165300000003</v>
      </c>
      <c r="AB220" s="97">
        <v>368.486694</v>
      </c>
      <c r="AC220" s="97">
        <v>371.85412600000001</v>
      </c>
      <c r="AD220" s="97">
        <v>375.37933299999997</v>
      </c>
      <c r="AE220" s="97">
        <v>380.39489700000001</v>
      </c>
      <c r="AF220" s="97">
        <v>385.40924100000001</v>
      </c>
      <c r="AG220" s="98">
        <v>1.1917000000000001E-2</v>
      </c>
    </row>
    <row r="221" spans="1:33" ht="15" customHeight="1" x14ac:dyDescent="0.35">
      <c r="B221" s="41" t="s">
        <v>1929</v>
      </c>
    </row>
    <row r="222" spans="1:33" ht="15" customHeight="1" x14ac:dyDescent="0.35">
      <c r="A222" s="91" t="s">
        <v>2110</v>
      </c>
      <c r="B222" s="96" t="s">
        <v>1910</v>
      </c>
      <c r="C222" s="97">
        <v>135.12986799999999</v>
      </c>
      <c r="D222" s="97">
        <v>139.453384</v>
      </c>
      <c r="E222" s="97">
        <v>143.74560500000001</v>
      </c>
      <c r="F222" s="97">
        <v>144.85406499999999</v>
      </c>
      <c r="G222" s="97">
        <v>145.49165300000001</v>
      </c>
      <c r="H222" s="97">
        <v>147.43112199999999</v>
      </c>
      <c r="I222" s="97">
        <v>146.07455400000001</v>
      </c>
      <c r="J222" s="97">
        <v>144.165131</v>
      </c>
      <c r="K222" s="97">
        <v>144.53701799999999</v>
      </c>
      <c r="L222" s="97">
        <v>145.67569</v>
      </c>
      <c r="M222" s="97">
        <v>146.054306</v>
      </c>
      <c r="N222" s="97">
        <v>146.14154099999999</v>
      </c>
      <c r="O222" s="97">
        <v>147.05055200000001</v>
      </c>
      <c r="P222" s="97">
        <v>148.117966</v>
      </c>
      <c r="Q222" s="97">
        <v>148.48142999999999</v>
      </c>
      <c r="R222" s="97">
        <v>149.074997</v>
      </c>
      <c r="S222" s="97">
        <v>151.350357</v>
      </c>
      <c r="T222" s="97">
        <v>153.58429000000001</v>
      </c>
      <c r="U222" s="97">
        <v>156.32963599999999</v>
      </c>
      <c r="V222" s="97">
        <v>159.265503</v>
      </c>
      <c r="W222" s="97">
        <v>160.78149400000001</v>
      </c>
      <c r="X222" s="97">
        <v>162.59957900000001</v>
      </c>
      <c r="Y222" s="97">
        <v>164.742355</v>
      </c>
      <c r="Z222" s="97">
        <v>166.176514</v>
      </c>
      <c r="AA222" s="97">
        <v>167.761978</v>
      </c>
      <c r="AB222" s="97">
        <v>169.83422899999999</v>
      </c>
      <c r="AC222" s="97">
        <v>170.57334900000001</v>
      </c>
      <c r="AD222" s="97">
        <v>170.60907</v>
      </c>
      <c r="AE222" s="97">
        <v>173.64875799999999</v>
      </c>
      <c r="AF222" s="97">
        <v>178.698868</v>
      </c>
      <c r="AG222" s="98">
        <v>9.6830000000000006E-3</v>
      </c>
    </row>
    <row r="223" spans="1:33" ht="15" customHeight="1" x14ac:dyDescent="0.35">
      <c r="A223" s="91" t="s">
        <v>2111</v>
      </c>
      <c r="B223" s="96" t="s">
        <v>1912</v>
      </c>
      <c r="C223" s="97">
        <v>51.407775999999998</v>
      </c>
      <c r="D223" s="97">
        <v>53.211444999999998</v>
      </c>
      <c r="E223" s="97">
        <v>55.105240000000002</v>
      </c>
      <c r="F223" s="97">
        <v>55.804340000000003</v>
      </c>
      <c r="G223" s="97">
        <v>56.270564999999998</v>
      </c>
      <c r="H223" s="97">
        <v>57.149872000000002</v>
      </c>
      <c r="I223" s="97">
        <v>57.021912</v>
      </c>
      <c r="J223" s="97">
        <v>56.673237</v>
      </c>
      <c r="K223" s="97">
        <v>57.272407999999999</v>
      </c>
      <c r="L223" s="97">
        <v>58.133170999999997</v>
      </c>
      <c r="M223" s="97">
        <v>58.665539000000003</v>
      </c>
      <c r="N223" s="97">
        <v>59.014938000000001</v>
      </c>
      <c r="O223" s="97">
        <v>59.856335000000001</v>
      </c>
      <c r="P223" s="97">
        <v>60.815193000000001</v>
      </c>
      <c r="Q223" s="97">
        <v>61.503799000000001</v>
      </c>
      <c r="R223" s="97">
        <v>62.270721000000002</v>
      </c>
      <c r="S223" s="97">
        <v>63.77449</v>
      </c>
      <c r="T223" s="97">
        <v>65.213706999999999</v>
      </c>
      <c r="U223" s="97">
        <v>66.851653999999996</v>
      </c>
      <c r="V223" s="97">
        <v>68.545197000000002</v>
      </c>
      <c r="W223" s="97">
        <v>69.615844999999993</v>
      </c>
      <c r="X223" s="97">
        <v>70.851837000000003</v>
      </c>
      <c r="Y223" s="97">
        <v>72.262680000000003</v>
      </c>
      <c r="Z223" s="97">
        <v>73.397696999999994</v>
      </c>
      <c r="AA223" s="97">
        <v>74.672577000000004</v>
      </c>
      <c r="AB223" s="97">
        <v>76.015663000000004</v>
      </c>
      <c r="AC223" s="97">
        <v>76.524483000000004</v>
      </c>
      <c r="AD223" s="97">
        <v>76.487526000000003</v>
      </c>
      <c r="AE223" s="97">
        <v>77.773124999999993</v>
      </c>
      <c r="AF223" s="97">
        <v>79.681472999999997</v>
      </c>
      <c r="AG223" s="98">
        <v>1.5226999999999999E-2</v>
      </c>
    </row>
    <row r="224" spans="1:33" ht="15" customHeight="1" x14ac:dyDescent="0.35">
      <c r="A224" s="91" t="s">
        <v>2112</v>
      </c>
      <c r="B224" s="96" t="s">
        <v>1914</v>
      </c>
      <c r="C224" s="97">
        <v>0.24156</v>
      </c>
      <c r="D224" s="97">
        <v>0.25702599999999998</v>
      </c>
      <c r="E224" s="97">
        <v>0.27330199999999999</v>
      </c>
      <c r="F224" s="97">
        <v>0.28414600000000001</v>
      </c>
      <c r="G224" s="97">
        <v>0.29438700000000001</v>
      </c>
      <c r="H224" s="97">
        <v>0.30759199999999998</v>
      </c>
      <c r="I224" s="97">
        <v>0.31467800000000001</v>
      </c>
      <c r="J224" s="97">
        <v>0.32073600000000002</v>
      </c>
      <c r="K224" s="97">
        <v>0.33220100000000002</v>
      </c>
      <c r="L224" s="97">
        <v>0.345858</v>
      </c>
      <c r="M224" s="97">
        <v>0.35818499999999998</v>
      </c>
      <c r="N224" s="97">
        <v>0.370139</v>
      </c>
      <c r="O224" s="97">
        <v>0.38495600000000002</v>
      </c>
      <c r="P224" s="97">
        <v>0.400889</v>
      </c>
      <c r="Q224" s="97">
        <v>0.41556500000000002</v>
      </c>
      <c r="R224" s="97">
        <v>0.43152099999999999</v>
      </c>
      <c r="S224" s="97">
        <v>0.45319500000000001</v>
      </c>
      <c r="T224" s="97">
        <v>0.47561300000000001</v>
      </c>
      <c r="U224" s="97">
        <v>0.50062700000000004</v>
      </c>
      <c r="V224" s="97">
        <v>0.52735699999999996</v>
      </c>
      <c r="W224" s="97">
        <v>0.55044099999999996</v>
      </c>
      <c r="X224" s="97">
        <v>0.57564899999999997</v>
      </c>
      <c r="Y224" s="97">
        <v>0.60322299999999995</v>
      </c>
      <c r="Z224" s="97">
        <v>0.62943499999999997</v>
      </c>
      <c r="AA224" s="97">
        <v>0.65741400000000005</v>
      </c>
      <c r="AB224" s="97">
        <v>0.68835000000000002</v>
      </c>
      <c r="AC224" s="97">
        <v>0.71411100000000005</v>
      </c>
      <c r="AD224" s="97">
        <v>0.73743899999999996</v>
      </c>
      <c r="AE224" s="97">
        <v>0.77459699999999998</v>
      </c>
      <c r="AF224" s="97">
        <v>0.82214699999999996</v>
      </c>
      <c r="AG224" s="98">
        <v>4.3138999999999997E-2</v>
      </c>
    </row>
    <row r="225" spans="1:33" ht="15" customHeight="1" x14ac:dyDescent="0.35">
      <c r="A225" s="91" t="s">
        <v>2113</v>
      </c>
      <c r="B225" s="96" t="s">
        <v>1916</v>
      </c>
      <c r="C225" s="97">
        <v>0.68683499999999997</v>
      </c>
      <c r="D225" s="97">
        <v>0.68494699999999997</v>
      </c>
      <c r="E225" s="97">
        <v>0.68427199999999999</v>
      </c>
      <c r="F225" s="97">
        <v>0.671288</v>
      </c>
      <c r="G225" s="97">
        <v>0.659049</v>
      </c>
      <c r="H225" s="97">
        <v>0.65517099999999995</v>
      </c>
      <c r="I225" s="97">
        <v>0.63901699999999995</v>
      </c>
      <c r="J225" s="97">
        <v>0.62424500000000005</v>
      </c>
      <c r="K225" s="97">
        <v>0.62058999999999997</v>
      </c>
      <c r="L225" s="97">
        <v>0.62098500000000001</v>
      </c>
      <c r="M225" s="97">
        <v>0.61890400000000001</v>
      </c>
      <c r="N225" s="97">
        <v>0.61622100000000002</v>
      </c>
      <c r="O225" s="97">
        <v>0.61820600000000003</v>
      </c>
      <c r="P225" s="97">
        <v>0.62166299999999997</v>
      </c>
      <c r="Q225" s="97">
        <v>0.62293299999999996</v>
      </c>
      <c r="R225" s="97">
        <v>0.62619999999999998</v>
      </c>
      <c r="S225" s="97">
        <v>0.63837200000000005</v>
      </c>
      <c r="T225" s="97">
        <v>0.65246400000000004</v>
      </c>
      <c r="U225" s="97">
        <v>0.670991</v>
      </c>
      <c r="V225" s="97">
        <v>0.69132000000000005</v>
      </c>
      <c r="W225" s="97">
        <v>0.706237</v>
      </c>
      <c r="X225" s="97">
        <v>0.720414</v>
      </c>
      <c r="Y225" s="97">
        <v>0.73754799999999998</v>
      </c>
      <c r="Z225" s="97">
        <v>0.752332</v>
      </c>
      <c r="AA225" s="97">
        <v>0.77266900000000005</v>
      </c>
      <c r="AB225" s="97">
        <v>0.79640500000000003</v>
      </c>
      <c r="AC225" s="97">
        <v>0.81426399999999999</v>
      </c>
      <c r="AD225" s="97">
        <v>0.829739</v>
      </c>
      <c r="AE225" s="97">
        <v>0.86115600000000003</v>
      </c>
      <c r="AF225" s="97">
        <v>0.904393</v>
      </c>
      <c r="AG225" s="98">
        <v>9.5340000000000008E-3</v>
      </c>
    </row>
    <row r="226" spans="1:33" ht="15" customHeight="1" x14ac:dyDescent="0.35">
      <c r="A226" s="91" t="s">
        <v>2114</v>
      </c>
      <c r="B226" s="96" t="s">
        <v>1918</v>
      </c>
      <c r="C226" s="97">
        <v>7.515034</v>
      </c>
      <c r="D226" s="97">
        <v>7.7834630000000002</v>
      </c>
      <c r="E226" s="97">
        <v>8.0633230000000005</v>
      </c>
      <c r="F226" s="97">
        <v>8.1746639999999999</v>
      </c>
      <c r="G226" s="97">
        <v>8.2657769999999999</v>
      </c>
      <c r="H226" s="97">
        <v>8.4416510000000002</v>
      </c>
      <c r="I226" s="97">
        <v>8.4483429999999995</v>
      </c>
      <c r="J226" s="97">
        <v>8.4560879999999994</v>
      </c>
      <c r="K226" s="97">
        <v>8.6072819999999997</v>
      </c>
      <c r="L226" s="97">
        <v>8.8288589999999996</v>
      </c>
      <c r="M226" s="97">
        <v>9.0311830000000004</v>
      </c>
      <c r="N226" s="97">
        <v>9.2411150000000006</v>
      </c>
      <c r="O226" s="97">
        <v>9.5214280000000002</v>
      </c>
      <c r="P226" s="97">
        <v>9.8276160000000008</v>
      </c>
      <c r="Q226" s="97">
        <v>10.115543000000001</v>
      </c>
      <c r="R226" s="97">
        <v>10.482157000000001</v>
      </c>
      <c r="S226" s="97">
        <v>10.987102999999999</v>
      </c>
      <c r="T226" s="97">
        <v>11.5093</v>
      </c>
      <c r="U226" s="97">
        <v>12.093500000000001</v>
      </c>
      <c r="V226" s="97">
        <v>12.718275</v>
      </c>
      <c r="W226" s="97">
        <v>13.254421000000001</v>
      </c>
      <c r="X226" s="97">
        <v>13.841127999999999</v>
      </c>
      <c r="Y226" s="97">
        <v>14.484124</v>
      </c>
      <c r="Z226" s="97">
        <v>15.093854</v>
      </c>
      <c r="AA226" s="97">
        <v>15.691374</v>
      </c>
      <c r="AB226" s="97">
        <v>16.429784999999999</v>
      </c>
      <c r="AC226" s="97">
        <v>16.945433000000001</v>
      </c>
      <c r="AD226" s="97">
        <v>17.499003999999999</v>
      </c>
      <c r="AE226" s="97">
        <v>18.271837000000001</v>
      </c>
      <c r="AF226" s="97">
        <v>19.382950000000001</v>
      </c>
      <c r="AG226" s="98">
        <v>3.3211999999999998E-2</v>
      </c>
    </row>
    <row r="227" spans="1:33" ht="15" customHeight="1" x14ac:dyDescent="0.35">
      <c r="A227" s="91" t="s">
        <v>2115</v>
      </c>
      <c r="B227" s="96" t="s">
        <v>1920</v>
      </c>
      <c r="C227" s="97">
        <v>1.661E-2</v>
      </c>
      <c r="D227" s="97">
        <v>1.5602E-2</v>
      </c>
      <c r="E227" s="97">
        <v>1.4659999999999999E-2</v>
      </c>
      <c r="F227" s="97">
        <v>1.3483E-2</v>
      </c>
      <c r="G227" s="97">
        <v>1.2373E-2</v>
      </c>
      <c r="H227" s="97">
        <v>1.1464999999999999E-2</v>
      </c>
      <c r="I227" s="97">
        <v>1.0416E-2</v>
      </c>
      <c r="J227" s="97">
        <v>9.443E-3</v>
      </c>
      <c r="K227" s="97">
        <v>8.7130000000000003E-3</v>
      </c>
      <c r="L227" s="97">
        <v>8.0949999999999998E-3</v>
      </c>
      <c r="M227" s="97">
        <v>7.4949999999999999E-3</v>
      </c>
      <c r="N227" s="97">
        <v>6.9379999999999997E-3</v>
      </c>
      <c r="O227" s="97">
        <v>6.4770000000000001E-3</v>
      </c>
      <c r="P227" s="97">
        <v>6.0670000000000003E-3</v>
      </c>
      <c r="Q227" s="97">
        <v>5.6709999999999998E-3</v>
      </c>
      <c r="R227" s="97">
        <v>5.3210000000000002E-3</v>
      </c>
      <c r="S227" s="97">
        <v>5.0629999999999998E-3</v>
      </c>
      <c r="T227" s="97">
        <v>4.8260000000000004E-3</v>
      </c>
      <c r="U227" s="97">
        <v>4.6259999999999999E-3</v>
      </c>
      <c r="V227" s="97">
        <v>4.4489999999999998E-3</v>
      </c>
      <c r="W227" s="97">
        <v>4.2519999999999997E-3</v>
      </c>
      <c r="X227" s="97">
        <v>4.0819999999999997E-3</v>
      </c>
      <c r="Y227" s="97">
        <v>3.9379999999999997E-3</v>
      </c>
      <c r="Z227" s="97">
        <v>3.7940000000000001E-3</v>
      </c>
      <c r="AA227" s="97">
        <v>3.6679999999999998E-3</v>
      </c>
      <c r="AB227" s="97">
        <v>3.5699999999999998E-3</v>
      </c>
      <c r="AC227" s="97">
        <v>3.4689999999999999E-3</v>
      </c>
      <c r="AD227" s="97">
        <v>3.3630000000000001E-3</v>
      </c>
      <c r="AE227" s="97">
        <v>3.3240000000000001E-3</v>
      </c>
      <c r="AF227" s="97">
        <v>3.3279999999999998E-3</v>
      </c>
      <c r="AG227" s="98">
        <v>-5.3927000000000003E-2</v>
      </c>
    </row>
    <row r="228" spans="1:33" ht="15" customHeight="1" x14ac:dyDescent="0.35">
      <c r="A228" s="91" t="s">
        <v>2116</v>
      </c>
      <c r="B228" s="96" t="s">
        <v>1922</v>
      </c>
      <c r="C228" s="97">
        <v>0.31643300000000002</v>
      </c>
      <c r="D228" s="97">
        <v>0.33669399999999999</v>
      </c>
      <c r="E228" s="97">
        <v>0.35801500000000003</v>
      </c>
      <c r="F228" s="97">
        <v>0.37221900000000002</v>
      </c>
      <c r="G228" s="97">
        <v>0.38563500000000001</v>
      </c>
      <c r="H228" s="97">
        <v>0.40293299999999999</v>
      </c>
      <c r="I228" s="97">
        <v>0.41221600000000003</v>
      </c>
      <c r="J228" s="97">
        <v>0.420151</v>
      </c>
      <c r="K228" s="97">
        <v>0.43516899999999997</v>
      </c>
      <c r="L228" s="97">
        <v>0.45305899999999999</v>
      </c>
      <c r="M228" s="97">
        <v>0.46920699999999999</v>
      </c>
      <c r="N228" s="97">
        <v>0.48486699999999999</v>
      </c>
      <c r="O228" s="97">
        <v>0.50427699999999998</v>
      </c>
      <c r="P228" s="97">
        <v>0.52514799999999995</v>
      </c>
      <c r="Q228" s="97">
        <v>0.544373</v>
      </c>
      <c r="R228" s="97">
        <v>0.56527400000000005</v>
      </c>
      <c r="S228" s="97">
        <v>0.59366699999999994</v>
      </c>
      <c r="T228" s="97">
        <v>0.62303299999999995</v>
      </c>
      <c r="U228" s="97">
        <v>0.65580000000000005</v>
      </c>
      <c r="V228" s="97">
        <v>0.69081599999999999</v>
      </c>
      <c r="W228" s="97">
        <v>0.721055</v>
      </c>
      <c r="X228" s="97">
        <v>0.75407599999999997</v>
      </c>
      <c r="Y228" s="97">
        <v>0.79019600000000001</v>
      </c>
      <c r="Z228" s="97">
        <v>0.82453299999999996</v>
      </c>
      <c r="AA228" s="97">
        <v>0.86118499999999998</v>
      </c>
      <c r="AB228" s="97">
        <v>0.90171100000000004</v>
      </c>
      <c r="AC228" s="97">
        <v>0.93545500000000004</v>
      </c>
      <c r="AD228" s="97">
        <v>0.96601499999999996</v>
      </c>
      <c r="AE228" s="97">
        <v>1.0146900000000001</v>
      </c>
      <c r="AF228" s="97">
        <v>1.0769789999999999</v>
      </c>
      <c r="AG228" s="98">
        <v>4.3138999999999997E-2</v>
      </c>
    </row>
    <row r="229" spans="1:33" ht="15" customHeight="1" x14ac:dyDescent="0.35">
      <c r="A229" s="91" t="s">
        <v>2117</v>
      </c>
      <c r="B229" s="96" t="s">
        <v>1924</v>
      </c>
      <c r="C229" s="97">
        <v>0.28917599999999999</v>
      </c>
      <c r="D229" s="97">
        <v>0.30769099999999999</v>
      </c>
      <c r="E229" s="97">
        <v>0.32717600000000002</v>
      </c>
      <c r="F229" s="97">
        <v>0.34015699999999999</v>
      </c>
      <c r="G229" s="97">
        <v>0.35241699999999998</v>
      </c>
      <c r="H229" s="97">
        <v>0.36822500000000002</v>
      </c>
      <c r="I229" s="97">
        <v>0.37670799999999999</v>
      </c>
      <c r="J229" s="97">
        <v>0.38395899999999999</v>
      </c>
      <c r="K229" s="97">
        <v>0.39768399999999998</v>
      </c>
      <c r="L229" s="97">
        <v>0.41403299999999998</v>
      </c>
      <c r="M229" s="97">
        <v>0.42879</v>
      </c>
      <c r="N229" s="97">
        <v>0.44310100000000002</v>
      </c>
      <c r="O229" s="97">
        <v>0.460839</v>
      </c>
      <c r="P229" s="97">
        <v>0.47991200000000001</v>
      </c>
      <c r="Q229" s="97">
        <v>0.49748100000000001</v>
      </c>
      <c r="R229" s="97">
        <v>0.51658199999999999</v>
      </c>
      <c r="S229" s="97">
        <v>0.54252900000000004</v>
      </c>
      <c r="T229" s="97">
        <v>0.56936600000000004</v>
      </c>
      <c r="U229" s="97">
        <v>0.59931000000000001</v>
      </c>
      <c r="V229" s="97">
        <v>0.63131000000000004</v>
      </c>
      <c r="W229" s="97">
        <v>0.65894399999999997</v>
      </c>
      <c r="X229" s="97">
        <v>0.68911999999999995</v>
      </c>
      <c r="Y229" s="97">
        <v>0.72213000000000005</v>
      </c>
      <c r="Z229" s="97">
        <v>0.75350899999999998</v>
      </c>
      <c r="AA229" s="97">
        <v>0.78700300000000001</v>
      </c>
      <c r="AB229" s="97">
        <v>0.82403800000000005</v>
      </c>
      <c r="AC229" s="97">
        <v>0.85487599999999997</v>
      </c>
      <c r="AD229" s="97">
        <v>0.882803</v>
      </c>
      <c r="AE229" s="97">
        <v>0.92728500000000003</v>
      </c>
      <c r="AF229" s="97">
        <v>0.984209</v>
      </c>
      <c r="AG229" s="98">
        <v>4.3138999999999997E-2</v>
      </c>
    </row>
    <row r="230" spans="1:33" ht="15" customHeight="1" x14ac:dyDescent="0.35">
      <c r="A230" s="91" t="s">
        <v>2118</v>
      </c>
      <c r="B230" s="96" t="s">
        <v>1926</v>
      </c>
      <c r="C230" s="97">
        <v>0.48377799999999999</v>
      </c>
      <c r="D230" s="97">
        <v>0.51475300000000002</v>
      </c>
      <c r="E230" s="97">
        <v>0.54735</v>
      </c>
      <c r="F230" s="97">
        <v>0.56906699999999999</v>
      </c>
      <c r="G230" s="97">
        <v>0.58957599999999999</v>
      </c>
      <c r="H230" s="97">
        <v>0.61602299999999999</v>
      </c>
      <c r="I230" s="97">
        <v>0.63021499999999997</v>
      </c>
      <c r="J230" s="97">
        <v>0.64234599999999997</v>
      </c>
      <c r="K230" s="97">
        <v>0.66530800000000001</v>
      </c>
      <c r="L230" s="97">
        <v>0.692658</v>
      </c>
      <c r="M230" s="97">
        <v>0.71734600000000004</v>
      </c>
      <c r="N230" s="97">
        <v>0.74128799999999995</v>
      </c>
      <c r="O230" s="97">
        <v>0.77096200000000004</v>
      </c>
      <c r="P230" s="97">
        <v>0.802871</v>
      </c>
      <c r="Q230" s="97">
        <v>0.83226299999999998</v>
      </c>
      <c r="R230" s="97">
        <v>0.86421800000000004</v>
      </c>
      <c r="S230" s="97">
        <v>0.90762600000000004</v>
      </c>
      <c r="T230" s="97">
        <v>0.95252199999999998</v>
      </c>
      <c r="U230" s="97">
        <v>1.002618</v>
      </c>
      <c r="V230" s="97">
        <v>1.056152</v>
      </c>
      <c r="W230" s="97">
        <v>1.102384</v>
      </c>
      <c r="X230" s="97">
        <v>1.1528670000000001</v>
      </c>
      <c r="Y230" s="97">
        <v>1.2080900000000001</v>
      </c>
      <c r="Z230" s="97">
        <v>1.260586</v>
      </c>
      <c r="AA230" s="97">
        <v>1.3166199999999999</v>
      </c>
      <c r="AB230" s="97">
        <v>1.3785780000000001</v>
      </c>
      <c r="AC230" s="97">
        <v>1.4301680000000001</v>
      </c>
      <c r="AD230" s="97">
        <v>1.4768889999999999</v>
      </c>
      <c r="AE230" s="97">
        <v>1.5513049999999999</v>
      </c>
      <c r="AF230" s="97">
        <v>1.646536</v>
      </c>
      <c r="AG230" s="98">
        <v>4.3138999999999997E-2</v>
      </c>
    </row>
    <row r="231" spans="1:33" ht="15" customHeight="1" x14ac:dyDescent="0.35">
      <c r="A231" s="91" t="s">
        <v>2119</v>
      </c>
      <c r="B231" s="96" t="s">
        <v>1940</v>
      </c>
      <c r="C231" s="97">
        <v>196.087097</v>
      </c>
      <c r="D231" s="97">
        <v>202.564987</v>
      </c>
      <c r="E231" s="97">
        <v>209.118942</v>
      </c>
      <c r="F231" s="97">
        <v>211.08345</v>
      </c>
      <c r="G231" s="97">
        <v>212.32145700000001</v>
      </c>
      <c r="H231" s="97">
        <v>215.38403299999999</v>
      </c>
      <c r="I231" s="97">
        <v>213.92802399999999</v>
      </c>
      <c r="J231" s="97">
        <v>211.69534300000001</v>
      </c>
      <c r="K231" s="97">
        <v>212.876373</v>
      </c>
      <c r="L231" s="97">
        <v>215.17245500000001</v>
      </c>
      <c r="M231" s="97">
        <v>216.350922</v>
      </c>
      <c r="N231" s="97">
        <v>217.060135</v>
      </c>
      <c r="O231" s="97">
        <v>219.174026</v>
      </c>
      <c r="P231" s="97">
        <v>221.59732099999999</v>
      </c>
      <c r="Q231" s="97">
        <v>223.01904300000001</v>
      </c>
      <c r="R231" s="97">
        <v>224.83702099999999</v>
      </c>
      <c r="S231" s="97">
        <v>229.25237999999999</v>
      </c>
      <c r="T231" s="97">
        <v>233.585114</v>
      </c>
      <c r="U231" s="97">
        <v>238.70877100000001</v>
      </c>
      <c r="V231" s="97">
        <v>244.130371</v>
      </c>
      <c r="W231" s="97">
        <v>247.39505</v>
      </c>
      <c r="X231" s="97">
        <v>251.188782</v>
      </c>
      <c r="Y231" s="97">
        <v>255.55426</v>
      </c>
      <c r="Z231" s="97">
        <v>258.89230300000003</v>
      </c>
      <c r="AA231" s="97">
        <v>262.524475</v>
      </c>
      <c r="AB231" s="97">
        <v>266.872345</v>
      </c>
      <c r="AC231" s="97">
        <v>268.79562399999998</v>
      </c>
      <c r="AD231" s="97">
        <v>269.49188199999998</v>
      </c>
      <c r="AE231" s="97">
        <v>274.82611100000003</v>
      </c>
      <c r="AF231" s="97">
        <v>283.20095800000001</v>
      </c>
      <c r="AG231" s="98">
        <v>1.2756E-2</v>
      </c>
    </row>
    <row r="232" spans="1:33" ht="15" customHeight="1" x14ac:dyDescent="0.35">
      <c r="B232" s="41" t="s">
        <v>1941</v>
      </c>
    </row>
    <row r="233" spans="1:33" ht="15" customHeight="1" x14ac:dyDescent="0.35">
      <c r="A233" s="91" t="s">
        <v>2120</v>
      </c>
      <c r="B233" s="96" t="s">
        <v>1910</v>
      </c>
      <c r="C233" s="97">
        <v>282.73034699999999</v>
      </c>
      <c r="D233" s="97">
        <v>285.64764400000001</v>
      </c>
      <c r="E233" s="97">
        <v>288.39135700000003</v>
      </c>
      <c r="F233" s="97">
        <v>284.66729700000002</v>
      </c>
      <c r="G233" s="97">
        <v>279.975708</v>
      </c>
      <c r="H233" s="97">
        <v>277.66787699999998</v>
      </c>
      <c r="I233" s="97">
        <v>269.60437000000002</v>
      </c>
      <c r="J233" s="97">
        <v>260.79623400000003</v>
      </c>
      <c r="K233" s="97">
        <v>256.352081</v>
      </c>
      <c r="L233" s="97">
        <v>253.27384900000001</v>
      </c>
      <c r="M233" s="97">
        <v>248.90356399999999</v>
      </c>
      <c r="N233" s="97">
        <v>244.07702599999999</v>
      </c>
      <c r="O233" s="97">
        <v>240.865906</v>
      </c>
      <c r="P233" s="97">
        <v>237.998199</v>
      </c>
      <c r="Q233" s="97">
        <v>234.065842</v>
      </c>
      <c r="R233" s="97">
        <v>230.56542999999999</v>
      </c>
      <c r="S233" s="97">
        <v>229.664536</v>
      </c>
      <c r="T233" s="97">
        <v>228.55320699999999</v>
      </c>
      <c r="U233" s="97">
        <v>228.09463500000001</v>
      </c>
      <c r="V233" s="97">
        <v>227.756744</v>
      </c>
      <c r="W233" s="97">
        <v>225.322281</v>
      </c>
      <c r="X233" s="97">
        <v>223.32630900000001</v>
      </c>
      <c r="Y233" s="97">
        <v>221.74691799999999</v>
      </c>
      <c r="Z233" s="97">
        <v>219.15699799999999</v>
      </c>
      <c r="AA233" s="97">
        <v>216.77267499999999</v>
      </c>
      <c r="AB233" s="97">
        <v>214.871567</v>
      </c>
      <c r="AC233" s="97">
        <v>210.968796</v>
      </c>
      <c r="AD233" s="97">
        <v>206.10022000000001</v>
      </c>
      <c r="AE233" s="97">
        <v>204.70922899999999</v>
      </c>
      <c r="AF233" s="97">
        <v>205.41712999999999</v>
      </c>
      <c r="AG233" s="98">
        <v>-1.0954999999999999E-2</v>
      </c>
    </row>
    <row r="234" spans="1:33" ht="15" customHeight="1" x14ac:dyDescent="0.35">
      <c r="A234" s="91" t="s">
        <v>2121</v>
      </c>
      <c r="B234" s="96" t="s">
        <v>1912</v>
      </c>
      <c r="C234" s="97">
        <v>0.48007100000000003</v>
      </c>
      <c r="D234" s="97">
        <v>0.48459000000000002</v>
      </c>
      <c r="E234" s="97">
        <v>0.488875</v>
      </c>
      <c r="F234" s="97">
        <v>0.48227300000000001</v>
      </c>
      <c r="G234" s="97">
        <v>0.47413499999999997</v>
      </c>
      <c r="H234" s="97">
        <v>0.470136</v>
      </c>
      <c r="I234" s="97">
        <v>0.45646799999999998</v>
      </c>
      <c r="J234" s="97">
        <v>0.44158500000000001</v>
      </c>
      <c r="K234" s="97">
        <v>0.43412600000000001</v>
      </c>
      <c r="L234" s="97">
        <v>0.42902499999999999</v>
      </c>
      <c r="M234" s="97">
        <v>0.42177700000000001</v>
      </c>
      <c r="N234" s="97">
        <v>0.41376000000000002</v>
      </c>
      <c r="O234" s="97">
        <v>0.408524</v>
      </c>
      <c r="P234" s="97">
        <v>0.40389199999999997</v>
      </c>
      <c r="Q234" s="97">
        <v>0.39748899999999998</v>
      </c>
      <c r="R234" s="97">
        <v>0.39186799999999999</v>
      </c>
      <c r="S234" s="97">
        <v>0.390733</v>
      </c>
      <c r="T234" s="97">
        <v>0.38932099999999997</v>
      </c>
      <c r="U234" s="97">
        <v>0.389071</v>
      </c>
      <c r="V234" s="97">
        <v>0.38911400000000002</v>
      </c>
      <c r="W234" s="97">
        <v>0.38559900000000003</v>
      </c>
      <c r="X234" s="97">
        <v>0.38285000000000002</v>
      </c>
      <c r="Y234" s="97">
        <v>0.38087700000000002</v>
      </c>
      <c r="Z234" s="97">
        <v>0.37729600000000002</v>
      </c>
      <c r="AA234" s="97">
        <v>0.37409300000000001</v>
      </c>
      <c r="AB234" s="97">
        <v>0.37182900000000002</v>
      </c>
      <c r="AC234" s="97">
        <v>0.36616100000000001</v>
      </c>
      <c r="AD234" s="97">
        <v>0.35890899999999998</v>
      </c>
      <c r="AE234" s="97">
        <v>0.35781600000000002</v>
      </c>
      <c r="AF234" s="97">
        <v>0.36043999999999998</v>
      </c>
      <c r="AG234" s="98">
        <v>-9.8340000000000007E-3</v>
      </c>
    </row>
    <row r="235" spans="1:33" ht="15" customHeight="1" x14ac:dyDescent="0.35">
      <c r="A235" s="91" t="s">
        <v>2122</v>
      </c>
      <c r="B235" s="96" t="s">
        <v>1914</v>
      </c>
      <c r="C235" s="97">
        <v>0.19309699999999999</v>
      </c>
      <c r="D235" s="97">
        <v>0.19445000000000001</v>
      </c>
      <c r="E235" s="97">
        <v>0.195877</v>
      </c>
      <c r="F235" s="97">
        <v>0.19311700000000001</v>
      </c>
      <c r="G235" s="97">
        <v>0.190001</v>
      </c>
      <c r="H235" s="97">
        <v>0.18870899999999999</v>
      </c>
      <c r="I235" s="97">
        <v>0.183728</v>
      </c>
      <c r="J235" s="97">
        <v>0.17838499999999999</v>
      </c>
      <c r="K235" s="97">
        <v>0.176285</v>
      </c>
      <c r="L235" s="97">
        <v>0.175313</v>
      </c>
      <c r="M235" s="97">
        <v>0.17377300000000001</v>
      </c>
      <c r="N235" s="97">
        <v>0.172017</v>
      </c>
      <c r="O235" s="97">
        <v>0.171519</v>
      </c>
      <c r="P235" s="97">
        <v>0.17138600000000001</v>
      </c>
      <c r="Q235" s="97">
        <v>0.17078299999999999</v>
      </c>
      <c r="R235" s="97">
        <v>0.17091999999999999</v>
      </c>
      <c r="S235" s="97">
        <v>0.173204</v>
      </c>
      <c r="T235" s="97">
        <v>0.17550099999999999</v>
      </c>
      <c r="U235" s="97">
        <v>0.17873900000000001</v>
      </c>
      <c r="V235" s="97">
        <v>0.182287</v>
      </c>
      <c r="W235" s="97">
        <v>0.18437000000000001</v>
      </c>
      <c r="X235" s="97">
        <v>0.18709799999999999</v>
      </c>
      <c r="Y235" s="97">
        <v>0.19031899999999999</v>
      </c>
      <c r="Z235" s="97">
        <v>0.19295399999999999</v>
      </c>
      <c r="AA235" s="97">
        <v>0.19587099999999999</v>
      </c>
      <c r="AB235" s="97">
        <v>0.19938400000000001</v>
      </c>
      <c r="AC235" s="97">
        <v>0.20114399999999999</v>
      </c>
      <c r="AD235" s="97">
        <v>0.20203699999999999</v>
      </c>
      <c r="AE235" s="97">
        <v>0.20646200000000001</v>
      </c>
      <c r="AF235" s="97">
        <v>0.21313599999999999</v>
      </c>
      <c r="AG235" s="98">
        <v>3.4099999999999998E-3</v>
      </c>
    </row>
    <row r="236" spans="1:33" ht="15" customHeight="1" x14ac:dyDescent="0.35">
      <c r="A236" s="91" t="s">
        <v>2123</v>
      </c>
      <c r="B236" s="96" t="s">
        <v>1916</v>
      </c>
      <c r="C236" s="97">
        <v>4.1966960000000002</v>
      </c>
      <c r="D236" s="97">
        <v>3.955654</v>
      </c>
      <c r="E236" s="97">
        <v>3.7472560000000001</v>
      </c>
      <c r="F236" s="97">
        <v>3.4993460000000001</v>
      </c>
      <c r="G236" s="97">
        <v>3.3013110000000001</v>
      </c>
      <c r="H236" s="97">
        <v>3.1926410000000001</v>
      </c>
      <c r="I236" s="97">
        <v>3.0629420000000001</v>
      </c>
      <c r="J236" s="97">
        <v>2.9528759999999998</v>
      </c>
      <c r="K236" s="97">
        <v>2.9133870000000002</v>
      </c>
      <c r="L236" s="97">
        <v>2.9160439999999999</v>
      </c>
      <c r="M236" s="97">
        <v>2.928115</v>
      </c>
      <c r="N236" s="97">
        <v>2.9376980000000001</v>
      </c>
      <c r="O236" s="97">
        <v>2.9918979999999999</v>
      </c>
      <c r="P236" s="97">
        <v>3.0629050000000002</v>
      </c>
      <c r="Q236" s="97">
        <v>3.1410680000000002</v>
      </c>
      <c r="R236" s="97">
        <v>3.2541009999999999</v>
      </c>
      <c r="S236" s="97">
        <v>3.4434999999999998</v>
      </c>
      <c r="T236" s="97">
        <v>3.6774369999999998</v>
      </c>
      <c r="U236" s="97">
        <v>3.94983</v>
      </c>
      <c r="V236" s="97">
        <v>4.275633</v>
      </c>
      <c r="W236" s="97">
        <v>4.5755619999999997</v>
      </c>
      <c r="X236" s="97">
        <v>4.8923719999999999</v>
      </c>
      <c r="Y236" s="97">
        <v>5.2549029999999997</v>
      </c>
      <c r="Z236" s="97">
        <v>5.6686439999999996</v>
      </c>
      <c r="AA236" s="97">
        <v>6.101693</v>
      </c>
      <c r="AB236" s="97">
        <v>6.6100890000000003</v>
      </c>
      <c r="AC236" s="97">
        <v>7.0922349999999996</v>
      </c>
      <c r="AD236" s="97">
        <v>7.5967469999999997</v>
      </c>
      <c r="AE236" s="97">
        <v>8.2909919999999993</v>
      </c>
      <c r="AF236" s="97">
        <v>9.0971510000000002</v>
      </c>
      <c r="AG236" s="98">
        <v>2.7036999999999999E-2</v>
      </c>
    </row>
    <row r="237" spans="1:33" ht="15" customHeight="1" x14ac:dyDescent="0.35">
      <c r="A237" s="91" t="s">
        <v>2124</v>
      </c>
      <c r="B237" s="96" t="s">
        <v>1918</v>
      </c>
      <c r="C237" s="97">
        <v>0</v>
      </c>
      <c r="D237" s="97">
        <v>0</v>
      </c>
      <c r="E237" s="97">
        <v>0</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8" t="s">
        <v>1557</v>
      </c>
    </row>
    <row r="238" spans="1:33" ht="15" customHeight="1" x14ac:dyDescent="0.35">
      <c r="A238" s="91" t="s">
        <v>2125</v>
      </c>
      <c r="B238" s="96" t="s">
        <v>1920</v>
      </c>
      <c r="C238" s="97">
        <v>9.6000000000000002E-4</v>
      </c>
      <c r="D238" s="97">
        <v>9.6900000000000003E-4</v>
      </c>
      <c r="E238" s="97">
        <v>9.7799999999999992E-4</v>
      </c>
      <c r="F238" s="97">
        <v>9.6500000000000004E-4</v>
      </c>
      <c r="G238" s="97">
        <v>9.4799999999999995E-4</v>
      </c>
      <c r="H238" s="97">
        <v>9.3999999999999997E-4</v>
      </c>
      <c r="I238" s="97">
        <v>9.1299999999999997E-4</v>
      </c>
      <c r="J238" s="97">
        <v>8.83E-4</v>
      </c>
      <c r="K238" s="97">
        <v>8.6799999999999996E-4</v>
      </c>
      <c r="L238" s="97">
        <v>8.5800000000000004E-4</v>
      </c>
      <c r="M238" s="97">
        <v>8.4400000000000002E-4</v>
      </c>
      <c r="N238" s="97">
        <v>8.2799999999999996E-4</v>
      </c>
      <c r="O238" s="97">
        <v>8.1700000000000002E-4</v>
      </c>
      <c r="P238" s="97">
        <v>8.0800000000000002E-4</v>
      </c>
      <c r="Q238" s="97">
        <v>7.9500000000000003E-4</v>
      </c>
      <c r="R238" s="97">
        <v>7.8399999999999997E-4</v>
      </c>
      <c r="S238" s="97">
        <v>7.8100000000000001E-4</v>
      </c>
      <c r="T238" s="97">
        <v>7.7899999999999996E-4</v>
      </c>
      <c r="U238" s="97">
        <v>7.7800000000000005E-4</v>
      </c>
      <c r="V238" s="97">
        <v>7.7800000000000005E-4</v>
      </c>
      <c r="W238" s="97">
        <v>7.7099999999999998E-4</v>
      </c>
      <c r="X238" s="97">
        <v>7.6599999999999997E-4</v>
      </c>
      <c r="Y238" s="97">
        <v>7.6199999999999998E-4</v>
      </c>
      <c r="Z238" s="97">
        <v>7.5500000000000003E-4</v>
      </c>
      <c r="AA238" s="97">
        <v>7.4799999999999997E-4</v>
      </c>
      <c r="AB238" s="97">
        <v>7.4399999999999998E-4</v>
      </c>
      <c r="AC238" s="97">
        <v>7.3200000000000001E-4</v>
      </c>
      <c r="AD238" s="97">
        <v>7.18E-4</v>
      </c>
      <c r="AE238" s="97">
        <v>7.1599999999999995E-4</v>
      </c>
      <c r="AF238" s="97">
        <v>7.2099999999999996E-4</v>
      </c>
      <c r="AG238" s="98">
        <v>-9.8340000000000007E-3</v>
      </c>
    </row>
    <row r="239" spans="1:33" ht="15" customHeight="1" x14ac:dyDescent="0.35">
      <c r="A239" s="91" t="s">
        <v>2126</v>
      </c>
      <c r="B239" s="96" t="s">
        <v>1922</v>
      </c>
      <c r="C239" s="97">
        <v>0.24601600000000001</v>
      </c>
      <c r="D239" s="97">
        <v>0.25578200000000001</v>
      </c>
      <c r="E239" s="97">
        <v>0.26578499999999999</v>
      </c>
      <c r="F239" s="97">
        <v>0.27006200000000002</v>
      </c>
      <c r="G239" s="97">
        <v>0.27346999999999999</v>
      </c>
      <c r="H239" s="97">
        <v>0.27929799999999999</v>
      </c>
      <c r="I239" s="97">
        <v>0.27931400000000001</v>
      </c>
      <c r="J239" s="97">
        <v>0.27831299999999998</v>
      </c>
      <c r="K239" s="97">
        <v>0.28182000000000001</v>
      </c>
      <c r="L239" s="97">
        <v>0.28686400000000001</v>
      </c>
      <c r="M239" s="97">
        <v>0.29047800000000001</v>
      </c>
      <c r="N239" s="97">
        <v>0.29350599999999999</v>
      </c>
      <c r="O239" s="97">
        <v>0.298485</v>
      </c>
      <c r="P239" s="97">
        <v>0.303954</v>
      </c>
      <c r="Q239" s="97">
        <v>0.30810900000000002</v>
      </c>
      <c r="R239" s="97">
        <v>0.312865</v>
      </c>
      <c r="S239" s="97">
        <v>0.32131700000000002</v>
      </c>
      <c r="T239" s="97">
        <v>0.32976100000000003</v>
      </c>
      <c r="U239" s="97">
        <v>0.33943499999999999</v>
      </c>
      <c r="V239" s="97">
        <v>0.349657</v>
      </c>
      <c r="W239" s="97">
        <v>0.35689399999999999</v>
      </c>
      <c r="X239" s="97">
        <v>0.36498000000000003</v>
      </c>
      <c r="Y239" s="97">
        <v>0.37399199999999999</v>
      </c>
      <c r="Z239" s="97">
        <v>0.38158999999999998</v>
      </c>
      <c r="AA239" s="97">
        <v>0.38970100000000002</v>
      </c>
      <c r="AB239" s="97">
        <v>0.39896300000000001</v>
      </c>
      <c r="AC239" s="97">
        <v>0.404667</v>
      </c>
      <c r="AD239" s="97">
        <v>0.40855200000000003</v>
      </c>
      <c r="AE239" s="97">
        <v>0.41952699999999998</v>
      </c>
      <c r="AF239" s="97">
        <v>0.435282</v>
      </c>
      <c r="AG239" s="98">
        <v>1.9871E-2</v>
      </c>
    </row>
    <row r="240" spans="1:33" ht="15" customHeight="1" x14ac:dyDescent="0.35">
      <c r="A240" s="91" t="s">
        <v>2127</v>
      </c>
      <c r="B240" s="96" t="s">
        <v>1924</v>
      </c>
      <c r="C240" s="97">
        <v>0.27459699999999998</v>
      </c>
      <c r="D240" s="97">
        <v>0.285497</v>
      </c>
      <c r="E240" s="97">
        <v>0.29666300000000001</v>
      </c>
      <c r="F240" s="97">
        <v>0.30143500000000001</v>
      </c>
      <c r="G240" s="97">
        <v>0.30523899999999998</v>
      </c>
      <c r="H240" s="97">
        <v>0.31174499999999999</v>
      </c>
      <c r="I240" s="97">
        <v>0.31176300000000001</v>
      </c>
      <c r="J240" s="97">
        <v>0.31064599999999998</v>
      </c>
      <c r="K240" s="97">
        <v>0.31456000000000001</v>
      </c>
      <c r="L240" s="97">
        <v>0.32018999999999997</v>
      </c>
      <c r="M240" s="97">
        <v>0.32422400000000001</v>
      </c>
      <c r="N240" s="97">
        <v>0.32760299999999998</v>
      </c>
      <c r="O240" s="97">
        <v>0.33316099999999998</v>
      </c>
      <c r="P240" s="97">
        <v>0.33926499999999998</v>
      </c>
      <c r="Q240" s="97">
        <v>0.34390300000000001</v>
      </c>
      <c r="R240" s="97">
        <v>0.34921099999999999</v>
      </c>
      <c r="S240" s="97">
        <v>0.35864600000000002</v>
      </c>
      <c r="T240" s="97">
        <v>0.36807099999999998</v>
      </c>
      <c r="U240" s="97">
        <v>0.37886799999999998</v>
      </c>
      <c r="V240" s="97">
        <v>0.39027800000000001</v>
      </c>
      <c r="W240" s="97">
        <v>0.39835500000000001</v>
      </c>
      <c r="X240" s="97">
        <v>0.40738000000000002</v>
      </c>
      <c r="Y240" s="97">
        <v>0.417439</v>
      </c>
      <c r="Z240" s="97">
        <v>0.42592000000000002</v>
      </c>
      <c r="AA240" s="97">
        <v>0.43497400000000003</v>
      </c>
      <c r="AB240" s="97">
        <v>0.44531100000000001</v>
      </c>
      <c r="AC240" s="97">
        <v>0.451679</v>
      </c>
      <c r="AD240" s="97">
        <v>0.45601399999999997</v>
      </c>
      <c r="AE240" s="97">
        <v>0.46826499999999999</v>
      </c>
      <c r="AF240" s="97">
        <v>0.48585</v>
      </c>
      <c r="AG240" s="98">
        <v>1.9871E-2</v>
      </c>
    </row>
    <row r="241" spans="1:33" ht="15" customHeight="1" x14ac:dyDescent="0.35">
      <c r="A241" s="91" t="s">
        <v>2128</v>
      </c>
      <c r="B241" s="96" t="s">
        <v>1926</v>
      </c>
      <c r="C241" s="97">
        <v>0.30785299999999999</v>
      </c>
      <c r="D241" s="97">
        <v>0.32007400000000003</v>
      </c>
      <c r="E241" s="97">
        <v>0.33259100000000003</v>
      </c>
      <c r="F241" s="97">
        <v>0.33794200000000002</v>
      </c>
      <c r="G241" s="97">
        <v>0.34220699999999998</v>
      </c>
      <c r="H241" s="97">
        <v>0.34950100000000001</v>
      </c>
      <c r="I241" s="97">
        <v>0.34952</v>
      </c>
      <c r="J241" s="97">
        <v>0.34826800000000002</v>
      </c>
      <c r="K241" s="97">
        <v>0.352657</v>
      </c>
      <c r="L241" s="97">
        <v>0.35896899999999998</v>
      </c>
      <c r="M241" s="97">
        <v>0.36349100000000001</v>
      </c>
      <c r="N241" s="97">
        <v>0.36727900000000002</v>
      </c>
      <c r="O241" s="97">
        <v>0.37351000000000001</v>
      </c>
      <c r="P241" s="97">
        <v>0.38035400000000003</v>
      </c>
      <c r="Q241" s="97">
        <v>0.38555299999999998</v>
      </c>
      <c r="R241" s="97">
        <v>0.39150400000000002</v>
      </c>
      <c r="S241" s="97">
        <v>0.40208100000000002</v>
      </c>
      <c r="T241" s="97">
        <v>0.41264800000000001</v>
      </c>
      <c r="U241" s="97">
        <v>0.42475299999999999</v>
      </c>
      <c r="V241" s="97">
        <v>0.43754500000000002</v>
      </c>
      <c r="W241" s="97">
        <v>0.4466</v>
      </c>
      <c r="X241" s="97">
        <v>0.45671800000000001</v>
      </c>
      <c r="Y241" s="97">
        <v>0.46799600000000002</v>
      </c>
      <c r="Z241" s="97">
        <v>0.47750300000000001</v>
      </c>
      <c r="AA241" s="97">
        <v>0.487653</v>
      </c>
      <c r="AB241" s="97">
        <v>0.49924299999999999</v>
      </c>
      <c r="AC241" s="97">
        <v>0.506382</v>
      </c>
      <c r="AD241" s="97">
        <v>0.511243</v>
      </c>
      <c r="AE241" s="97">
        <v>0.52497700000000003</v>
      </c>
      <c r="AF241" s="97">
        <v>0.54469100000000004</v>
      </c>
      <c r="AG241" s="98">
        <v>1.9871E-2</v>
      </c>
    </row>
    <row r="242" spans="1:33" ht="15" customHeight="1" x14ac:dyDescent="0.35">
      <c r="A242" s="91" t="s">
        <v>2129</v>
      </c>
      <c r="B242" s="96" t="s">
        <v>1952</v>
      </c>
      <c r="C242" s="97">
        <v>288.42962599999998</v>
      </c>
      <c r="D242" s="97">
        <v>291.14465300000001</v>
      </c>
      <c r="E242" s="97">
        <v>293.71935999999999</v>
      </c>
      <c r="F242" s="97">
        <v>289.752411</v>
      </c>
      <c r="G242" s="97">
        <v>284.86309799999998</v>
      </c>
      <c r="H242" s="97">
        <v>282.460846</v>
      </c>
      <c r="I242" s="97">
        <v>274.249054</v>
      </c>
      <c r="J242" s="97">
        <v>265.30718999999999</v>
      </c>
      <c r="K242" s="97">
        <v>260.82574499999998</v>
      </c>
      <c r="L242" s="97">
        <v>257.761078</v>
      </c>
      <c r="M242" s="97">
        <v>253.40621899999999</v>
      </c>
      <c r="N242" s="97">
        <v>248.58970600000001</v>
      </c>
      <c r="O242" s="97">
        <v>245.44383199999999</v>
      </c>
      <c r="P242" s="97">
        <v>242.66078200000001</v>
      </c>
      <c r="Q242" s="97">
        <v>238.81353799999999</v>
      </c>
      <c r="R242" s="97">
        <v>235.436691</v>
      </c>
      <c r="S242" s="97">
        <v>234.75482199999999</v>
      </c>
      <c r="T242" s="97">
        <v>233.90673799999999</v>
      </c>
      <c r="U242" s="97">
        <v>233.75611900000001</v>
      </c>
      <c r="V242" s="97">
        <v>233.78204299999999</v>
      </c>
      <c r="W242" s="97">
        <v>231.67044100000001</v>
      </c>
      <c r="X242" s="97">
        <v>230.01844800000001</v>
      </c>
      <c r="Y242" s="97">
        <v>228.833191</v>
      </c>
      <c r="Z242" s="97">
        <v>226.681656</v>
      </c>
      <c r="AA242" s="97">
        <v>224.75741600000001</v>
      </c>
      <c r="AB242" s="97">
        <v>223.397141</v>
      </c>
      <c r="AC242" s="97">
        <v>219.991806</v>
      </c>
      <c r="AD242" s="97">
        <v>215.634445</v>
      </c>
      <c r="AE242" s="97">
        <v>214.97796600000001</v>
      </c>
      <c r="AF242" s="97">
        <v>216.55439799999999</v>
      </c>
      <c r="AG242" s="98">
        <v>-9.8340000000000007E-3</v>
      </c>
    </row>
    <row r="243" spans="1:33" ht="15" customHeight="1" x14ac:dyDescent="0.35">
      <c r="A243" s="91" t="s">
        <v>2130</v>
      </c>
      <c r="B243" s="41" t="s">
        <v>2131</v>
      </c>
      <c r="C243" s="99">
        <v>757.86328100000003</v>
      </c>
      <c r="D243" s="99">
        <v>767.57214399999998</v>
      </c>
      <c r="E243" s="99">
        <v>784.26367200000004</v>
      </c>
      <c r="F243" s="99">
        <v>785.50494400000002</v>
      </c>
      <c r="G243" s="99">
        <v>786.34625200000005</v>
      </c>
      <c r="H243" s="99">
        <v>793.67620799999997</v>
      </c>
      <c r="I243" s="99">
        <v>786.74823000000004</v>
      </c>
      <c r="J243" s="99">
        <v>775.41345200000001</v>
      </c>
      <c r="K243" s="99">
        <v>774.742615</v>
      </c>
      <c r="L243" s="99">
        <v>775.85400400000003</v>
      </c>
      <c r="M243" s="99">
        <v>774.68768299999999</v>
      </c>
      <c r="N243" s="99">
        <v>773.11676</v>
      </c>
      <c r="O243" s="99">
        <v>775.115723</v>
      </c>
      <c r="P243" s="99">
        <v>777.33984399999997</v>
      </c>
      <c r="Q243" s="99">
        <v>777.17449999999997</v>
      </c>
      <c r="R243" s="99">
        <v>779.238159</v>
      </c>
      <c r="S243" s="99">
        <v>788.01635699999997</v>
      </c>
      <c r="T243" s="99">
        <v>796.22186299999998</v>
      </c>
      <c r="U243" s="99">
        <v>806.51080300000001</v>
      </c>
      <c r="V243" s="99">
        <v>818.64184599999999</v>
      </c>
      <c r="W243" s="99">
        <v>824.26245100000006</v>
      </c>
      <c r="X243" s="99">
        <v>829.98211700000002</v>
      </c>
      <c r="Y243" s="99">
        <v>837.66803000000004</v>
      </c>
      <c r="Z243" s="99">
        <v>842.78985599999999</v>
      </c>
      <c r="AA243" s="99">
        <v>850.16369599999996</v>
      </c>
      <c r="AB243" s="99">
        <v>858.75616500000001</v>
      </c>
      <c r="AC243" s="99">
        <v>860.64154099999996</v>
      </c>
      <c r="AD243" s="99">
        <v>860.50567599999999</v>
      </c>
      <c r="AE243" s="99">
        <v>870.19909700000005</v>
      </c>
      <c r="AF243" s="99">
        <v>885.16455099999996</v>
      </c>
      <c r="AG243" s="100">
        <v>5.3680000000000004E-3</v>
      </c>
    </row>
    <row r="244" spans="1:33" ht="15" customHeight="1" x14ac:dyDescent="0.35"/>
    <row r="245" spans="1:33" ht="15" customHeight="1" x14ac:dyDescent="0.35"/>
    <row r="246" spans="1:33" ht="15" customHeight="1" x14ac:dyDescent="0.35"/>
    <row r="247" spans="1:33" ht="15" customHeight="1" x14ac:dyDescent="0.35">
      <c r="B247" s="41" t="s">
        <v>2132</v>
      </c>
    </row>
    <row r="248" spans="1:33" ht="12" customHeight="1" x14ac:dyDescent="0.35">
      <c r="A248" s="91" t="s">
        <v>2133</v>
      </c>
      <c r="B248" s="96" t="s">
        <v>2134</v>
      </c>
      <c r="C248" s="109">
        <v>1644.4914550000001</v>
      </c>
      <c r="D248" s="109">
        <v>1665.161255</v>
      </c>
      <c r="E248" s="109">
        <v>1687.212769</v>
      </c>
      <c r="F248" s="109">
        <v>1584.567871</v>
      </c>
      <c r="G248" s="109">
        <v>1618.044678</v>
      </c>
      <c r="H248" s="109">
        <v>1660.064453</v>
      </c>
      <c r="I248" s="109">
        <v>1667.3862300000001</v>
      </c>
      <c r="J248" s="109">
        <v>1673.5900879999999</v>
      </c>
      <c r="K248" s="109">
        <v>1678.877563</v>
      </c>
      <c r="L248" s="109">
        <v>1688.528564</v>
      </c>
      <c r="M248" s="109">
        <v>1699.8828120000001</v>
      </c>
      <c r="N248" s="109">
        <v>1711.360596</v>
      </c>
      <c r="O248" s="109">
        <v>1724.682129</v>
      </c>
      <c r="P248" s="109">
        <v>1718.117432</v>
      </c>
      <c r="Q248" s="109">
        <v>1722.3842770000001</v>
      </c>
      <c r="R248" s="109">
        <v>1715.605591</v>
      </c>
      <c r="S248" s="109">
        <v>1728.4023440000001</v>
      </c>
      <c r="T248" s="109">
        <v>1737.814453</v>
      </c>
      <c r="U248" s="109">
        <v>1747.3446039999999</v>
      </c>
      <c r="V248" s="109">
        <v>1754.172607</v>
      </c>
      <c r="W248" s="109">
        <v>1763.524658</v>
      </c>
      <c r="X248" s="109">
        <v>1775.6241460000001</v>
      </c>
      <c r="Y248" s="109">
        <v>1781.4792480000001</v>
      </c>
      <c r="Z248" s="109">
        <v>1785.230591</v>
      </c>
      <c r="AA248" s="109">
        <v>1792.4876710000001</v>
      </c>
      <c r="AB248" s="109">
        <v>1803.185547</v>
      </c>
      <c r="AC248" s="109">
        <v>1810.229004</v>
      </c>
      <c r="AD248" s="109">
        <v>1819.670654</v>
      </c>
      <c r="AE248" s="109">
        <v>1831.4157709999999</v>
      </c>
      <c r="AF248" s="109">
        <v>1852.349976</v>
      </c>
      <c r="AG248" s="98">
        <v>4.1130000000000003E-3</v>
      </c>
    </row>
    <row r="249" spans="1:33" ht="15" customHeight="1" x14ac:dyDescent="0.35">
      <c r="A249" s="91" t="s">
        <v>2135</v>
      </c>
      <c r="B249" s="96" t="s">
        <v>2136</v>
      </c>
      <c r="C249" s="97">
        <v>3.512003</v>
      </c>
      <c r="D249" s="97">
        <v>3.5347819999999999</v>
      </c>
      <c r="E249" s="97">
        <v>3.5577100000000002</v>
      </c>
      <c r="F249" s="97">
        <v>3.5807850000000001</v>
      </c>
      <c r="G249" s="97">
        <v>3.6040100000000002</v>
      </c>
      <c r="H249" s="97">
        <v>3.627386</v>
      </c>
      <c r="I249" s="97">
        <v>3.6509140000000002</v>
      </c>
      <c r="J249" s="97">
        <v>3.6745939999999999</v>
      </c>
      <c r="K249" s="97">
        <v>3.6984279999999998</v>
      </c>
      <c r="L249" s="97">
        <v>3.7224159999999999</v>
      </c>
      <c r="M249" s="97">
        <v>3.7465600000000001</v>
      </c>
      <c r="N249" s="97">
        <v>3.7708599999999999</v>
      </c>
      <c r="O249" s="97">
        <v>3.795318</v>
      </c>
      <c r="P249" s="97">
        <v>3.8199350000000001</v>
      </c>
      <c r="Q249" s="97">
        <v>3.8447119999999999</v>
      </c>
      <c r="R249" s="97">
        <v>3.8696489999999999</v>
      </c>
      <c r="S249" s="97">
        <v>3.8947479999999999</v>
      </c>
      <c r="T249" s="97">
        <v>3.9200089999999999</v>
      </c>
      <c r="U249" s="97">
        <v>3.9454349999999998</v>
      </c>
      <c r="V249" s="97">
        <v>3.971025</v>
      </c>
      <c r="W249" s="97">
        <v>3.9967820000000001</v>
      </c>
      <c r="X249" s="97">
        <v>4.0227050000000002</v>
      </c>
      <c r="Y249" s="97">
        <v>4.0487970000000004</v>
      </c>
      <c r="Z249" s="97">
        <v>4.0750580000000003</v>
      </c>
      <c r="AA249" s="97">
        <v>4.1014889999999999</v>
      </c>
      <c r="AB249" s="97">
        <v>4.1280910000000004</v>
      </c>
      <c r="AC249" s="97">
        <v>4.1548660000000002</v>
      </c>
      <c r="AD249" s="97">
        <v>4.1818150000000003</v>
      </c>
      <c r="AE249" s="97">
        <v>4.208939</v>
      </c>
      <c r="AF249" s="97">
        <v>4.2362380000000002</v>
      </c>
      <c r="AG249" s="98">
        <v>6.4859999999999996E-3</v>
      </c>
    </row>
    <row r="250" spans="1:33" ht="15" customHeight="1" x14ac:dyDescent="0.35">
      <c r="B250" s="41" t="s">
        <v>2137</v>
      </c>
    </row>
    <row r="251" spans="1:33" ht="15" customHeight="1" x14ac:dyDescent="0.35">
      <c r="A251" s="91" t="s">
        <v>2138</v>
      </c>
      <c r="B251" s="96" t="s">
        <v>2139</v>
      </c>
      <c r="C251" s="97">
        <v>466.74658199999999</v>
      </c>
      <c r="D251" s="97">
        <v>468.05999800000001</v>
      </c>
      <c r="E251" s="97">
        <v>469.18505900000002</v>
      </c>
      <c r="F251" s="97">
        <v>435.459045</v>
      </c>
      <c r="G251" s="97">
        <v>437.88919099999998</v>
      </c>
      <c r="H251" s="97">
        <v>440.86505099999999</v>
      </c>
      <c r="I251" s="97">
        <v>433.00036599999999</v>
      </c>
      <c r="J251" s="97">
        <v>423.47860700000001</v>
      </c>
      <c r="K251" s="97">
        <v>412.46298200000001</v>
      </c>
      <c r="L251" s="97">
        <v>402.75726300000002</v>
      </c>
      <c r="M251" s="97">
        <v>393.64819299999999</v>
      </c>
      <c r="N251" s="97">
        <v>384.74282799999997</v>
      </c>
      <c r="O251" s="97">
        <v>376.411652</v>
      </c>
      <c r="P251" s="97">
        <v>364.013214</v>
      </c>
      <c r="Q251" s="97">
        <v>354.24575800000002</v>
      </c>
      <c r="R251" s="97">
        <v>342.53298999999998</v>
      </c>
      <c r="S251" s="97">
        <v>334.996399</v>
      </c>
      <c r="T251" s="97">
        <v>326.97082499999999</v>
      </c>
      <c r="U251" s="97">
        <v>319.149719</v>
      </c>
      <c r="V251" s="97">
        <v>311.02734400000003</v>
      </c>
      <c r="W251" s="97">
        <v>303.54150399999997</v>
      </c>
      <c r="X251" s="97">
        <v>296.68661500000002</v>
      </c>
      <c r="Y251" s="97">
        <v>288.96017499999999</v>
      </c>
      <c r="Z251" s="97">
        <v>281.100616</v>
      </c>
      <c r="AA251" s="97">
        <v>273.98956299999998</v>
      </c>
      <c r="AB251" s="97">
        <v>267.56451399999997</v>
      </c>
      <c r="AC251" s="97">
        <v>260.75457799999998</v>
      </c>
      <c r="AD251" s="97">
        <v>254.449524</v>
      </c>
      <c r="AE251" s="97">
        <v>248.602814</v>
      </c>
      <c r="AF251" s="97">
        <v>244.09139999999999</v>
      </c>
      <c r="AG251" s="98">
        <v>-2.2105E-2</v>
      </c>
    </row>
    <row r="252" spans="1:33" ht="12" customHeight="1" x14ac:dyDescent="0.35">
      <c r="A252" s="91" t="s">
        <v>2140</v>
      </c>
      <c r="B252" s="96" t="s">
        <v>2141</v>
      </c>
      <c r="C252" s="97">
        <v>0</v>
      </c>
      <c r="D252" s="97">
        <v>0</v>
      </c>
      <c r="E252" s="97">
        <v>0</v>
      </c>
      <c r="F252" s="97">
        <v>0</v>
      </c>
      <c r="G252" s="97">
        <v>0</v>
      </c>
      <c r="H252" s="97">
        <v>0</v>
      </c>
      <c r="I252" s="97">
        <v>0</v>
      </c>
      <c r="J252" s="97">
        <v>0</v>
      </c>
      <c r="K252" s="97">
        <v>0</v>
      </c>
      <c r="L252" s="97">
        <v>0</v>
      </c>
      <c r="M252" s="97">
        <v>0</v>
      </c>
      <c r="N252" s="97">
        <v>0</v>
      </c>
      <c r="O252" s="97">
        <v>0</v>
      </c>
      <c r="P252" s="97">
        <v>0</v>
      </c>
      <c r="Q252" s="97">
        <v>0</v>
      </c>
      <c r="R252" s="97">
        <v>0</v>
      </c>
      <c r="S252" s="97">
        <v>0</v>
      </c>
      <c r="T252" s="97">
        <v>0</v>
      </c>
      <c r="U252" s="97">
        <v>0</v>
      </c>
      <c r="V252" s="97">
        <v>0</v>
      </c>
      <c r="W252" s="97">
        <v>0</v>
      </c>
      <c r="X252" s="97">
        <v>0</v>
      </c>
      <c r="Y252" s="97">
        <v>0</v>
      </c>
      <c r="Z252" s="97">
        <v>0</v>
      </c>
      <c r="AA252" s="97">
        <v>0</v>
      </c>
      <c r="AB252" s="97">
        <v>0</v>
      </c>
      <c r="AC252" s="97">
        <v>0</v>
      </c>
      <c r="AD252" s="97">
        <v>0</v>
      </c>
      <c r="AE252" s="97">
        <v>0</v>
      </c>
      <c r="AF252" s="97">
        <v>0</v>
      </c>
      <c r="AG252" s="98" t="s">
        <v>1557</v>
      </c>
    </row>
    <row r="253" spans="1:33" ht="15" customHeight="1" x14ac:dyDescent="0.35">
      <c r="A253" s="91" t="s">
        <v>2142</v>
      </c>
      <c r="B253" s="96" t="s">
        <v>2143</v>
      </c>
      <c r="C253" s="97">
        <v>0</v>
      </c>
      <c r="D253" s="97">
        <v>0</v>
      </c>
      <c r="E253" s="97">
        <v>0</v>
      </c>
      <c r="F253" s="97">
        <v>0</v>
      </c>
      <c r="G253" s="97">
        <v>0</v>
      </c>
      <c r="H253" s="97">
        <v>0</v>
      </c>
      <c r="I253" s="97">
        <v>0</v>
      </c>
      <c r="J253" s="97">
        <v>0</v>
      </c>
      <c r="K253" s="97">
        <v>0</v>
      </c>
      <c r="L253" s="97">
        <v>0</v>
      </c>
      <c r="M253" s="97">
        <v>0</v>
      </c>
      <c r="N253" s="97">
        <v>0</v>
      </c>
      <c r="O253" s="97">
        <v>0</v>
      </c>
      <c r="P253" s="97">
        <v>0</v>
      </c>
      <c r="Q253" s="97">
        <v>0</v>
      </c>
      <c r="R253" s="97">
        <v>0</v>
      </c>
      <c r="S253" s="97">
        <v>0</v>
      </c>
      <c r="T253" s="97">
        <v>0</v>
      </c>
      <c r="U253" s="97">
        <v>0</v>
      </c>
      <c r="V253" s="97">
        <v>0</v>
      </c>
      <c r="W253" s="97">
        <v>0</v>
      </c>
      <c r="X253" s="97">
        <v>0</v>
      </c>
      <c r="Y253" s="97">
        <v>0</v>
      </c>
      <c r="Z253" s="97">
        <v>0</v>
      </c>
      <c r="AA253" s="97">
        <v>0</v>
      </c>
      <c r="AB253" s="97">
        <v>0</v>
      </c>
      <c r="AC253" s="97">
        <v>0</v>
      </c>
      <c r="AD253" s="97">
        <v>0</v>
      </c>
      <c r="AE253" s="97">
        <v>0</v>
      </c>
      <c r="AF253" s="97">
        <v>0</v>
      </c>
      <c r="AG253" s="98" t="s">
        <v>1557</v>
      </c>
    </row>
    <row r="254" spans="1:33" ht="15" customHeight="1" x14ac:dyDescent="0.35">
      <c r="A254" s="91" t="s">
        <v>2144</v>
      </c>
      <c r="B254" s="96" t="s">
        <v>2145</v>
      </c>
      <c r="C254" s="97">
        <v>1.502254</v>
      </c>
      <c r="D254" s="97">
        <v>3.018894</v>
      </c>
      <c r="E254" s="97">
        <v>5.0562379999999996</v>
      </c>
      <c r="F254" s="97">
        <v>7.0606559999999998</v>
      </c>
      <c r="G254" s="97">
        <v>11.067543000000001</v>
      </c>
      <c r="H254" s="97">
        <v>16.782509000000001</v>
      </c>
      <c r="I254" s="97">
        <v>23.703420999999999</v>
      </c>
      <c r="J254" s="97">
        <v>31.97044</v>
      </c>
      <c r="K254" s="97">
        <v>41.480578999999999</v>
      </c>
      <c r="L254" s="97">
        <v>50.853653000000001</v>
      </c>
      <c r="M254" s="97">
        <v>60.070095000000002</v>
      </c>
      <c r="N254" s="97">
        <v>69.095436000000007</v>
      </c>
      <c r="O254" s="97">
        <v>78.011948000000004</v>
      </c>
      <c r="P254" s="97">
        <v>85.763396999999998</v>
      </c>
      <c r="Q254" s="97">
        <v>93.742142000000001</v>
      </c>
      <c r="R254" s="97">
        <v>100.816208</v>
      </c>
      <c r="S254" s="97">
        <v>108.78138</v>
      </c>
      <c r="T254" s="97">
        <v>116.348152</v>
      </c>
      <c r="U254" s="97">
        <v>123.727859</v>
      </c>
      <c r="V254" s="97">
        <v>130.71568300000001</v>
      </c>
      <c r="W254" s="97">
        <v>137.694672</v>
      </c>
      <c r="X254" s="97">
        <v>144.713943</v>
      </c>
      <c r="Y254" s="97">
        <v>151.04200700000001</v>
      </c>
      <c r="Z254" s="97">
        <v>156.98658800000001</v>
      </c>
      <c r="AA254" s="97">
        <v>163.04388399999999</v>
      </c>
      <c r="AB254" s="97">
        <v>169.243988</v>
      </c>
      <c r="AC254" s="97">
        <v>174.93424999999999</v>
      </c>
      <c r="AD254" s="97">
        <v>180.68945299999999</v>
      </c>
      <c r="AE254" s="97">
        <v>186.522491</v>
      </c>
      <c r="AF254" s="97">
        <v>193.17152400000001</v>
      </c>
      <c r="AG254" s="98">
        <v>0.182309</v>
      </c>
    </row>
    <row r="255" spans="1:33" ht="12" customHeight="1" x14ac:dyDescent="0.35"/>
    <row r="256" spans="1:33" ht="15" customHeight="1" x14ac:dyDescent="0.35">
      <c r="B256" s="41" t="s">
        <v>2146</v>
      </c>
    </row>
    <row r="257" spans="1:33" ht="15" customHeight="1" x14ac:dyDescent="0.35">
      <c r="A257" s="91" t="s">
        <v>2147</v>
      </c>
      <c r="B257" s="96" t="s">
        <v>2148</v>
      </c>
      <c r="C257" s="109">
        <v>340.48684700000001</v>
      </c>
      <c r="D257" s="109">
        <v>355.07800300000002</v>
      </c>
      <c r="E257" s="109">
        <v>354.80612200000002</v>
      </c>
      <c r="F257" s="109">
        <v>347.34994499999999</v>
      </c>
      <c r="G257" s="109">
        <v>340.59832799999998</v>
      </c>
      <c r="H257" s="109">
        <v>332.846924</v>
      </c>
      <c r="I257" s="109">
        <v>323.82995599999998</v>
      </c>
      <c r="J257" s="109">
        <v>315.29077100000001</v>
      </c>
      <c r="K257" s="109">
        <v>306.40820300000001</v>
      </c>
      <c r="L257" s="109">
        <v>297.530731</v>
      </c>
      <c r="M257" s="109">
        <v>293.539581</v>
      </c>
      <c r="N257" s="109">
        <v>289.49127199999998</v>
      </c>
      <c r="O257" s="109">
        <v>285.82244900000001</v>
      </c>
      <c r="P257" s="109">
        <v>281.63906900000001</v>
      </c>
      <c r="Q257" s="109">
        <v>277.23455799999999</v>
      </c>
      <c r="R257" s="109">
        <v>273.04852299999999</v>
      </c>
      <c r="S257" s="109">
        <v>269.29669200000001</v>
      </c>
      <c r="T257" s="109">
        <v>265.31900000000002</v>
      </c>
      <c r="U257" s="109">
        <v>261.74301100000002</v>
      </c>
      <c r="V257" s="109">
        <v>258.02157599999998</v>
      </c>
      <c r="W257" s="109">
        <v>257.14193699999998</v>
      </c>
      <c r="X257" s="109">
        <v>256.133331</v>
      </c>
      <c r="Y257" s="109">
        <v>254.95567299999999</v>
      </c>
      <c r="Z257" s="109">
        <v>253.95632900000001</v>
      </c>
      <c r="AA257" s="109">
        <v>252.95214799999999</v>
      </c>
      <c r="AB257" s="109">
        <v>252.08273299999999</v>
      </c>
      <c r="AC257" s="109">
        <v>250.629547</v>
      </c>
      <c r="AD257" s="109">
        <v>248.75683599999999</v>
      </c>
      <c r="AE257" s="109">
        <v>247.79969800000001</v>
      </c>
      <c r="AF257" s="109">
        <v>247.80908199999999</v>
      </c>
      <c r="AG257" s="98">
        <v>-1.0895999999999999E-2</v>
      </c>
    </row>
    <row r="258" spans="1:33" ht="15" customHeight="1" x14ac:dyDescent="0.35">
      <c r="A258" s="91" t="s">
        <v>2149</v>
      </c>
      <c r="B258" s="110" t="s">
        <v>2136</v>
      </c>
      <c r="C258" s="113">
        <v>4.8707260000000003</v>
      </c>
      <c r="D258" s="113">
        <v>4.8996630000000003</v>
      </c>
      <c r="E258" s="113">
        <v>4.9287720000000004</v>
      </c>
      <c r="F258" s="113">
        <v>4.9580539999999997</v>
      </c>
      <c r="G258" s="113">
        <v>4.9875090000000002</v>
      </c>
      <c r="H258" s="113">
        <v>5.0171400000000004</v>
      </c>
      <c r="I258" s="113">
        <v>5.0469470000000003</v>
      </c>
      <c r="J258" s="113">
        <v>5.0769310000000001</v>
      </c>
      <c r="K258" s="113">
        <v>5.1070919999999997</v>
      </c>
      <c r="L258" s="113">
        <v>5.1374339999999998</v>
      </c>
      <c r="M258" s="113">
        <v>5.1679550000000001</v>
      </c>
      <c r="N258" s="113">
        <v>5.198658</v>
      </c>
      <c r="O258" s="113">
        <v>5.2295429999999996</v>
      </c>
      <c r="P258" s="113">
        <v>5.2606109999999999</v>
      </c>
      <c r="Q258" s="113">
        <v>5.2918640000000003</v>
      </c>
      <c r="R258" s="113">
        <v>5.3233030000000001</v>
      </c>
      <c r="S258" s="113">
        <v>5.3549290000000003</v>
      </c>
      <c r="T258" s="113">
        <v>5.3867419999999999</v>
      </c>
      <c r="U258" s="113">
        <v>5.4187450000000004</v>
      </c>
      <c r="V258" s="113">
        <v>5.4509379999999998</v>
      </c>
      <c r="W258" s="113">
        <v>5.4833220000000003</v>
      </c>
      <c r="X258" s="113">
        <v>5.515898</v>
      </c>
      <c r="Y258" s="113">
        <v>5.548667</v>
      </c>
      <c r="Z258" s="113">
        <v>5.5816319999999999</v>
      </c>
      <c r="AA258" s="113">
        <v>5.6147919999999996</v>
      </c>
      <c r="AB258" s="113">
        <v>5.6481500000000002</v>
      </c>
      <c r="AC258" s="113">
        <v>5.681705</v>
      </c>
      <c r="AD258" s="113">
        <v>5.7154600000000002</v>
      </c>
      <c r="AE258" s="113">
        <v>5.7494160000000001</v>
      </c>
      <c r="AF258" s="113">
        <v>5.7835729999999996</v>
      </c>
      <c r="AG258" s="112">
        <v>5.9410000000000001E-3</v>
      </c>
    </row>
    <row r="259" spans="1:33" ht="15" customHeight="1" x14ac:dyDescent="0.35">
      <c r="B259" s="41" t="s">
        <v>2137</v>
      </c>
    </row>
    <row r="260" spans="1:33" ht="15" customHeight="1" x14ac:dyDescent="0.35">
      <c r="A260" s="91" t="s">
        <v>2150</v>
      </c>
      <c r="B260" s="96" t="s">
        <v>2139</v>
      </c>
      <c r="C260" s="97">
        <v>73.017257999999998</v>
      </c>
      <c r="D260" s="97">
        <v>75.437629999999999</v>
      </c>
      <c r="E260" s="97">
        <v>74.942642000000006</v>
      </c>
      <c r="F260" s="97">
        <v>72.962173000000007</v>
      </c>
      <c r="G260" s="97">
        <v>71.154540999999995</v>
      </c>
      <c r="H260" s="97">
        <v>69.167182999999994</v>
      </c>
      <c r="I260" s="97">
        <v>66.929717999999994</v>
      </c>
      <c r="J260" s="97">
        <v>64.821083000000002</v>
      </c>
      <c r="K260" s="97">
        <v>62.652237</v>
      </c>
      <c r="L260" s="97">
        <v>60.509067999999999</v>
      </c>
      <c r="M260" s="97">
        <v>59.375098999999999</v>
      </c>
      <c r="N260" s="97">
        <v>58.240456000000002</v>
      </c>
      <c r="O260" s="97">
        <v>57.186782999999998</v>
      </c>
      <c r="P260" s="97">
        <v>56.037548000000001</v>
      </c>
      <c r="Q260" s="97">
        <v>54.872925000000002</v>
      </c>
      <c r="R260" s="97">
        <v>53.753525000000003</v>
      </c>
      <c r="S260" s="97">
        <v>52.725825999999998</v>
      </c>
      <c r="T260" s="97">
        <v>51.671089000000002</v>
      </c>
      <c r="U260" s="97">
        <v>50.697575000000001</v>
      </c>
      <c r="V260" s="97">
        <v>49.681941999999999</v>
      </c>
      <c r="W260" s="97">
        <v>49.175784999999998</v>
      </c>
      <c r="X260" s="97">
        <v>48.648246999999998</v>
      </c>
      <c r="Y260" s="97">
        <v>48.084274000000001</v>
      </c>
      <c r="Z260" s="97">
        <v>47.552925000000002</v>
      </c>
      <c r="AA260" s="97">
        <v>47.020828000000002</v>
      </c>
      <c r="AB260" s="97">
        <v>46.514626</v>
      </c>
      <c r="AC260" s="97">
        <v>45.895980999999999</v>
      </c>
      <c r="AD260" s="97">
        <v>45.203902999999997</v>
      </c>
      <c r="AE260" s="97">
        <v>44.682087000000003</v>
      </c>
      <c r="AF260" s="97">
        <v>44.326450000000001</v>
      </c>
      <c r="AG260" s="98">
        <v>-1.7063999999999999E-2</v>
      </c>
    </row>
    <row r="261" spans="1:33" ht="15" customHeight="1" x14ac:dyDescent="0.35">
      <c r="A261" s="91" t="s">
        <v>2151</v>
      </c>
      <c r="B261" s="96" t="s">
        <v>2141</v>
      </c>
      <c r="C261" s="97">
        <v>1.7114860000000001</v>
      </c>
      <c r="D261" s="97">
        <v>1.6128480000000001</v>
      </c>
      <c r="E261" s="97">
        <v>1.4495020000000001</v>
      </c>
      <c r="F261" s="97">
        <v>1.347504</v>
      </c>
      <c r="G261" s="97">
        <v>1.2532080000000001</v>
      </c>
      <c r="H261" s="97">
        <v>1.1653819999999999</v>
      </c>
      <c r="I261" s="97">
        <v>1.073898</v>
      </c>
      <c r="J261" s="97">
        <v>0.98857200000000001</v>
      </c>
      <c r="K261" s="97">
        <v>0.90627199999999997</v>
      </c>
      <c r="L261" s="97">
        <v>0.82484000000000002</v>
      </c>
      <c r="M261" s="97">
        <v>0.75754299999999997</v>
      </c>
      <c r="N261" s="97">
        <v>0.693527</v>
      </c>
      <c r="O261" s="97">
        <v>0.63092499999999996</v>
      </c>
      <c r="P261" s="97">
        <v>0.57072699999999998</v>
      </c>
      <c r="Q261" s="97">
        <v>0.513567</v>
      </c>
      <c r="R261" s="97">
        <v>0.465084</v>
      </c>
      <c r="S261" s="97">
        <v>0.41512900000000003</v>
      </c>
      <c r="T261" s="97">
        <v>0.36051800000000001</v>
      </c>
      <c r="U261" s="97">
        <v>0.304753</v>
      </c>
      <c r="V261" s="97">
        <v>0.25576300000000002</v>
      </c>
      <c r="W261" s="97">
        <v>0.25337700000000002</v>
      </c>
      <c r="X261" s="97">
        <v>0.25087799999999999</v>
      </c>
      <c r="Y261" s="97">
        <v>0.24824499999999999</v>
      </c>
      <c r="Z261" s="97">
        <v>0.24580399999999999</v>
      </c>
      <c r="AA261" s="97">
        <v>0.24337800000000001</v>
      </c>
      <c r="AB261" s="97">
        <v>0.24110400000000001</v>
      </c>
      <c r="AC261" s="97">
        <v>0.23829500000000001</v>
      </c>
      <c r="AD261" s="97">
        <v>0.23511299999999999</v>
      </c>
      <c r="AE261" s="97">
        <v>0.232824</v>
      </c>
      <c r="AF261" s="97">
        <v>0.231458</v>
      </c>
      <c r="AG261" s="98">
        <v>-6.6664000000000001E-2</v>
      </c>
    </row>
    <row r="262" spans="1:33" ht="15" customHeight="1" x14ac:dyDescent="0.35">
      <c r="A262" s="91" t="s">
        <v>2152</v>
      </c>
      <c r="B262" s="96" t="s">
        <v>2143</v>
      </c>
      <c r="C262" s="97">
        <v>0</v>
      </c>
      <c r="D262" s="97">
        <v>0</v>
      </c>
      <c r="E262" s="97">
        <v>0</v>
      </c>
      <c r="F262" s="97">
        <v>0</v>
      </c>
      <c r="G262" s="97">
        <v>0</v>
      </c>
      <c r="H262" s="97">
        <v>0</v>
      </c>
      <c r="I262" s="97">
        <v>0</v>
      </c>
      <c r="J262" s="97">
        <v>0</v>
      </c>
      <c r="K262" s="97">
        <v>0</v>
      </c>
      <c r="L262" s="97">
        <v>0</v>
      </c>
      <c r="M262" s="97">
        <v>0</v>
      </c>
      <c r="N262" s="97">
        <v>0</v>
      </c>
      <c r="O262" s="97">
        <v>0</v>
      </c>
      <c r="P262" s="97">
        <v>0</v>
      </c>
      <c r="Q262" s="97">
        <v>0</v>
      </c>
      <c r="R262" s="97">
        <v>0</v>
      </c>
      <c r="S262" s="97">
        <v>0</v>
      </c>
      <c r="T262" s="97">
        <v>0</v>
      </c>
      <c r="U262" s="97">
        <v>0</v>
      </c>
      <c r="V262" s="97">
        <v>0</v>
      </c>
      <c r="W262" s="97">
        <v>0</v>
      </c>
      <c r="X262" s="97">
        <v>0</v>
      </c>
      <c r="Y262" s="97">
        <v>0</v>
      </c>
      <c r="Z262" s="97">
        <v>0</v>
      </c>
      <c r="AA262" s="97">
        <v>0</v>
      </c>
      <c r="AB262" s="97">
        <v>0</v>
      </c>
      <c r="AC262" s="97">
        <v>0</v>
      </c>
      <c r="AD262" s="97">
        <v>0</v>
      </c>
      <c r="AE262" s="97">
        <v>0</v>
      </c>
      <c r="AF262" s="97">
        <v>0</v>
      </c>
      <c r="AG262" s="98" t="s">
        <v>1557</v>
      </c>
    </row>
    <row r="263" spans="1:33" ht="15" customHeight="1" x14ac:dyDescent="0.35">
      <c r="A263" s="91" t="s">
        <v>2153</v>
      </c>
      <c r="B263" s="96" t="s">
        <v>2145</v>
      </c>
      <c r="C263" s="97">
        <v>0.440946</v>
      </c>
      <c r="D263" s="97">
        <v>0.50288900000000003</v>
      </c>
      <c r="E263" s="97">
        <v>0.545682</v>
      </c>
      <c r="F263" s="97">
        <v>0.57410099999999997</v>
      </c>
      <c r="G263" s="97">
        <v>0.60097900000000004</v>
      </c>
      <c r="H263" s="97">
        <v>0.61970499999999995</v>
      </c>
      <c r="I263" s="97">
        <v>0.63590100000000005</v>
      </c>
      <c r="J263" s="97">
        <v>0.65048399999999995</v>
      </c>
      <c r="K263" s="97">
        <v>0.66195300000000001</v>
      </c>
      <c r="L263" s="97">
        <v>0.67338399999999998</v>
      </c>
      <c r="M263" s="97">
        <v>0.69588000000000005</v>
      </c>
      <c r="N263" s="97">
        <v>0.71614999999999995</v>
      </c>
      <c r="O263" s="97">
        <v>0.73718399999999995</v>
      </c>
      <c r="P263" s="97">
        <v>0.75467799999999996</v>
      </c>
      <c r="Q263" s="97">
        <v>0.76964900000000003</v>
      </c>
      <c r="R263" s="97">
        <v>0.779756</v>
      </c>
      <c r="S263" s="97">
        <v>0.79277600000000004</v>
      </c>
      <c r="T263" s="97">
        <v>0.80840000000000001</v>
      </c>
      <c r="U263" s="97">
        <v>0.82653799999999999</v>
      </c>
      <c r="V263" s="97">
        <v>0.86590999999999996</v>
      </c>
      <c r="W263" s="97">
        <v>0.916883</v>
      </c>
      <c r="X263" s="97">
        <v>0.97040899999999997</v>
      </c>
      <c r="Y263" s="97">
        <v>1.0262519999999999</v>
      </c>
      <c r="Z263" s="97">
        <v>1.086009</v>
      </c>
      <c r="AA263" s="97">
        <v>1.1492020000000001</v>
      </c>
      <c r="AB263" s="97">
        <v>1.216726</v>
      </c>
      <c r="AC263" s="97">
        <v>1.2850699999999999</v>
      </c>
      <c r="AD263" s="97">
        <v>1.354975</v>
      </c>
      <c r="AE263" s="97">
        <v>1.434007</v>
      </c>
      <c r="AF263" s="97">
        <v>1.5233730000000001</v>
      </c>
      <c r="AG263" s="98">
        <v>4.3677000000000001E-2</v>
      </c>
    </row>
    <row r="264" spans="1:33" ht="15" customHeight="1" x14ac:dyDescent="0.35"/>
    <row r="265" spans="1:33" ht="15" customHeight="1" x14ac:dyDescent="0.35">
      <c r="B265" s="41" t="s">
        <v>2154</v>
      </c>
    </row>
    <row r="266" spans="1:33" ht="15" customHeight="1" x14ac:dyDescent="0.35">
      <c r="A266" s="91" t="s">
        <v>2155</v>
      </c>
      <c r="B266" s="96" t="s">
        <v>2156</v>
      </c>
      <c r="C266" s="109">
        <v>4794.59375</v>
      </c>
      <c r="D266" s="109">
        <v>5047.7509769999997</v>
      </c>
      <c r="E266" s="109">
        <v>5332.2773440000001</v>
      </c>
      <c r="F266" s="109">
        <v>5590.4506840000004</v>
      </c>
      <c r="G266" s="109">
        <v>5833.4345700000003</v>
      </c>
      <c r="H266" s="109">
        <v>6070.8354490000002</v>
      </c>
      <c r="I266" s="109">
        <v>6299.3520509999998</v>
      </c>
      <c r="J266" s="109">
        <v>6526.1015619999998</v>
      </c>
      <c r="K266" s="109">
        <v>6772.685547</v>
      </c>
      <c r="L266" s="109">
        <v>7026.9897460000002</v>
      </c>
      <c r="M266" s="109">
        <v>7276.4497069999998</v>
      </c>
      <c r="N266" s="109">
        <v>7527.921875</v>
      </c>
      <c r="O266" s="109">
        <v>7785.1298829999996</v>
      </c>
      <c r="P266" s="109">
        <v>8054.830078</v>
      </c>
      <c r="Q266" s="109">
        <v>8317.4931639999995</v>
      </c>
      <c r="R266" s="109">
        <v>8584.5917969999991</v>
      </c>
      <c r="S266" s="109">
        <v>8858.9365230000003</v>
      </c>
      <c r="T266" s="109">
        <v>9143.5214840000008</v>
      </c>
      <c r="U266" s="109">
        <v>9428.9824219999991</v>
      </c>
      <c r="V266" s="109">
        <v>9737.7226559999999</v>
      </c>
      <c r="W266" s="109">
        <v>10064.452148</v>
      </c>
      <c r="X266" s="109">
        <v>10405.672852</v>
      </c>
      <c r="Y266" s="109">
        <v>10790.130859000001</v>
      </c>
      <c r="Z266" s="109">
        <v>11182.078125</v>
      </c>
      <c r="AA266" s="109">
        <v>11576.326171999999</v>
      </c>
      <c r="AB266" s="109">
        <v>11997.627930000001</v>
      </c>
      <c r="AC266" s="109">
        <v>12435.961914</v>
      </c>
      <c r="AD266" s="109">
        <v>12872.827148</v>
      </c>
      <c r="AE266" s="109">
        <v>13348.634765999999</v>
      </c>
      <c r="AF266" s="109">
        <v>13871.255859000001</v>
      </c>
      <c r="AG266" s="98">
        <v>3.7310999999999997E-2</v>
      </c>
    </row>
    <row r="267" spans="1:33" ht="12" customHeight="1" x14ac:dyDescent="0.35">
      <c r="A267" s="91" t="s">
        <v>2157</v>
      </c>
      <c r="B267" s="96" t="s">
        <v>2158</v>
      </c>
      <c r="C267" s="109">
        <v>1725.5207519999999</v>
      </c>
      <c r="D267" s="109">
        <v>1835.9832759999999</v>
      </c>
      <c r="E267" s="109">
        <v>1972.1529539999999</v>
      </c>
      <c r="F267" s="109">
        <v>2072.4289549999999</v>
      </c>
      <c r="G267" s="109">
        <v>2162.0673830000001</v>
      </c>
      <c r="H267" s="109">
        <v>2245.0334469999998</v>
      </c>
      <c r="I267" s="109">
        <v>2319.102539</v>
      </c>
      <c r="J267" s="109">
        <v>2400.290039</v>
      </c>
      <c r="K267" s="109">
        <v>2485.8376459999999</v>
      </c>
      <c r="L267" s="109">
        <v>2575.477539</v>
      </c>
      <c r="M267" s="109">
        <v>2664.4580080000001</v>
      </c>
      <c r="N267" s="109">
        <v>2755.204346</v>
      </c>
      <c r="O267" s="109">
        <v>2847.8188479999999</v>
      </c>
      <c r="P267" s="109">
        <v>2937.224365</v>
      </c>
      <c r="Q267" s="109">
        <v>3026.342529</v>
      </c>
      <c r="R267" s="109">
        <v>3115.7702640000002</v>
      </c>
      <c r="S267" s="109">
        <v>3204.6157229999999</v>
      </c>
      <c r="T267" s="109">
        <v>3292.6596679999998</v>
      </c>
      <c r="U267" s="109">
        <v>3394.7216800000001</v>
      </c>
      <c r="V267" s="109">
        <v>3506.8732909999999</v>
      </c>
      <c r="W267" s="109">
        <v>3624.4377439999998</v>
      </c>
      <c r="X267" s="109">
        <v>3755.8190920000002</v>
      </c>
      <c r="Y267" s="109">
        <v>3899.5588379999999</v>
      </c>
      <c r="Z267" s="109">
        <v>4052.7409670000002</v>
      </c>
      <c r="AA267" s="109">
        <v>4210.6420900000003</v>
      </c>
      <c r="AB267" s="109">
        <v>4373.9228519999997</v>
      </c>
      <c r="AC267" s="109">
        <v>4532.0791019999997</v>
      </c>
      <c r="AD267" s="109">
        <v>4693.7861329999996</v>
      </c>
      <c r="AE267" s="109">
        <v>4870.794922</v>
      </c>
      <c r="AF267" s="109">
        <v>5062.3461909999996</v>
      </c>
      <c r="AG267" s="98">
        <v>3.7810999999999997E-2</v>
      </c>
    </row>
    <row r="268" spans="1:33" ht="12" customHeight="1" x14ac:dyDescent="0.35">
      <c r="A268" s="91" t="s">
        <v>2159</v>
      </c>
      <c r="B268" s="96" t="s">
        <v>2160</v>
      </c>
      <c r="C268" s="109">
        <v>3069.0727539999998</v>
      </c>
      <c r="D268" s="109">
        <v>3211.767578</v>
      </c>
      <c r="E268" s="109">
        <v>3360.1245119999999</v>
      </c>
      <c r="F268" s="109">
        <v>3518.0217290000001</v>
      </c>
      <c r="G268" s="109">
        <v>3671.3671880000002</v>
      </c>
      <c r="H268" s="109">
        <v>3825.8020019999999</v>
      </c>
      <c r="I268" s="109">
        <v>3980.2495119999999</v>
      </c>
      <c r="J268" s="109">
        <v>4125.8115230000003</v>
      </c>
      <c r="K268" s="109">
        <v>4286.8476559999999</v>
      </c>
      <c r="L268" s="109">
        <v>4451.5122069999998</v>
      </c>
      <c r="M268" s="109">
        <v>4611.9916990000002</v>
      </c>
      <c r="N268" s="109">
        <v>4772.7172849999997</v>
      </c>
      <c r="O268" s="109">
        <v>4937.3110349999997</v>
      </c>
      <c r="P268" s="109">
        <v>5117.6054690000001</v>
      </c>
      <c r="Q268" s="109">
        <v>5291.1503910000001</v>
      </c>
      <c r="R268" s="109">
        <v>5468.8217770000001</v>
      </c>
      <c r="S268" s="109">
        <v>5654.3208009999998</v>
      </c>
      <c r="T268" s="109">
        <v>5850.861328</v>
      </c>
      <c r="U268" s="109">
        <v>6034.2602539999998</v>
      </c>
      <c r="V268" s="109">
        <v>6230.8496089999999</v>
      </c>
      <c r="W268" s="109">
        <v>6440.0141599999997</v>
      </c>
      <c r="X268" s="109">
        <v>6649.8535160000001</v>
      </c>
      <c r="Y268" s="109">
        <v>6890.5722660000001</v>
      </c>
      <c r="Z268" s="109">
        <v>7129.3369140000004</v>
      </c>
      <c r="AA268" s="109">
        <v>7365.6845700000003</v>
      </c>
      <c r="AB268" s="109">
        <v>7623.705078</v>
      </c>
      <c r="AC268" s="109">
        <v>7903.8828119999998</v>
      </c>
      <c r="AD268" s="109">
        <v>8179.0410160000001</v>
      </c>
      <c r="AE268" s="109">
        <v>8477.8398440000001</v>
      </c>
      <c r="AF268" s="109">
        <v>8808.9091800000006</v>
      </c>
      <c r="AG268" s="98">
        <v>3.7026999999999997E-2</v>
      </c>
    </row>
    <row r="269" spans="1:33" ht="12" customHeight="1" x14ac:dyDescent="0.35">
      <c r="B269" s="41" t="s">
        <v>2137</v>
      </c>
    </row>
    <row r="270" spans="1:33" ht="12" customHeight="1" x14ac:dyDescent="0.35">
      <c r="A270" s="91" t="s">
        <v>2161</v>
      </c>
      <c r="B270" s="96" t="s">
        <v>2139</v>
      </c>
      <c r="C270" s="97">
        <v>351.65612800000002</v>
      </c>
      <c r="D270" s="97">
        <v>238.17157</v>
      </c>
      <c r="E270" s="97">
        <v>341.49670400000002</v>
      </c>
      <c r="F270" s="97">
        <v>337.37942500000003</v>
      </c>
      <c r="G270" s="97">
        <v>332.16564899999997</v>
      </c>
      <c r="H270" s="97">
        <v>331.91503899999998</v>
      </c>
      <c r="I270" s="97">
        <v>335.13259900000003</v>
      </c>
      <c r="J270" s="97">
        <v>337.84320100000002</v>
      </c>
      <c r="K270" s="97">
        <v>338.748535</v>
      </c>
      <c r="L270" s="97">
        <v>341.154968</v>
      </c>
      <c r="M270" s="97">
        <v>339.24258400000002</v>
      </c>
      <c r="N270" s="97">
        <v>339.37771600000002</v>
      </c>
      <c r="O270" s="97">
        <v>339.98928799999999</v>
      </c>
      <c r="P270" s="97">
        <v>339.515198</v>
      </c>
      <c r="Q270" s="97">
        <v>338.44873000000001</v>
      </c>
      <c r="R270" s="97">
        <v>336.32299799999998</v>
      </c>
      <c r="S270" s="97">
        <v>333.43383799999998</v>
      </c>
      <c r="T270" s="97">
        <v>333.31323200000003</v>
      </c>
      <c r="U270" s="97">
        <v>332.17944299999999</v>
      </c>
      <c r="V270" s="97">
        <v>334.76266500000003</v>
      </c>
      <c r="W270" s="97">
        <v>335.45147700000001</v>
      </c>
      <c r="X270" s="97">
        <v>336.63207999999997</v>
      </c>
      <c r="Y270" s="97">
        <v>337.43170199999997</v>
      </c>
      <c r="Z270" s="97">
        <v>336.05450400000001</v>
      </c>
      <c r="AA270" s="97">
        <v>335.15737899999999</v>
      </c>
      <c r="AB270" s="97">
        <v>333.87554899999998</v>
      </c>
      <c r="AC270" s="97">
        <v>333.81549100000001</v>
      </c>
      <c r="AD270" s="97">
        <v>333.91772500000002</v>
      </c>
      <c r="AE270" s="97">
        <v>334.09484900000001</v>
      </c>
      <c r="AF270" s="97">
        <v>334.64166299999999</v>
      </c>
      <c r="AG270" s="98">
        <v>-1.709E-3</v>
      </c>
    </row>
    <row r="271" spans="1:33" ht="12" customHeight="1" x14ac:dyDescent="0.35">
      <c r="A271" s="91" t="s">
        <v>2162</v>
      </c>
      <c r="B271" s="96" t="s">
        <v>2141</v>
      </c>
      <c r="C271" s="97">
        <v>535.95062299999995</v>
      </c>
      <c r="D271" s="97">
        <v>727.49896200000001</v>
      </c>
      <c r="E271" s="97">
        <v>503.42858899999999</v>
      </c>
      <c r="F271" s="97">
        <v>502.77362099999999</v>
      </c>
      <c r="G271" s="97">
        <v>507.00457799999998</v>
      </c>
      <c r="H271" s="97">
        <v>500.63662699999998</v>
      </c>
      <c r="I271" s="97">
        <v>488.62951700000002</v>
      </c>
      <c r="J271" s="97">
        <v>483.53585800000002</v>
      </c>
      <c r="K271" s="97">
        <v>482.90744000000001</v>
      </c>
      <c r="L271" s="97">
        <v>478.91043100000002</v>
      </c>
      <c r="M271" s="97">
        <v>490.33029199999999</v>
      </c>
      <c r="N271" s="97">
        <v>488.39150999999998</v>
      </c>
      <c r="O271" s="97">
        <v>488.33117700000003</v>
      </c>
      <c r="P271" s="97">
        <v>489.60311899999999</v>
      </c>
      <c r="Q271" s="97">
        <v>490.947113</v>
      </c>
      <c r="R271" s="97">
        <v>494.14855999999997</v>
      </c>
      <c r="S271" s="97">
        <v>497.88388099999997</v>
      </c>
      <c r="T271" s="97">
        <v>495.34140000000002</v>
      </c>
      <c r="U271" s="97">
        <v>498.27636699999999</v>
      </c>
      <c r="V271" s="97">
        <v>484.67297400000001</v>
      </c>
      <c r="W271" s="97">
        <v>479.240387</v>
      </c>
      <c r="X271" s="97">
        <v>474.04070999999999</v>
      </c>
      <c r="Y271" s="97">
        <v>462.37161300000002</v>
      </c>
      <c r="Z271" s="97">
        <v>454.591339</v>
      </c>
      <c r="AA271" s="97">
        <v>453.270355</v>
      </c>
      <c r="AB271" s="97">
        <v>448.61398300000002</v>
      </c>
      <c r="AC271" s="97">
        <v>446.11673000000002</v>
      </c>
      <c r="AD271" s="97">
        <v>447.29937699999999</v>
      </c>
      <c r="AE271" s="97">
        <v>447.15524299999998</v>
      </c>
      <c r="AF271" s="97">
        <v>448.565247</v>
      </c>
      <c r="AG271" s="98">
        <v>-6.1190000000000003E-3</v>
      </c>
    </row>
    <row r="272" spans="1:33" ht="12" customHeight="1" x14ac:dyDescent="0.35">
      <c r="A272" s="91" t="s">
        <v>2163</v>
      </c>
      <c r="B272" s="96" t="s">
        <v>2143</v>
      </c>
      <c r="C272" s="97">
        <v>0</v>
      </c>
      <c r="D272" s="97">
        <v>0</v>
      </c>
      <c r="E272" s="97">
        <v>0</v>
      </c>
      <c r="F272" s="97">
        <v>0</v>
      </c>
      <c r="G272" s="97">
        <v>0</v>
      </c>
      <c r="H272" s="97">
        <v>0</v>
      </c>
      <c r="I272" s="97">
        <v>0</v>
      </c>
      <c r="J272" s="97">
        <v>0</v>
      </c>
      <c r="K272" s="97">
        <v>0</v>
      </c>
      <c r="L272" s="97">
        <v>0</v>
      </c>
      <c r="M272" s="97">
        <v>0</v>
      </c>
      <c r="N272" s="97">
        <v>0</v>
      </c>
      <c r="O272" s="97">
        <v>0</v>
      </c>
      <c r="P272" s="97">
        <v>0</v>
      </c>
      <c r="Q272" s="97">
        <v>0</v>
      </c>
      <c r="R272" s="97">
        <v>0</v>
      </c>
      <c r="S272" s="97">
        <v>0</v>
      </c>
      <c r="T272" s="97">
        <v>0</v>
      </c>
      <c r="U272" s="97">
        <v>0</v>
      </c>
      <c r="V272" s="97">
        <v>0</v>
      </c>
      <c r="W272" s="97">
        <v>0</v>
      </c>
      <c r="X272" s="97">
        <v>0</v>
      </c>
      <c r="Y272" s="97">
        <v>0</v>
      </c>
      <c r="Z272" s="97">
        <v>0</v>
      </c>
      <c r="AA272" s="97">
        <v>0</v>
      </c>
      <c r="AB272" s="97">
        <v>0</v>
      </c>
      <c r="AC272" s="97">
        <v>0</v>
      </c>
      <c r="AD272" s="97">
        <v>0</v>
      </c>
      <c r="AE272" s="97">
        <v>0</v>
      </c>
      <c r="AF272" s="97">
        <v>0</v>
      </c>
      <c r="AG272" s="98" t="s">
        <v>1557</v>
      </c>
    </row>
    <row r="273" spans="1:34" ht="12" customHeight="1" x14ac:dyDescent="0.35">
      <c r="A273" s="91" t="s">
        <v>2164</v>
      </c>
      <c r="B273" s="96" t="s">
        <v>2145</v>
      </c>
      <c r="C273" s="97">
        <v>39.844611999999998</v>
      </c>
      <c r="D273" s="97">
        <v>24.350292</v>
      </c>
      <c r="E273" s="97">
        <v>39.134216000000002</v>
      </c>
      <c r="F273" s="97">
        <v>44.554015999999997</v>
      </c>
      <c r="G273" s="97">
        <v>47.891013999999998</v>
      </c>
      <c r="H273" s="97">
        <v>52.865997</v>
      </c>
      <c r="I273" s="97">
        <v>57.850662</v>
      </c>
      <c r="J273" s="97">
        <v>58.963535</v>
      </c>
      <c r="K273" s="97">
        <v>59.113273999999997</v>
      </c>
      <c r="L273" s="97">
        <v>59.864296000000003</v>
      </c>
      <c r="M273" s="97">
        <v>55.213051</v>
      </c>
      <c r="N273" s="97">
        <v>56.885941000000003</v>
      </c>
      <c r="O273" s="97">
        <v>56.898018</v>
      </c>
      <c r="P273" s="97">
        <v>57.170631</v>
      </c>
      <c r="Q273" s="97">
        <v>57.956054999999999</v>
      </c>
      <c r="R273" s="97">
        <v>58.623233999999997</v>
      </c>
      <c r="S273" s="97">
        <v>59.721397000000003</v>
      </c>
      <c r="T273" s="97">
        <v>61.992119000000002</v>
      </c>
      <c r="U273" s="97">
        <v>61.818676000000004</v>
      </c>
      <c r="V273" s="97">
        <v>68.345634000000004</v>
      </c>
      <c r="W273" s="97">
        <v>71.643828999999997</v>
      </c>
      <c r="X273" s="97">
        <v>74.311394000000007</v>
      </c>
      <c r="Y273" s="97">
        <v>81.473067999999998</v>
      </c>
      <c r="Z273" s="97">
        <v>88.355773999999997</v>
      </c>
      <c r="AA273" s="97">
        <v>90.687775000000002</v>
      </c>
      <c r="AB273" s="97">
        <v>95.520767000000006</v>
      </c>
      <c r="AC273" s="97">
        <v>97.773712000000003</v>
      </c>
      <c r="AD273" s="97">
        <v>97.526932000000002</v>
      </c>
      <c r="AE273" s="97">
        <v>98.071976000000006</v>
      </c>
      <c r="AF273" s="97">
        <v>97.309059000000005</v>
      </c>
      <c r="AG273" s="98">
        <v>3.1268999999999998E-2</v>
      </c>
    </row>
    <row r="274" spans="1:34" ht="12" customHeight="1" thickBot="1" x14ac:dyDescent="0.4"/>
    <row r="275" spans="1:34" ht="12" customHeight="1" x14ac:dyDescent="0.35">
      <c r="B275" s="101" t="s">
        <v>2165</v>
      </c>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c r="AA275" s="102"/>
      <c r="AB275" s="102"/>
      <c r="AC275" s="102"/>
      <c r="AD275" s="102"/>
      <c r="AE275" s="102"/>
      <c r="AF275" s="102"/>
      <c r="AG275" s="102"/>
      <c r="AH275" s="103"/>
    </row>
    <row r="276" spans="1:34" ht="12" customHeight="1" x14ac:dyDescent="0.35">
      <c r="B276" s="104" t="s">
        <v>2166</v>
      </c>
    </row>
    <row r="277" spans="1:34" ht="12" customHeight="1" x14ac:dyDescent="0.35">
      <c r="B277" s="104" t="s">
        <v>2167</v>
      </c>
    </row>
    <row r="278" spans="1:34" ht="12" customHeight="1" x14ac:dyDescent="0.35">
      <c r="B278" s="104" t="s">
        <v>1632</v>
      </c>
    </row>
    <row r="279" spans="1:34" ht="12" customHeight="1" x14ac:dyDescent="0.35">
      <c r="B279" s="104" t="s">
        <v>2168</v>
      </c>
    </row>
    <row r="280" spans="1:34" ht="12" customHeight="1" x14ac:dyDescent="0.35">
      <c r="B280" s="104" t="s">
        <v>2169</v>
      </c>
    </row>
    <row r="281" spans="1:34" ht="12" customHeight="1" x14ac:dyDescent="0.35">
      <c r="B281" s="104" t="s">
        <v>2170</v>
      </c>
    </row>
    <row r="282" spans="1:34" ht="12" customHeight="1" x14ac:dyDescent="0.35">
      <c r="B282" s="104" t="s">
        <v>2171</v>
      </c>
    </row>
    <row r="283" spans="1:34" ht="12" customHeight="1" x14ac:dyDescent="0.35"/>
    <row r="284" spans="1:34" ht="12" customHeight="1" x14ac:dyDescent="0.35"/>
    <row r="285" spans="1:34" ht="12" customHeight="1" x14ac:dyDescent="0.35"/>
    <row r="286" spans="1:34" ht="12" customHeight="1" x14ac:dyDescent="0.35"/>
    <row r="287" spans="1:34" ht="12" customHeight="1" x14ac:dyDescent="0.35"/>
    <row r="288" spans="1:34" ht="12" customHeight="1" x14ac:dyDescent="0.35"/>
    <row r="289" ht="12" customHeight="1" x14ac:dyDescent="0.35"/>
    <row r="290" ht="12" customHeight="1" x14ac:dyDescent="0.35"/>
    <row r="291" ht="12" customHeight="1" x14ac:dyDescent="0.35"/>
    <row r="292" ht="12" customHeight="1" x14ac:dyDescent="0.35"/>
    <row r="293" ht="12" customHeight="1" x14ac:dyDescent="0.35"/>
    <row r="294" ht="12" customHeight="1" x14ac:dyDescent="0.35"/>
    <row r="295" ht="12" customHeight="1" x14ac:dyDescent="0.35"/>
    <row r="296" ht="12" customHeight="1" x14ac:dyDescent="0.35"/>
    <row r="297" ht="12" customHeight="1" x14ac:dyDescent="0.35"/>
    <row r="298" ht="12" customHeight="1" x14ac:dyDescent="0.35"/>
    <row r="299" ht="12" customHeight="1" x14ac:dyDescent="0.35"/>
    <row r="300" ht="15" customHeight="1" x14ac:dyDescent="0.35"/>
    <row r="301" ht="15" customHeight="1" x14ac:dyDescent="0.35"/>
    <row r="302" ht="15" customHeight="1" x14ac:dyDescent="0.35"/>
    <row r="303" ht="15" customHeight="1" x14ac:dyDescent="0.35"/>
    <row r="304" ht="15" customHeight="1" x14ac:dyDescent="0.35"/>
    <row r="305" ht="15" customHeight="1" x14ac:dyDescent="0.35"/>
    <row r="306" ht="15" customHeight="1" x14ac:dyDescent="0.35"/>
    <row r="307" ht="15" customHeight="1" x14ac:dyDescent="0.35"/>
    <row r="308" ht="15" customHeight="1" x14ac:dyDescent="0.35"/>
    <row r="309" ht="15" customHeight="1" x14ac:dyDescent="0.35"/>
    <row r="310" ht="12" customHeight="1" x14ac:dyDescent="0.35"/>
    <row r="311" ht="15" customHeight="1" x14ac:dyDescent="0.35"/>
    <row r="312" ht="15" customHeight="1" x14ac:dyDescent="0.35"/>
    <row r="313" ht="15" customHeight="1" x14ac:dyDescent="0.35"/>
    <row r="314" ht="15" customHeight="1" x14ac:dyDescent="0.35"/>
    <row r="315" ht="15" customHeight="1" x14ac:dyDescent="0.35"/>
    <row r="316" ht="15" customHeight="1" x14ac:dyDescent="0.35"/>
    <row r="317" ht="15" customHeight="1" x14ac:dyDescent="0.35"/>
    <row r="318" ht="15" customHeight="1" x14ac:dyDescent="0.35"/>
    <row r="319" ht="15" customHeight="1" x14ac:dyDescent="0.35"/>
    <row r="320"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spans="2:33" ht="15" customHeight="1" x14ac:dyDescent="0.35"/>
    <row r="338" spans="2:33" ht="15" customHeight="1" x14ac:dyDescent="0.35"/>
    <row r="339" spans="2:33" ht="15" customHeight="1" x14ac:dyDescent="0.35"/>
    <row r="340" spans="2:33" ht="15" customHeight="1" x14ac:dyDescent="0.35">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c r="AE340" s="105"/>
      <c r="AF340" s="105"/>
      <c r="AG340" s="105"/>
    </row>
    <row r="341" spans="2:33" ht="15" customHeight="1" x14ac:dyDescent="0.35"/>
    <row r="342" spans="2:33" ht="15" customHeight="1" x14ac:dyDescent="0.35"/>
    <row r="343" spans="2:33" ht="15" customHeight="1" x14ac:dyDescent="0.35"/>
    <row r="344" spans="2:33" ht="15" customHeight="1" x14ac:dyDescent="0.35"/>
    <row r="345" spans="2:33" ht="15" customHeight="1" x14ac:dyDescent="0.35"/>
    <row r="346" spans="2:33" ht="12" customHeight="1" x14ac:dyDescent="0.35"/>
    <row r="347" spans="2:33" ht="12" customHeight="1" x14ac:dyDescent="0.35"/>
    <row r="348" spans="2:33" ht="12" customHeight="1" x14ac:dyDescent="0.35"/>
    <row r="349" spans="2:33" ht="12" customHeight="1" x14ac:dyDescent="0.35"/>
    <row r="350" spans="2:33" ht="12" customHeight="1" x14ac:dyDescent="0.35"/>
    <row r="351" spans="2:33" ht="12" customHeight="1" x14ac:dyDescent="0.35"/>
    <row r="352" spans="2:33"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spans="2:33" ht="12" customHeight="1" x14ac:dyDescent="0.35"/>
    <row r="450" spans="2:33" ht="15" customHeight="1" x14ac:dyDescent="0.35"/>
    <row r="451" spans="2:33" ht="15" customHeight="1" x14ac:dyDescent="0.35"/>
    <row r="452" spans="2:33" ht="15" customHeight="1" x14ac:dyDescent="0.35">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c r="AE452" s="105"/>
      <c r="AF452" s="105"/>
      <c r="AG452" s="105"/>
    </row>
    <row r="453" spans="2:33" ht="15" customHeight="1" x14ac:dyDescent="0.35"/>
    <row r="454" spans="2:33" ht="15" customHeight="1" x14ac:dyDescent="0.35"/>
    <row r="455" spans="2:33" ht="15" customHeight="1" x14ac:dyDescent="0.35"/>
    <row r="456" spans="2:33" ht="15" customHeight="1" x14ac:dyDescent="0.35"/>
    <row r="457" spans="2:33" ht="15" customHeight="1" x14ac:dyDescent="0.35"/>
    <row r="458" spans="2:33" ht="15" customHeight="1" x14ac:dyDescent="0.35"/>
    <row r="459" spans="2:33" ht="15" customHeight="1" x14ac:dyDescent="0.35"/>
    <row r="460" spans="2:33" ht="12" customHeight="1" x14ac:dyDescent="0.35"/>
    <row r="461" spans="2:33" ht="12" customHeight="1" x14ac:dyDescent="0.35"/>
    <row r="462" spans="2:33" ht="12" customHeight="1" x14ac:dyDescent="0.35"/>
    <row r="463" spans="2:33" ht="12" customHeight="1" x14ac:dyDescent="0.35"/>
    <row r="464" spans="2:33"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ht="12" customHeight="1" x14ac:dyDescent="0.35"/>
    <row r="498" ht="12" customHeight="1" x14ac:dyDescent="0.35"/>
    <row r="499" ht="12" customHeight="1" x14ac:dyDescent="0.35"/>
    <row r="500" ht="15" customHeight="1" x14ac:dyDescent="0.35"/>
    <row r="501" ht="15" customHeight="1" x14ac:dyDescent="0.35"/>
    <row r="502" ht="15" customHeight="1" x14ac:dyDescent="0.35"/>
    <row r="503" ht="15" customHeight="1" x14ac:dyDescent="0.35"/>
    <row r="504" ht="15" customHeight="1" x14ac:dyDescent="0.35"/>
    <row r="505" ht="15" customHeight="1" x14ac:dyDescent="0.35"/>
    <row r="506" ht="15" customHeight="1" x14ac:dyDescent="0.35"/>
    <row r="507" ht="15" customHeight="1" x14ac:dyDescent="0.35"/>
    <row r="508" ht="15" customHeight="1" x14ac:dyDescent="0.35"/>
    <row r="509" ht="15" customHeight="1" x14ac:dyDescent="0.35"/>
    <row r="510" ht="12" customHeight="1" x14ac:dyDescent="0.35"/>
    <row r="511" ht="15" customHeight="1" x14ac:dyDescent="0.35"/>
    <row r="51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spans="2:33" ht="15" customHeight="1" x14ac:dyDescent="0.35"/>
    <row r="546" spans="2:33" ht="15" customHeight="1" x14ac:dyDescent="0.35"/>
    <row r="547" spans="2:33" ht="15" customHeight="1" x14ac:dyDescent="0.35"/>
    <row r="548" spans="2:33" ht="15" customHeight="1" x14ac:dyDescent="0.35"/>
    <row r="549" spans="2:33" ht="15" customHeight="1" x14ac:dyDescent="0.35"/>
    <row r="550" spans="2:33" ht="15" customHeight="1" x14ac:dyDescent="0.35"/>
    <row r="551" spans="2:33" ht="15" customHeight="1" x14ac:dyDescent="0.35"/>
    <row r="552" spans="2:33" ht="12" customHeight="1" x14ac:dyDescent="0.35"/>
    <row r="553" spans="2:33" ht="15" customHeight="1" x14ac:dyDescent="0.35"/>
    <row r="554" spans="2:33" ht="12" customHeight="1" x14ac:dyDescent="0.35"/>
    <row r="555" spans="2:33" ht="15" customHeight="1" x14ac:dyDescent="0.35"/>
    <row r="556" spans="2:33" ht="15" customHeight="1" x14ac:dyDescent="0.35"/>
    <row r="557" spans="2:33" ht="15" customHeight="1" x14ac:dyDescent="0.35">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c r="AE557" s="105"/>
      <c r="AF557" s="105"/>
      <c r="AG557" s="105"/>
    </row>
    <row r="558" spans="2:33" ht="15" customHeight="1" x14ac:dyDescent="0.35"/>
    <row r="559" spans="2:33" ht="15" customHeight="1" x14ac:dyDescent="0.35"/>
    <row r="560" spans="2:33"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spans="2:33" ht="12" customHeight="1" x14ac:dyDescent="0.35"/>
    <row r="626" spans="2:33" ht="15" customHeight="1" x14ac:dyDescent="0.35"/>
    <row r="627" spans="2:33" ht="12" customHeight="1" x14ac:dyDescent="0.35"/>
    <row r="628" spans="2:33" ht="15" customHeight="1" x14ac:dyDescent="0.35"/>
    <row r="629" spans="2:33" ht="15" customHeight="1" x14ac:dyDescent="0.35"/>
    <row r="630" spans="2:33" ht="12" customHeight="1" x14ac:dyDescent="0.35"/>
    <row r="631" spans="2:33" ht="15" customHeight="1" x14ac:dyDescent="0.35"/>
    <row r="632" spans="2:33" ht="12" customHeight="1" x14ac:dyDescent="0.35"/>
    <row r="633" spans="2:33" ht="12" customHeight="1" x14ac:dyDescent="0.35"/>
    <row r="634" spans="2:33" ht="15" customHeight="1" x14ac:dyDescent="0.35"/>
    <row r="635" spans="2:33" ht="12" customHeight="1" x14ac:dyDescent="0.35"/>
    <row r="636" spans="2:33" ht="15" customHeight="1" x14ac:dyDescent="0.35"/>
    <row r="637" spans="2:33" ht="15" customHeight="1" x14ac:dyDescent="0.35"/>
    <row r="638" spans="2:33" ht="15" customHeight="1" x14ac:dyDescent="0.35">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c r="AF638" s="105"/>
      <c r="AG638" s="105"/>
    </row>
    <row r="639" spans="2:33" ht="15" customHeight="1" x14ac:dyDescent="0.35"/>
    <row r="640" spans="2:33"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spans="2:33" ht="15" customHeight="1" x14ac:dyDescent="0.35"/>
    <row r="706" spans="2:33" ht="15" customHeight="1" x14ac:dyDescent="0.35"/>
    <row r="707" spans="2:33" ht="15" customHeight="1" x14ac:dyDescent="0.35"/>
    <row r="708" spans="2:33" ht="15" customHeight="1" x14ac:dyDescent="0.35"/>
    <row r="709" spans="2:33" ht="15" customHeight="1" x14ac:dyDescent="0.35"/>
    <row r="710" spans="2:33" ht="15" customHeight="1" x14ac:dyDescent="0.35">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c r="AE710" s="105"/>
      <c r="AF710" s="105"/>
      <c r="AG710" s="105"/>
    </row>
    <row r="711" spans="2:33" ht="15" customHeight="1" x14ac:dyDescent="0.35"/>
    <row r="712" spans="2:33" ht="15" customHeight="1" x14ac:dyDescent="0.35"/>
    <row r="713" spans="2:33" ht="15" customHeight="1" x14ac:dyDescent="0.35"/>
    <row r="714" spans="2:33" ht="15" customHeight="1" x14ac:dyDescent="0.35"/>
    <row r="715" spans="2:33" ht="15" customHeight="1" x14ac:dyDescent="0.35"/>
    <row r="716" spans="2:33" ht="12" customHeight="1" x14ac:dyDescent="0.35"/>
    <row r="717" spans="2:33" ht="12" customHeight="1" x14ac:dyDescent="0.35"/>
    <row r="718" spans="2:33" ht="12" customHeight="1" x14ac:dyDescent="0.35"/>
    <row r="719" spans="2:33" ht="12" customHeight="1" x14ac:dyDescent="0.35"/>
    <row r="720" spans="2:33"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3" ht="12" customHeight="1" x14ac:dyDescent="0.35"/>
    <row r="882" spans="2:33" ht="15" customHeight="1" x14ac:dyDescent="0.35"/>
    <row r="883" spans="2:33" ht="15" customHeight="1" x14ac:dyDescent="0.35"/>
    <row r="884" spans="2:33" ht="15" customHeight="1" x14ac:dyDescent="0.35"/>
    <row r="885" spans="2:33" ht="15" customHeight="1" x14ac:dyDescent="0.35"/>
    <row r="886" spans="2:33" ht="15" customHeight="1" x14ac:dyDescent="0.35">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c r="AB886" s="105"/>
      <c r="AC886" s="105"/>
      <c r="AD886" s="105"/>
      <c r="AE886" s="105"/>
      <c r="AF886" s="105"/>
      <c r="AG886" s="105"/>
    </row>
    <row r="887" spans="2:33" ht="15" customHeight="1" x14ac:dyDescent="0.35"/>
    <row r="888" spans="2:33" ht="15" customHeight="1" x14ac:dyDescent="0.35"/>
    <row r="889" spans="2:33" ht="12" customHeight="1" x14ac:dyDescent="0.35"/>
    <row r="890" spans="2:33" ht="12" customHeight="1" x14ac:dyDescent="0.35"/>
    <row r="891" spans="2:33" ht="12" customHeight="1" x14ac:dyDescent="0.35"/>
    <row r="892" spans="2:33" ht="12" customHeight="1" x14ac:dyDescent="0.35"/>
    <row r="893" spans="2:33" ht="12" customHeight="1" x14ac:dyDescent="0.35"/>
    <row r="894" spans="2:33" ht="12" customHeight="1" x14ac:dyDescent="0.35"/>
    <row r="895" spans="2:33" ht="12" customHeight="1" x14ac:dyDescent="0.35"/>
    <row r="896" spans="2:33"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spans="2:33" ht="15" customHeight="1" x14ac:dyDescent="0.35"/>
    <row r="962" spans="2:33" ht="15" customHeight="1" x14ac:dyDescent="0.35"/>
    <row r="963" spans="2:33" ht="15" customHeight="1" x14ac:dyDescent="0.35"/>
    <row r="964" spans="2:33" ht="15" customHeight="1" x14ac:dyDescent="0.35"/>
    <row r="965" spans="2:33" ht="15" customHeight="1" x14ac:dyDescent="0.35"/>
    <row r="966" spans="2:33" ht="15" customHeight="1" x14ac:dyDescent="0.35"/>
    <row r="967" spans="2:33" ht="15" customHeight="1" x14ac:dyDescent="0.35"/>
    <row r="968" spans="2:33" ht="15" customHeight="1" x14ac:dyDescent="0.35"/>
    <row r="969" spans="2:33" ht="15" customHeight="1" x14ac:dyDescent="0.35">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c r="AB969" s="105"/>
      <c r="AC969" s="105"/>
      <c r="AD969" s="105"/>
      <c r="AE969" s="105"/>
      <c r="AF969" s="105"/>
      <c r="AG969" s="105"/>
    </row>
    <row r="970" spans="2:33" ht="15" customHeight="1" x14ac:dyDescent="0.35"/>
    <row r="971" spans="2:33" ht="15" customHeight="1" x14ac:dyDescent="0.35"/>
    <row r="972" spans="2:33" ht="15" customHeight="1" x14ac:dyDescent="0.35"/>
    <row r="973" spans="2:33" ht="15" customHeight="1" x14ac:dyDescent="0.35"/>
    <row r="974" spans="2:33" ht="15" customHeight="1" x14ac:dyDescent="0.35"/>
    <row r="975" spans="2:33" ht="12" customHeight="1" x14ac:dyDescent="0.35"/>
    <row r="976" spans="2:33"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spans="2:33" ht="15" customHeight="1" x14ac:dyDescent="0.35"/>
    <row r="1058" spans="2:33" ht="12" customHeight="1" x14ac:dyDescent="0.35"/>
    <row r="1059" spans="2:33" ht="15" customHeight="1" x14ac:dyDescent="0.35"/>
    <row r="1060" spans="2:33" ht="15" customHeight="1" x14ac:dyDescent="0.35"/>
    <row r="1061" spans="2:33" ht="15" customHeight="1" x14ac:dyDescent="0.35"/>
    <row r="1062" spans="2:33" ht="15" customHeight="1" x14ac:dyDescent="0.35"/>
    <row r="1063" spans="2:33" ht="15" customHeight="1" x14ac:dyDescent="0.35"/>
    <row r="1064" spans="2:33" ht="15" customHeight="1" x14ac:dyDescent="0.35"/>
    <row r="1065" spans="2:33" ht="15" customHeight="1" x14ac:dyDescent="0.35"/>
    <row r="1066" spans="2:33" ht="15" customHeight="1" x14ac:dyDescent="0.35"/>
    <row r="1067" spans="2:33" ht="15" customHeight="1" x14ac:dyDescent="0.35"/>
    <row r="1068" spans="2:33" ht="15" customHeight="1" x14ac:dyDescent="0.35"/>
    <row r="1069" spans="2:33" ht="15" customHeight="1" x14ac:dyDescent="0.35"/>
    <row r="1070" spans="2:33" ht="15" customHeight="1" x14ac:dyDescent="0.35"/>
    <row r="1071" spans="2:33" ht="15" customHeight="1" x14ac:dyDescent="0.35">
      <c r="B1071" s="105"/>
      <c r="C1071" s="105"/>
      <c r="D1071" s="105"/>
      <c r="E1071" s="105"/>
      <c r="F1071" s="105"/>
      <c r="G1071" s="105"/>
      <c r="H1071" s="105"/>
      <c r="I1071" s="105"/>
      <c r="J1071" s="105"/>
      <c r="K1071" s="105"/>
      <c r="L1071" s="105"/>
      <c r="M1071" s="105"/>
      <c r="N1071" s="105"/>
      <c r="O1071" s="105"/>
      <c r="P1071" s="105"/>
      <c r="Q1071" s="105"/>
      <c r="R1071" s="105"/>
      <c r="S1071" s="105"/>
      <c r="T1071" s="105"/>
      <c r="U1071" s="105"/>
      <c r="V1071" s="105"/>
      <c r="W1071" s="105"/>
      <c r="X1071" s="105"/>
      <c r="Y1071" s="105"/>
      <c r="Z1071" s="105"/>
      <c r="AA1071" s="105"/>
      <c r="AB1071" s="105"/>
      <c r="AC1071" s="105"/>
      <c r="AD1071" s="105"/>
      <c r="AE1071" s="105"/>
      <c r="AF1071" s="105"/>
      <c r="AG1071" s="105"/>
    </row>
    <row r="1072" spans="2:33"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spans="2:33" ht="15" customHeight="1" x14ac:dyDescent="0.35">
      <c r="B1169" s="105"/>
      <c r="C1169" s="105"/>
      <c r="D1169" s="105"/>
      <c r="E1169" s="105"/>
      <c r="F1169" s="105"/>
      <c r="G1169" s="105"/>
      <c r="H1169" s="105"/>
      <c r="I1169" s="105"/>
      <c r="J1169" s="105"/>
      <c r="K1169" s="105"/>
      <c r="L1169" s="105"/>
      <c r="M1169" s="105"/>
      <c r="N1169" s="105"/>
      <c r="O1169" s="105"/>
      <c r="P1169" s="105"/>
      <c r="Q1169" s="105"/>
      <c r="R1169" s="105"/>
      <c r="S1169" s="105"/>
      <c r="T1169" s="105"/>
      <c r="U1169" s="105"/>
      <c r="V1169" s="105"/>
      <c r="W1169" s="105"/>
      <c r="X1169" s="105"/>
      <c r="Y1169" s="105"/>
      <c r="Z1169" s="105"/>
      <c r="AA1169" s="105"/>
      <c r="AB1169" s="105"/>
      <c r="AC1169" s="105"/>
      <c r="AD1169" s="105"/>
      <c r="AE1169" s="105"/>
      <c r="AF1169" s="105"/>
      <c r="AG1169" s="105"/>
    </row>
    <row r="1170" spans="2:33" ht="15" customHeight="1" x14ac:dyDescent="0.35"/>
    <row r="1171" spans="2:33" ht="15" customHeight="1" x14ac:dyDescent="0.35"/>
    <row r="1172" spans="2:33" ht="15" customHeight="1" x14ac:dyDescent="0.35"/>
    <row r="1173" spans="2:33" ht="15" customHeight="1" x14ac:dyDescent="0.35"/>
    <row r="1174" spans="2:33" ht="15" customHeight="1" x14ac:dyDescent="0.35"/>
    <row r="1175" spans="2:33" ht="12" customHeight="1" x14ac:dyDescent="0.35"/>
    <row r="1176" spans="2:33" ht="12" customHeight="1" x14ac:dyDescent="0.35"/>
    <row r="1177" spans="2:33" ht="12" customHeight="1" x14ac:dyDescent="0.35"/>
    <row r="1178" spans="2:33" ht="12" customHeight="1" x14ac:dyDescent="0.35"/>
    <row r="1179" spans="2:33" ht="12" customHeight="1" x14ac:dyDescent="0.35"/>
    <row r="1180" spans="2:33" ht="12" customHeight="1" x14ac:dyDescent="0.35"/>
    <row r="1181" spans="2:33" ht="12" customHeight="1" x14ac:dyDescent="0.35"/>
    <row r="1182" spans="2:33" ht="12" customHeight="1" x14ac:dyDescent="0.35"/>
    <row r="1183" spans="2:33" ht="12" customHeight="1" x14ac:dyDescent="0.35"/>
    <row r="1184" spans="2:33"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spans="2:33" ht="15" customHeight="1" x14ac:dyDescent="0.35"/>
    <row r="1266" spans="2:33" ht="15" customHeight="1" x14ac:dyDescent="0.35"/>
    <row r="1267" spans="2:33" ht="15" customHeight="1" x14ac:dyDescent="0.35"/>
    <row r="1268" spans="2:33" ht="15" customHeight="1" x14ac:dyDescent="0.35"/>
    <row r="1269" spans="2:33" ht="15" customHeight="1" x14ac:dyDescent="0.35">
      <c r="B1269" s="105"/>
      <c r="C1269" s="105"/>
      <c r="D1269" s="105"/>
      <c r="E1269" s="105"/>
      <c r="F1269" s="105"/>
      <c r="G1269" s="105"/>
      <c r="H1269" s="105"/>
      <c r="I1269" s="105"/>
      <c r="J1269" s="105"/>
      <c r="K1269" s="105"/>
      <c r="L1269" s="105"/>
      <c r="M1269" s="105"/>
      <c r="N1269" s="105"/>
      <c r="O1269" s="105"/>
      <c r="P1269" s="105"/>
      <c r="Q1269" s="105"/>
      <c r="R1269" s="105"/>
      <c r="S1269" s="105"/>
      <c r="T1269" s="105"/>
      <c r="U1269" s="105"/>
      <c r="V1269" s="105"/>
      <c r="W1269" s="105"/>
      <c r="X1269" s="105"/>
      <c r="Y1269" s="105"/>
      <c r="Z1269" s="105"/>
      <c r="AA1269" s="105"/>
      <c r="AB1269" s="105"/>
      <c r="AC1269" s="105"/>
      <c r="AD1269" s="105"/>
      <c r="AE1269" s="105"/>
      <c r="AF1269" s="105"/>
      <c r="AG1269" s="105"/>
    </row>
    <row r="1270" spans="2:33" ht="15" customHeight="1" x14ac:dyDescent="0.35"/>
    <row r="1271" spans="2:33" ht="15" customHeight="1" x14ac:dyDescent="0.35"/>
    <row r="1272" spans="2:33" ht="15" customHeight="1" x14ac:dyDescent="0.35"/>
    <row r="1273" spans="2:33" ht="15" customHeight="1" x14ac:dyDescent="0.35"/>
    <row r="1274" spans="2:33" ht="15" customHeight="1" x14ac:dyDescent="0.35"/>
    <row r="1275" spans="2:33" ht="12" customHeight="1" x14ac:dyDescent="0.35"/>
    <row r="1276" spans="2:33" ht="12" customHeight="1" x14ac:dyDescent="0.35"/>
    <row r="1277" spans="2:33" ht="12" customHeight="1" x14ac:dyDescent="0.35"/>
    <row r="1278" spans="2:33" ht="12" customHeight="1" x14ac:dyDescent="0.35"/>
    <row r="1279" spans="2:33" ht="12" customHeight="1" x14ac:dyDescent="0.35"/>
    <row r="1280" spans="2:33"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spans="2:33" ht="15" customHeight="1" x14ac:dyDescent="0.35"/>
    <row r="1474" spans="2:33" ht="15" customHeight="1" x14ac:dyDescent="0.35"/>
    <row r="1475" spans="2:33" ht="15" customHeight="1" x14ac:dyDescent="0.35"/>
    <row r="1476" spans="2:33" ht="15" customHeight="1" x14ac:dyDescent="0.35"/>
    <row r="1477" spans="2:33" ht="15" customHeight="1" x14ac:dyDescent="0.35"/>
    <row r="1478" spans="2:33" ht="15" customHeight="1" x14ac:dyDescent="0.35"/>
    <row r="1479" spans="2:33" ht="15" customHeight="1" x14ac:dyDescent="0.35"/>
    <row r="1480" spans="2:33" ht="15" customHeight="1" x14ac:dyDescent="0.35"/>
    <row r="1481" spans="2:33" ht="15" customHeight="1" x14ac:dyDescent="0.35"/>
    <row r="1482" spans="2:33" ht="15" customHeight="1" x14ac:dyDescent="0.35"/>
    <row r="1483" spans="2:33" ht="15" customHeight="1" x14ac:dyDescent="0.35"/>
    <row r="1484" spans="2:33" ht="15" customHeight="1" x14ac:dyDescent="0.35">
      <c r="B1484" s="105"/>
      <c r="C1484" s="105"/>
      <c r="D1484" s="105"/>
      <c r="E1484" s="105"/>
      <c r="F1484" s="105"/>
      <c r="G1484" s="105"/>
      <c r="H1484" s="105"/>
      <c r="I1484" s="105"/>
      <c r="J1484" s="105"/>
      <c r="K1484" s="105"/>
      <c r="L1484" s="105"/>
      <c r="M1484" s="105"/>
      <c r="N1484" s="105"/>
      <c r="O1484" s="105"/>
      <c r="P1484" s="105"/>
      <c r="Q1484" s="105"/>
      <c r="R1484" s="105"/>
      <c r="S1484" s="105"/>
      <c r="T1484" s="105"/>
      <c r="U1484" s="105"/>
      <c r="V1484" s="105"/>
      <c r="W1484" s="105"/>
      <c r="X1484" s="105"/>
      <c r="Y1484" s="105"/>
      <c r="Z1484" s="105"/>
      <c r="AA1484" s="105"/>
      <c r="AB1484" s="105"/>
      <c r="AC1484" s="105"/>
      <c r="AD1484" s="105"/>
      <c r="AE1484" s="105"/>
      <c r="AF1484" s="105"/>
      <c r="AG1484" s="105"/>
    </row>
    <row r="1485" spans="2:33" ht="15" customHeight="1" x14ac:dyDescent="0.35"/>
    <row r="1486" spans="2:33" ht="15" customHeight="1" x14ac:dyDescent="0.35"/>
    <row r="1487" spans="2:33" ht="15" customHeight="1" x14ac:dyDescent="0.35"/>
    <row r="1488" spans="2:33"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spans="2:33" ht="15" customHeight="1" x14ac:dyDescent="0.35">
      <c r="B1713" s="105"/>
      <c r="C1713" s="105"/>
      <c r="D1713" s="105"/>
      <c r="E1713" s="105"/>
      <c r="F1713" s="105"/>
      <c r="G1713" s="105"/>
      <c r="H1713" s="105"/>
      <c r="I1713" s="105"/>
      <c r="J1713" s="105"/>
      <c r="K1713" s="105"/>
      <c r="L1713" s="105"/>
      <c r="M1713" s="105"/>
      <c r="N1713" s="105"/>
      <c r="O1713" s="105"/>
      <c r="P1713" s="105"/>
      <c r="Q1713" s="105"/>
      <c r="R1713" s="105"/>
      <c r="S1713" s="105"/>
      <c r="T1713" s="105"/>
      <c r="U1713" s="105"/>
      <c r="V1713" s="105"/>
      <c r="W1713" s="105"/>
      <c r="X1713" s="105"/>
      <c r="Y1713" s="105"/>
      <c r="Z1713" s="105"/>
      <c r="AA1713" s="105"/>
      <c r="AB1713" s="105"/>
      <c r="AC1713" s="105"/>
      <c r="AD1713" s="105"/>
      <c r="AE1713" s="105"/>
      <c r="AF1713" s="105"/>
      <c r="AG1713" s="105"/>
    </row>
    <row r="1714" spans="2:33" ht="12" customHeight="1" x14ac:dyDescent="0.35"/>
    <row r="1715" spans="2:33" ht="12" customHeight="1" x14ac:dyDescent="0.35"/>
    <row r="1716" spans="2:33" ht="12" customHeight="1" x14ac:dyDescent="0.35"/>
    <row r="1717" spans="2:33" ht="12" customHeight="1" x14ac:dyDescent="0.35"/>
    <row r="1718" spans="2:33" ht="12" customHeight="1" x14ac:dyDescent="0.35"/>
    <row r="1719" spans="2:33" ht="12" customHeight="1" x14ac:dyDescent="0.35"/>
    <row r="1720" spans="2:33" ht="12" customHeight="1" x14ac:dyDescent="0.35"/>
    <row r="1721" spans="2:33" ht="12" customHeight="1" x14ac:dyDescent="0.35"/>
    <row r="1722" spans="2:33" ht="12" customHeight="1" x14ac:dyDescent="0.35"/>
    <row r="1723" spans="2:33" ht="12" customHeight="1" x14ac:dyDescent="0.35"/>
    <row r="1724" spans="2:33" ht="12" customHeight="1" x14ac:dyDescent="0.35"/>
    <row r="1725" spans="2:33" ht="15" customHeight="1" x14ac:dyDescent="0.35"/>
    <row r="1726" spans="2:33" ht="15" customHeight="1" x14ac:dyDescent="0.35"/>
    <row r="1727" spans="2:33" ht="15" customHeight="1" x14ac:dyDescent="0.35"/>
    <row r="1728" spans="2:33"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spans="2:33" ht="15" customHeight="1" x14ac:dyDescent="0.35"/>
    <row r="1986" spans="2:33" ht="15" customHeight="1" x14ac:dyDescent="0.35"/>
    <row r="1987" spans="2:33" ht="15" customHeight="1" x14ac:dyDescent="0.35"/>
    <row r="1988" spans="2:33" ht="15" customHeight="1" x14ac:dyDescent="0.35"/>
    <row r="1989" spans="2:33" ht="15" customHeight="1" x14ac:dyDescent="0.35"/>
    <row r="1990" spans="2:33" ht="15" customHeight="1" x14ac:dyDescent="0.35">
      <c r="B1990" s="105"/>
      <c r="C1990" s="105"/>
      <c r="D1990" s="105"/>
      <c r="E1990" s="105"/>
      <c r="F1990" s="105"/>
      <c r="G1990" s="105"/>
      <c r="H1990" s="105"/>
      <c r="I1990" s="105"/>
      <c r="J1990" s="105"/>
      <c r="K1990" s="105"/>
      <c r="L1990" s="105"/>
      <c r="M1990" s="105"/>
      <c r="N1990" s="105"/>
      <c r="O1990" s="105"/>
      <c r="P1990" s="105"/>
      <c r="Q1990" s="105"/>
      <c r="R1990" s="105"/>
      <c r="S1990" s="105"/>
      <c r="T1990" s="105"/>
      <c r="U1990" s="105"/>
      <c r="V1990" s="105"/>
      <c r="W1990" s="105"/>
      <c r="X1990" s="105"/>
      <c r="Y1990" s="105"/>
      <c r="Z1990" s="105"/>
      <c r="AA1990" s="105"/>
      <c r="AB1990" s="105"/>
      <c r="AC1990" s="105"/>
      <c r="AD1990" s="105"/>
      <c r="AE1990" s="105"/>
      <c r="AF1990" s="105"/>
      <c r="AG1990" s="105"/>
    </row>
    <row r="1991" spans="2:33" ht="15" customHeight="1" x14ac:dyDescent="0.35"/>
    <row r="1992" spans="2:33" ht="15" customHeight="1" x14ac:dyDescent="0.35"/>
    <row r="1993" spans="2:33" ht="15" customHeight="1" x14ac:dyDescent="0.35"/>
    <row r="1994" spans="2:33" ht="15" customHeight="1" x14ac:dyDescent="0.35"/>
    <row r="1995" spans="2:33" ht="15" customHeight="1" x14ac:dyDescent="0.35"/>
    <row r="1996" spans="2:33" ht="15" customHeight="1" x14ac:dyDescent="0.35"/>
    <row r="1997" spans="2:33" ht="15" customHeight="1" x14ac:dyDescent="0.35"/>
    <row r="1998" spans="2:33" ht="12" customHeight="1" x14ac:dyDescent="0.35"/>
    <row r="1999" spans="2:33" ht="12" customHeight="1" x14ac:dyDescent="0.35"/>
    <row r="2000" spans="2:33"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spans="2:33" ht="15" customHeight="1" x14ac:dyDescent="0.35"/>
    <row r="2322" spans="2:33" ht="15" customHeight="1" x14ac:dyDescent="0.35"/>
    <row r="2323" spans="2:33" ht="15" customHeight="1" x14ac:dyDescent="0.35"/>
    <row r="2324" spans="2:33" ht="15" customHeight="1" x14ac:dyDescent="0.35"/>
    <row r="2325" spans="2:33" ht="15" customHeight="1" x14ac:dyDescent="0.35">
      <c r="B2325" s="105"/>
      <c r="C2325" s="105"/>
      <c r="D2325" s="105"/>
      <c r="E2325" s="105"/>
      <c r="F2325" s="105"/>
      <c r="G2325" s="105"/>
      <c r="H2325" s="105"/>
      <c r="I2325" s="105"/>
      <c r="J2325" s="105"/>
      <c r="K2325" s="105"/>
      <c r="L2325" s="105"/>
      <c r="M2325" s="105"/>
      <c r="N2325" s="105"/>
      <c r="O2325" s="105"/>
      <c r="P2325" s="105"/>
      <c r="Q2325" s="105"/>
      <c r="R2325" s="105"/>
      <c r="S2325" s="105"/>
      <c r="T2325" s="105"/>
      <c r="U2325" s="105"/>
      <c r="V2325" s="105"/>
      <c r="W2325" s="105"/>
      <c r="X2325" s="105"/>
      <c r="Y2325" s="105"/>
      <c r="Z2325" s="105"/>
      <c r="AA2325" s="105"/>
      <c r="AB2325" s="105"/>
      <c r="AC2325" s="105"/>
      <c r="AD2325" s="105"/>
      <c r="AE2325" s="105"/>
      <c r="AF2325" s="105"/>
      <c r="AG2325" s="105"/>
    </row>
    <row r="2326" spans="2:33" ht="15" customHeight="1" x14ac:dyDescent="0.35"/>
    <row r="2327" spans="2:33" ht="12" customHeight="1" x14ac:dyDescent="0.35"/>
    <row r="2328" spans="2:33" ht="12" customHeight="1" x14ac:dyDescent="0.35"/>
    <row r="2329" spans="2:33" ht="12" customHeight="1" x14ac:dyDescent="0.35"/>
    <row r="2330" spans="2:33" ht="12" customHeight="1" x14ac:dyDescent="0.35"/>
    <row r="2331" spans="2:33" ht="12" customHeight="1" x14ac:dyDescent="0.35"/>
    <row r="2332" spans="2:33" ht="12" customHeight="1" x14ac:dyDescent="0.35"/>
    <row r="2333" spans="2:33" ht="12" customHeight="1" x14ac:dyDescent="0.35"/>
    <row r="2334" spans="2:33" ht="12" customHeight="1" x14ac:dyDescent="0.35"/>
    <row r="2335" spans="2:33" ht="12" customHeight="1" x14ac:dyDescent="0.35"/>
    <row r="2336" spans="2:33"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spans="2:33" ht="15" customHeight="1" x14ac:dyDescent="0.35"/>
    <row r="2642" spans="2:33" ht="15" customHeight="1" x14ac:dyDescent="0.35"/>
    <row r="2643" spans="2:33" ht="15" customHeight="1" x14ac:dyDescent="0.35"/>
    <row r="2644" spans="2:33" ht="15" customHeight="1" x14ac:dyDescent="0.35"/>
    <row r="2645" spans="2:33" ht="15" customHeight="1" x14ac:dyDescent="0.35">
      <c r="B2645" s="105"/>
      <c r="C2645" s="105"/>
      <c r="D2645" s="105"/>
      <c r="E2645" s="105"/>
      <c r="F2645" s="105"/>
      <c r="G2645" s="105"/>
      <c r="H2645" s="105"/>
      <c r="I2645" s="105"/>
      <c r="J2645" s="105"/>
      <c r="K2645" s="105"/>
      <c r="L2645" s="105"/>
      <c r="M2645" s="105"/>
      <c r="N2645" s="105"/>
      <c r="O2645" s="105"/>
      <c r="P2645" s="105"/>
      <c r="Q2645" s="105"/>
      <c r="R2645" s="105"/>
      <c r="S2645" s="105"/>
      <c r="T2645" s="105"/>
      <c r="U2645" s="105"/>
      <c r="V2645" s="105"/>
      <c r="W2645" s="105"/>
      <c r="X2645" s="105"/>
      <c r="Y2645" s="105"/>
      <c r="Z2645" s="105"/>
      <c r="AA2645" s="105"/>
      <c r="AB2645" s="105"/>
      <c r="AC2645" s="105"/>
      <c r="AD2645" s="105"/>
      <c r="AE2645" s="105"/>
      <c r="AF2645" s="105"/>
      <c r="AG2645" s="105"/>
    </row>
    <row r="2646" spans="2:33" ht="15" customHeight="1" x14ac:dyDescent="0.35"/>
    <row r="2647" spans="2:33" ht="12" customHeight="1" x14ac:dyDescent="0.35"/>
    <row r="2648" spans="2:33" ht="12" customHeight="1" x14ac:dyDescent="0.35"/>
    <row r="2649" spans="2:33" ht="12" customHeight="1" x14ac:dyDescent="0.35"/>
    <row r="2650" spans="2:33" ht="12" customHeight="1" x14ac:dyDescent="0.35"/>
    <row r="2651" spans="2:33" ht="12" customHeight="1" x14ac:dyDescent="0.35"/>
    <row r="2652" spans="2:33" ht="12" customHeight="1" x14ac:dyDescent="0.35"/>
    <row r="2653" spans="2:33" ht="12" customHeight="1" x14ac:dyDescent="0.35"/>
    <row r="2654" spans="2:33" ht="12" customHeight="1" x14ac:dyDescent="0.35"/>
    <row r="2655" spans="2:33" ht="12" customHeight="1" x14ac:dyDescent="0.35"/>
    <row r="2656" spans="2:33"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spans="2:33" ht="15" customHeight="1" x14ac:dyDescent="0.35"/>
    <row r="2962" spans="2:33" ht="15" customHeight="1" x14ac:dyDescent="0.35"/>
    <row r="2963" spans="2:33" ht="15" customHeight="1" x14ac:dyDescent="0.35"/>
    <row r="2964" spans="2:33" ht="15" customHeight="1" x14ac:dyDescent="0.35"/>
    <row r="2965" spans="2:33" ht="12" customHeight="1" x14ac:dyDescent="0.35"/>
    <row r="2966" spans="2:33" ht="15" customHeight="1" x14ac:dyDescent="0.35"/>
    <row r="2967" spans="2:33" ht="15" customHeight="1" x14ac:dyDescent="0.35"/>
    <row r="2968" spans="2:33" ht="15" customHeight="1" x14ac:dyDescent="0.35"/>
    <row r="2969" spans="2:33" ht="15" customHeight="1" x14ac:dyDescent="0.35"/>
    <row r="2970" spans="2:33" ht="15" customHeight="1" x14ac:dyDescent="0.35"/>
    <row r="2971" spans="2:33" ht="15" customHeight="1" x14ac:dyDescent="0.35">
      <c r="B2971" s="105"/>
      <c r="C2971" s="105"/>
      <c r="D2971" s="105"/>
      <c r="E2971" s="105"/>
      <c r="F2971" s="105"/>
      <c r="G2971" s="105"/>
      <c r="H2971" s="105"/>
      <c r="I2971" s="105"/>
      <c r="J2971" s="105"/>
      <c r="K2971" s="105"/>
      <c r="L2971" s="105"/>
      <c r="M2971" s="105"/>
      <c r="N2971" s="105"/>
      <c r="O2971" s="105"/>
      <c r="P2971" s="105"/>
      <c r="Q2971" s="105"/>
      <c r="R2971" s="105"/>
      <c r="S2971" s="105"/>
      <c r="T2971" s="105"/>
      <c r="U2971" s="105"/>
      <c r="V2971" s="105"/>
      <c r="W2971" s="105"/>
      <c r="X2971" s="105"/>
      <c r="Y2971" s="105"/>
      <c r="Z2971" s="105"/>
      <c r="AA2971" s="105"/>
      <c r="AB2971" s="105"/>
      <c r="AC2971" s="105"/>
      <c r="AD2971" s="105"/>
      <c r="AE2971" s="105"/>
      <c r="AF2971" s="105"/>
      <c r="AG2971" s="105"/>
    </row>
    <row r="2972" spans="2:33" ht="15" customHeight="1" x14ac:dyDescent="0.35"/>
    <row r="2973" spans="2:33" ht="12" customHeight="1" x14ac:dyDescent="0.35"/>
    <row r="2974" spans="2:33" ht="12" customHeight="1" x14ac:dyDescent="0.35"/>
    <row r="2975" spans="2:33" ht="12" customHeight="1" x14ac:dyDescent="0.35"/>
    <row r="2976" spans="2:33"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spans="2:33" ht="15" customHeight="1" x14ac:dyDescent="0.35"/>
    <row r="3282" spans="2:33" ht="15" customHeight="1" x14ac:dyDescent="0.35"/>
    <row r="3283" spans="2:33" ht="15" customHeight="1" x14ac:dyDescent="0.35"/>
    <row r="3284" spans="2:33" ht="15" customHeight="1" x14ac:dyDescent="0.35"/>
    <row r="3285" spans="2:33" ht="15" customHeight="1" x14ac:dyDescent="0.35"/>
    <row r="3286" spans="2:33" ht="15" customHeight="1" x14ac:dyDescent="0.35"/>
    <row r="3287" spans="2:33" ht="15" customHeight="1" x14ac:dyDescent="0.35"/>
    <row r="3288" spans="2:33" ht="15" customHeight="1" x14ac:dyDescent="0.35"/>
    <row r="3289" spans="2:33" ht="15" customHeight="1" x14ac:dyDescent="0.35"/>
    <row r="3290" spans="2:33" ht="15" customHeight="1" x14ac:dyDescent="0.35"/>
    <row r="3291" spans="2:33" ht="15" customHeight="1" x14ac:dyDescent="0.35"/>
    <row r="3292" spans="2:33" ht="15" customHeight="1" x14ac:dyDescent="0.35"/>
    <row r="3293" spans="2:33" ht="15" customHeight="1" x14ac:dyDescent="0.35">
      <c r="B3293" s="105"/>
      <c r="C3293" s="105"/>
      <c r="D3293" s="105"/>
      <c r="E3293" s="105"/>
      <c r="F3293" s="105"/>
      <c r="G3293" s="105"/>
      <c r="H3293" s="105"/>
      <c r="I3293" s="105"/>
      <c r="J3293" s="105"/>
      <c r="K3293" s="105"/>
      <c r="L3293" s="105"/>
      <c r="M3293" s="105"/>
      <c r="N3293" s="105"/>
      <c r="O3293" s="105"/>
      <c r="P3293" s="105"/>
      <c r="Q3293" s="105"/>
      <c r="R3293" s="105"/>
      <c r="S3293" s="105"/>
      <c r="T3293" s="105"/>
      <c r="U3293" s="105"/>
      <c r="V3293" s="105"/>
      <c r="W3293" s="105"/>
      <c r="X3293" s="105"/>
      <c r="Y3293" s="105"/>
      <c r="Z3293" s="105"/>
      <c r="AA3293" s="105"/>
      <c r="AB3293" s="105"/>
      <c r="AC3293" s="105"/>
      <c r="AD3293" s="105"/>
      <c r="AE3293" s="105"/>
      <c r="AF3293" s="105"/>
      <c r="AG3293" s="105"/>
    </row>
    <row r="3294" spans="2:33" ht="12" customHeight="1" x14ac:dyDescent="0.35"/>
    <row r="3295" spans="2:33" ht="12" customHeight="1" x14ac:dyDescent="0.35"/>
    <row r="3296" spans="2:33"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spans="2:33" ht="15" customHeight="1" x14ac:dyDescent="0.35"/>
    <row r="3394" spans="2:33" ht="15" customHeight="1" x14ac:dyDescent="0.35"/>
    <row r="3395" spans="2:33" ht="15" customHeight="1" x14ac:dyDescent="0.35"/>
    <row r="3396" spans="2:33" ht="12" customHeight="1" x14ac:dyDescent="0.35"/>
    <row r="3397" spans="2:33" ht="15" customHeight="1" x14ac:dyDescent="0.35"/>
    <row r="3398" spans="2:33" ht="15" customHeight="1" x14ac:dyDescent="0.35"/>
    <row r="3399" spans="2:33" ht="12" customHeight="1" x14ac:dyDescent="0.35"/>
    <row r="3400" spans="2:33" ht="15" customHeight="1" x14ac:dyDescent="0.35"/>
    <row r="3401" spans="2:33" ht="15" customHeight="1" x14ac:dyDescent="0.35"/>
    <row r="3402" spans="2:33" ht="15" customHeight="1" x14ac:dyDescent="0.35">
      <c r="B3402" s="105"/>
      <c r="C3402" s="105"/>
      <c r="D3402" s="105"/>
      <c r="E3402" s="105"/>
      <c r="F3402" s="105"/>
      <c r="G3402" s="105"/>
      <c r="H3402" s="105"/>
      <c r="I3402" s="105"/>
      <c r="J3402" s="105"/>
      <c r="K3402" s="105"/>
      <c r="L3402" s="105"/>
      <c r="M3402" s="105"/>
      <c r="N3402" s="105"/>
      <c r="O3402" s="105"/>
      <c r="P3402" s="105"/>
      <c r="Q3402" s="105"/>
      <c r="R3402" s="105"/>
      <c r="S3402" s="105"/>
      <c r="T3402" s="105"/>
      <c r="U3402" s="105"/>
      <c r="V3402" s="105"/>
      <c r="W3402" s="105"/>
      <c r="X3402" s="105"/>
      <c r="Y3402" s="105"/>
      <c r="Z3402" s="105"/>
      <c r="AA3402" s="105"/>
      <c r="AB3402" s="105"/>
      <c r="AC3402" s="105"/>
      <c r="AD3402" s="105"/>
      <c r="AE3402" s="105"/>
      <c r="AF3402" s="105"/>
      <c r="AG3402" s="105"/>
    </row>
    <row r="3403" spans="2:33" ht="15" customHeight="1" x14ac:dyDescent="0.35"/>
    <row r="3404" spans="2:33" ht="15" customHeight="1" x14ac:dyDescent="0.35"/>
    <row r="3405" spans="2:33" ht="15" customHeight="1" x14ac:dyDescent="0.35"/>
    <row r="3406" spans="2:33" ht="15" customHeight="1" x14ac:dyDescent="0.35"/>
    <row r="3407" spans="2:33" ht="15" customHeight="1" x14ac:dyDescent="0.35"/>
    <row r="3408" spans="2:33"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spans="2:33" ht="12" customHeight="1" x14ac:dyDescent="0.35"/>
    <row r="3522" spans="2:33" ht="15" customHeight="1" x14ac:dyDescent="0.35"/>
    <row r="3523" spans="2:33" ht="15" customHeight="1" x14ac:dyDescent="0.35"/>
    <row r="3524" spans="2:33" ht="12" customHeight="1" x14ac:dyDescent="0.35"/>
    <row r="3525" spans="2:33" ht="15" customHeight="1" x14ac:dyDescent="0.35"/>
    <row r="3526" spans="2:33" ht="15" customHeight="1" x14ac:dyDescent="0.35"/>
    <row r="3527" spans="2:33" ht="15" customHeight="1" x14ac:dyDescent="0.35">
      <c r="B3527" s="105"/>
      <c r="C3527" s="105"/>
      <c r="D3527" s="105"/>
      <c r="E3527" s="105"/>
      <c r="F3527" s="105"/>
      <c r="G3527" s="105"/>
      <c r="H3527" s="105"/>
      <c r="I3527" s="105"/>
      <c r="J3527" s="105"/>
      <c r="K3527" s="105"/>
      <c r="L3527" s="105"/>
      <c r="M3527" s="105"/>
      <c r="N3527" s="105"/>
      <c r="O3527" s="105"/>
      <c r="P3527" s="105"/>
      <c r="Q3527" s="105"/>
      <c r="R3527" s="105"/>
      <c r="S3527" s="105"/>
      <c r="T3527" s="105"/>
      <c r="U3527" s="105"/>
      <c r="V3527" s="105"/>
      <c r="W3527" s="105"/>
      <c r="X3527" s="105"/>
      <c r="Y3527" s="105"/>
      <c r="Z3527" s="105"/>
      <c r="AA3527" s="105"/>
      <c r="AB3527" s="105"/>
      <c r="AC3527" s="105"/>
      <c r="AD3527" s="105"/>
      <c r="AE3527" s="105"/>
      <c r="AF3527" s="105"/>
      <c r="AG3527" s="105"/>
    </row>
    <row r="3528" spans="2:33" ht="15" customHeight="1" x14ac:dyDescent="0.35"/>
    <row r="3529" spans="2:33" ht="15" customHeight="1" x14ac:dyDescent="0.35"/>
    <row r="3530" spans="2:33" ht="15" customHeight="1" x14ac:dyDescent="0.35"/>
    <row r="3531" spans="2:33" ht="15" customHeight="1" x14ac:dyDescent="0.35"/>
    <row r="3532" spans="2:33" ht="15" customHeight="1" x14ac:dyDescent="0.35"/>
    <row r="3533" spans="2:33" ht="15" customHeight="1" x14ac:dyDescent="0.35"/>
    <row r="3534" spans="2:33" ht="15" customHeight="1" x14ac:dyDescent="0.35"/>
    <row r="3535" spans="2:33" ht="12" customHeight="1" x14ac:dyDescent="0.35"/>
    <row r="3536" spans="2:33"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spans="2:33" ht="12" customHeight="1" x14ac:dyDescent="0.35"/>
    <row r="3650" spans="2:33" ht="15" customHeight="1" x14ac:dyDescent="0.35"/>
    <row r="3651" spans="2:33" ht="15" customHeight="1" x14ac:dyDescent="0.35"/>
    <row r="3652" spans="2:33" ht="15" customHeight="1" x14ac:dyDescent="0.35">
      <c r="B3652" s="105"/>
      <c r="C3652" s="105"/>
      <c r="D3652" s="105"/>
      <c r="E3652" s="105"/>
      <c r="F3652" s="105"/>
      <c r="G3652" s="105"/>
      <c r="H3652" s="105"/>
      <c r="I3652" s="105"/>
      <c r="J3652" s="105"/>
      <c r="K3652" s="105"/>
      <c r="L3652" s="105"/>
      <c r="M3652" s="105"/>
      <c r="N3652" s="105"/>
      <c r="O3652" s="105"/>
      <c r="P3652" s="105"/>
      <c r="Q3652" s="105"/>
      <c r="R3652" s="105"/>
      <c r="S3652" s="105"/>
      <c r="T3652" s="105"/>
      <c r="U3652" s="105"/>
      <c r="V3652" s="105"/>
      <c r="W3652" s="105"/>
      <c r="X3652" s="105"/>
      <c r="Y3652" s="105"/>
      <c r="Z3652" s="105"/>
      <c r="AA3652" s="105"/>
      <c r="AB3652" s="105"/>
      <c r="AC3652" s="105"/>
      <c r="AD3652" s="105"/>
      <c r="AE3652" s="105"/>
      <c r="AF3652" s="105"/>
      <c r="AG3652" s="105"/>
    </row>
    <row r="3653" spans="2:33" ht="15" customHeight="1" x14ac:dyDescent="0.35"/>
    <row r="3654" spans="2:33" ht="15" customHeight="1" x14ac:dyDescent="0.35"/>
    <row r="3655" spans="2:33" ht="15" customHeight="1" x14ac:dyDescent="0.35"/>
    <row r="3656" spans="2:33" ht="15" customHeight="1" x14ac:dyDescent="0.35"/>
    <row r="3657" spans="2:33" ht="15" customHeight="1" x14ac:dyDescent="0.35"/>
    <row r="3658" spans="2:33" ht="15" customHeight="1" x14ac:dyDescent="0.35"/>
    <row r="3659" spans="2:33" ht="15" customHeight="1" x14ac:dyDescent="0.35"/>
    <row r="3660" spans="2:33" ht="12" customHeight="1" x14ac:dyDescent="0.35"/>
    <row r="3661" spans="2:33" ht="12" customHeight="1" x14ac:dyDescent="0.35"/>
    <row r="3662" spans="2:33" ht="12" customHeight="1" x14ac:dyDescent="0.35"/>
    <row r="3663" spans="2:33" ht="12" customHeight="1" x14ac:dyDescent="0.35"/>
    <row r="3664" spans="2:33"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spans="2:33" ht="15" customHeight="1" x14ac:dyDescent="0.35">
      <c r="B3777" s="105"/>
      <c r="C3777" s="105"/>
      <c r="D3777" s="105"/>
      <c r="E3777" s="105"/>
      <c r="F3777" s="105"/>
      <c r="G3777" s="105"/>
      <c r="H3777" s="105"/>
      <c r="I3777" s="105"/>
      <c r="J3777" s="105"/>
      <c r="K3777" s="105"/>
      <c r="L3777" s="105"/>
      <c r="M3777" s="105"/>
      <c r="N3777" s="105"/>
      <c r="O3777" s="105"/>
      <c r="P3777" s="105"/>
      <c r="Q3777" s="105"/>
      <c r="R3777" s="105"/>
      <c r="S3777" s="105"/>
      <c r="T3777" s="105"/>
      <c r="U3777" s="105"/>
      <c r="V3777" s="105"/>
      <c r="W3777" s="105"/>
      <c r="X3777" s="105"/>
      <c r="Y3777" s="105"/>
      <c r="Z3777" s="105"/>
      <c r="AA3777" s="105"/>
      <c r="AB3777" s="105"/>
      <c r="AC3777" s="105"/>
      <c r="AD3777" s="105"/>
      <c r="AE3777" s="105"/>
      <c r="AF3777" s="105"/>
      <c r="AG3777" s="105"/>
    </row>
    <row r="3778" spans="2:33" ht="15" customHeight="1" x14ac:dyDescent="0.35"/>
    <row r="3779" spans="2:33" ht="15" customHeight="1" x14ac:dyDescent="0.35"/>
    <row r="3780" spans="2:33" ht="15" customHeight="1" x14ac:dyDescent="0.35"/>
    <row r="3781" spans="2:33" ht="15" customHeight="1" x14ac:dyDescent="0.35"/>
    <row r="3782" spans="2:33" ht="15" customHeight="1" x14ac:dyDescent="0.35"/>
    <row r="3783" spans="2:33" ht="15" customHeight="1" x14ac:dyDescent="0.35"/>
    <row r="3784" spans="2:33" ht="15" customHeight="1" x14ac:dyDescent="0.35"/>
    <row r="3785" spans="2:33" ht="12" customHeight="1" x14ac:dyDescent="0.35"/>
    <row r="3786" spans="2:33" ht="12" customHeight="1" x14ac:dyDescent="0.35"/>
    <row r="3787" spans="2:33" ht="12" customHeight="1" x14ac:dyDescent="0.35"/>
    <row r="3788" spans="2:33" ht="12" customHeight="1" x14ac:dyDescent="0.35"/>
    <row r="3789" spans="2:33" ht="12" customHeight="1" x14ac:dyDescent="0.35"/>
    <row r="3790" spans="2:33" ht="12" customHeight="1" x14ac:dyDescent="0.35"/>
    <row r="3791" spans="2:33" ht="12" customHeight="1" x14ac:dyDescent="0.35"/>
    <row r="3792" spans="2:33"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spans="2:33" ht="15" customHeight="1" x14ac:dyDescent="0.35"/>
    <row r="3890" spans="2:33" ht="15" customHeight="1" x14ac:dyDescent="0.35"/>
    <row r="3891" spans="2:33" ht="15" customHeight="1" x14ac:dyDescent="0.35"/>
    <row r="3892" spans="2:33" ht="15" customHeight="1" x14ac:dyDescent="0.35"/>
    <row r="3893" spans="2:33" ht="15" customHeight="1" x14ac:dyDescent="0.35"/>
    <row r="3894" spans="2:33" ht="15" customHeight="1" x14ac:dyDescent="0.35"/>
    <row r="3895" spans="2:33" ht="15" customHeight="1" x14ac:dyDescent="0.35"/>
    <row r="3896" spans="2:33" ht="12" customHeight="1" x14ac:dyDescent="0.35"/>
    <row r="3897" spans="2:33" ht="15" customHeight="1" x14ac:dyDescent="0.35"/>
    <row r="3898" spans="2:33" ht="15" customHeight="1" x14ac:dyDescent="0.35"/>
    <row r="3899" spans="2:33" ht="12" customHeight="1" x14ac:dyDescent="0.35"/>
    <row r="3900" spans="2:33" ht="15" customHeight="1" x14ac:dyDescent="0.35"/>
    <row r="3901" spans="2:33" ht="15" customHeight="1" x14ac:dyDescent="0.35"/>
    <row r="3902" spans="2:33" ht="15" customHeight="1" x14ac:dyDescent="0.35">
      <c r="B3902" s="105"/>
      <c r="C3902" s="105"/>
      <c r="D3902" s="105"/>
      <c r="E3902" s="105"/>
      <c r="F3902" s="105"/>
      <c r="G3902" s="105"/>
      <c r="H3902" s="105"/>
      <c r="I3902" s="105"/>
      <c r="J3902" s="105"/>
      <c r="K3902" s="105"/>
      <c r="L3902" s="105"/>
      <c r="M3902" s="105"/>
      <c r="N3902" s="105"/>
      <c r="O3902" s="105"/>
      <c r="P3902" s="105"/>
      <c r="Q3902" s="105"/>
      <c r="R3902" s="105"/>
      <c r="S3902" s="105"/>
      <c r="T3902" s="105"/>
      <c r="U3902" s="105"/>
      <c r="V3902" s="105"/>
      <c r="W3902" s="105"/>
      <c r="X3902" s="105"/>
      <c r="Y3902" s="105"/>
      <c r="Z3902" s="105"/>
      <c r="AA3902" s="105"/>
      <c r="AB3902" s="105"/>
      <c r="AC3902" s="105"/>
      <c r="AD3902" s="105"/>
      <c r="AE3902" s="105"/>
      <c r="AF3902" s="105"/>
      <c r="AG3902" s="105"/>
    </row>
    <row r="3903" spans="2:33" ht="15" customHeight="1" x14ac:dyDescent="0.35"/>
    <row r="3904" spans="2:33"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spans="2:33" ht="15" customHeight="1" x14ac:dyDescent="0.35"/>
    <row r="4018" spans="2:33" ht="15" customHeight="1" x14ac:dyDescent="0.35"/>
    <row r="4019" spans="2:33" ht="15" customHeight="1" x14ac:dyDescent="0.35"/>
    <row r="4020" spans="2:33" ht="15" customHeight="1" x14ac:dyDescent="0.35"/>
    <row r="4021" spans="2:33" ht="12" customHeight="1" x14ac:dyDescent="0.35"/>
    <row r="4022" spans="2:33" ht="15" customHeight="1" x14ac:dyDescent="0.35"/>
    <row r="4023" spans="2:33" ht="15" customHeight="1" x14ac:dyDescent="0.35"/>
    <row r="4024" spans="2:33" ht="12" customHeight="1" x14ac:dyDescent="0.35"/>
    <row r="4025" spans="2:33" ht="15" customHeight="1" x14ac:dyDescent="0.35"/>
    <row r="4026" spans="2:33" ht="15" customHeight="1" x14ac:dyDescent="0.35"/>
    <row r="4027" spans="2:33" ht="15" customHeight="1" x14ac:dyDescent="0.35">
      <c r="B4027" s="105"/>
      <c r="C4027" s="105"/>
      <c r="D4027" s="105"/>
      <c r="E4027" s="105"/>
      <c r="F4027" s="105"/>
      <c r="G4027" s="105"/>
      <c r="H4027" s="105"/>
      <c r="I4027" s="105"/>
      <c r="J4027" s="105"/>
      <c r="K4027" s="105"/>
      <c r="L4027" s="105"/>
      <c r="M4027" s="105"/>
      <c r="N4027" s="105"/>
      <c r="O4027" s="105"/>
      <c r="P4027" s="105"/>
      <c r="Q4027" s="105"/>
      <c r="R4027" s="105"/>
      <c r="S4027" s="105"/>
      <c r="T4027" s="105"/>
      <c r="U4027" s="105"/>
      <c r="V4027" s="105"/>
      <c r="W4027" s="105"/>
      <c r="X4027" s="105"/>
      <c r="Y4027" s="105"/>
      <c r="Z4027" s="105"/>
      <c r="AA4027" s="105"/>
      <c r="AB4027" s="105"/>
      <c r="AC4027" s="105"/>
      <c r="AD4027" s="105"/>
      <c r="AE4027" s="105"/>
      <c r="AF4027" s="105"/>
      <c r="AG4027" s="105"/>
    </row>
    <row r="4028" spans="2:33" ht="15" customHeight="1" x14ac:dyDescent="0.35"/>
    <row r="4029" spans="2:33" ht="15" customHeight="1" x14ac:dyDescent="0.35"/>
    <row r="4030" spans="2:33" ht="15" customHeight="1" x14ac:dyDescent="0.35"/>
    <row r="4031" spans="2:33" ht="15" customHeight="1" x14ac:dyDescent="0.35"/>
    <row r="4032" spans="2:33"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spans="2:33" ht="15" customHeight="1" x14ac:dyDescent="0.35"/>
    <row r="4146" spans="2:33" ht="12" customHeight="1" x14ac:dyDescent="0.35"/>
    <row r="4147" spans="2:33" ht="15" customHeight="1" x14ac:dyDescent="0.35"/>
    <row r="4148" spans="2:33" ht="15" customHeight="1" x14ac:dyDescent="0.35"/>
    <row r="4149" spans="2:33" ht="12" customHeight="1" x14ac:dyDescent="0.35"/>
    <row r="4150" spans="2:33" ht="15" customHeight="1" x14ac:dyDescent="0.35"/>
    <row r="4151" spans="2:33" ht="15" customHeight="1" x14ac:dyDescent="0.35"/>
    <row r="4152" spans="2:33" ht="15" customHeight="1" x14ac:dyDescent="0.35">
      <c r="B4152" s="105"/>
      <c r="C4152" s="105"/>
      <c r="D4152" s="105"/>
      <c r="E4152" s="105"/>
      <c r="F4152" s="105"/>
      <c r="G4152" s="105"/>
      <c r="H4152" s="105"/>
      <c r="I4152" s="105"/>
      <c r="J4152" s="105"/>
      <c r="K4152" s="105"/>
      <c r="L4152" s="105"/>
      <c r="M4152" s="105"/>
      <c r="N4152" s="105"/>
      <c r="O4152" s="105"/>
      <c r="P4152" s="105"/>
      <c r="Q4152" s="105"/>
      <c r="R4152" s="105"/>
      <c r="S4152" s="105"/>
      <c r="T4152" s="105"/>
      <c r="U4152" s="105"/>
      <c r="V4152" s="105"/>
      <c r="W4152" s="105"/>
      <c r="X4152" s="105"/>
      <c r="Y4152" s="105"/>
      <c r="Z4152" s="105"/>
      <c r="AA4152" s="105"/>
      <c r="AB4152" s="105"/>
      <c r="AC4152" s="105"/>
      <c r="AD4152" s="105"/>
      <c r="AE4152" s="105"/>
      <c r="AF4152" s="105"/>
      <c r="AG4152" s="105"/>
    </row>
    <row r="4153" spans="2:33" ht="15" customHeight="1" x14ac:dyDescent="0.35"/>
    <row r="4154" spans="2:33" ht="15" customHeight="1" x14ac:dyDescent="0.35"/>
    <row r="4155" spans="2:33" ht="15" customHeight="1" x14ac:dyDescent="0.35"/>
    <row r="4156" spans="2:33" ht="15" customHeight="1" x14ac:dyDescent="0.35"/>
    <row r="4157" spans="2:33" ht="15" customHeight="1" x14ac:dyDescent="0.35"/>
    <row r="4158" spans="2:33" ht="15" customHeight="1" x14ac:dyDescent="0.35"/>
    <row r="4159" spans="2:33" ht="15" customHeight="1" x14ac:dyDescent="0.35"/>
    <row r="4160" spans="2:33"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spans="2:33" ht="15" customHeight="1" x14ac:dyDescent="0.35"/>
    <row r="4274" spans="2:33" ht="12" customHeight="1" x14ac:dyDescent="0.35"/>
    <row r="4275" spans="2:33" ht="15" customHeight="1" x14ac:dyDescent="0.35"/>
    <row r="4276" spans="2:33" ht="15" customHeight="1" x14ac:dyDescent="0.35"/>
    <row r="4277" spans="2:33" ht="15" customHeight="1" x14ac:dyDescent="0.35">
      <c r="B4277" s="105"/>
      <c r="C4277" s="105"/>
      <c r="D4277" s="105"/>
      <c r="E4277" s="105"/>
      <c r="F4277" s="105"/>
      <c r="G4277" s="105"/>
      <c r="H4277" s="105"/>
      <c r="I4277" s="105"/>
      <c r="J4277" s="105"/>
      <c r="K4277" s="105"/>
      <c r="L4277" s="105"/>
      <c r="M4277" s="105"/>
      <c r="N4277" s="105"/>
      <c r="O4277" s="105"/>
      <c r="P4277" s="105"/>
      <c r="Q4277" s="105"/>
      <c r="R4277" s="105"/>
      <c r="S4277" s="105"/>
      <c r="T4277" s="105"/>
      <c r="U4277" s="105"/>
      <c r="V4277" s="105"/>
      <c r="W4277" s="105"/>
      <c r="X4277" s="105"/>
      <c r="Y4277" s="105"/>
      <c r="Z4277" s="105"/>
      <c r="AA4277" s="105"/>
      <c r="AB4277" s="105"/>
      <c r="AC4277" s="105"/>
      <c r="AD4277" s="105"/>
      <c r="AE4277" s="105"/>
      <c r="AF4277" s="105"/>
      <c r="AG4277" s="105"/>
    </row>
    <row r="4278" spans="2:33" ht="15" customHeight="1" x14ac:dyDescent="0.35"/>
    <row r="4279" spans="2:33" ht="15" customHeight="1" x14ac:dyDescent="0.35"/>
    <row r="4280" spans="2:33" ht="15" customHeight="1" x14ac:dyDescent="0.35"/>
    <row r="4281" spans="2:33" ht="15" customHeight="1" x14ac:dyDescent="0.35"/>
    <row r="4282" spans="2:33" ht="15" customHeight="1" x14ac:dyDescent="0.35"/>
    <row r="4283" spans="2:33" ht="15" customHeight="1" x14ac:dyDescent="0.35"/>
    <row r="4284" spans="2:33" ht="15" customHeight="1" x14ac:dyDescent="0.35"/>
    <row r="4285" spans="2:33" ht="12" customHeight="1" x14ac:dyDescent="0.35"/>
    <row r="4286" spans="2:33" ht="12" customHeight="1" x14ac:dyDescent="0.35"/>
    <row r="4287" spans="2:33" ht="12" customHeight="1" x14ac:dyDescent="0.35"/>
    <row r="4288" spans="2:33"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spans="2:33" ht="15" customHeight="1" x14ac:dyDescent="0.35"/>
    <row r="4402" spans="2:33" ht="15" customHeight="1" x14ac:dyDescent="0.35">
      <c r="B4402" s="105"/>
      <c r="C4402" s="105"/>
      <c r="D4402" s="105"/>
      <c r="E4402" s="105"/>
      <c r="F4402" s="105"/>
      <c r="G4402" s="105"/>
      <c r="H4402" s="105"/>
      <c r="I4402" s="105"/>
      <c r="J4402" s="105"/>
      <c r="K4402" s="105"/>
      <c r="L4402" s="105"/>
      <c r="M4402" s="105"/>
      <c r="N4402" s="105"/>
      <c r="O4402" s="105"/>
      <c r="P4402" s="105"/>
      <c r="Q4402" s="105"/>
      <c r="R4402" s="105"/>
      <c r="S4402" s="105"/>
      <c r="T4402" s="105"/>
      <c r="U4402" s="105"/>
      <c r="V4402" s="105"/>
      <c r="W4402" s="105"/>
      <c r="X4402" s="105"/>
      <c r="Y4402" s="105"/>
      <c r="Z4402" s="105"/>
      <c r="AA4402" s="105"/>
      <c r="AB4402" s="105"/>
      <c r="AC4402" s="105"/>
      <c r="AD4402" s="105"/>
      <c r="AE4402" s="105"/>
      <c r="AF4402" s="105"/>
      <c r="AG4402" s="105"/>
    </row>
    <row r="4403" spans="2:33" ht="15" customHeight="1" x14ac:dyDescent="0.35"/>
    <row r="4404" spans="2:33" ht="15" customHeight="1" x14ac:dyDescent="0.35"/>
    <row r="4405" spans="2:33" ht="15" customHeight="1" x14ac:dyDescent="0.35"/>
    <row r="4406" spans="2:33" ht="15" customHeight="1" x14ac:dyDescent="0.35"/>
    <row r="4407" spans="2:33" ht="15" customHeight="1" x14ac:dyDescent="0.35"/>
    <row r="4408" spans="2:33" ht="15" customHeight="1" x14ac:dyDescent="0.35"/>
    <row r="4409" spans="2:33" ht="15" customHeight="1" x14ac:dyDescent="0.35"/>
  </sheetData>
  <mergeCells count="29">
    <mergeCell ref="B3902:AG3902"/>
    <mergeCell ref="B4027:AG4027"/>
    <mergeCell ref="B4152:AG4152"/>
    <mergeCell ref="B4277:AG4277"/>
    <mergeCell ref="B4402:AG4402"/>
    <mergeCell ref="B2971:AG2971"/>
    <mergeCell ref="B3293:AG3293"/>
    <mergeCell ref="B3402:AG3402"/>
    <mergeCell ref="B3527:AG3527"/>
    <mergeCell ref="B3652:AG3652"/>
    <mergeCell ref="B3777:AG3777"/>
    <mergeCell ref="B1269:AG1269"/>
    <mergeCell ref="B1484:AG1484"/>
    <mergeCell ref="B1713:AG1713"/>
    <mergeCell ref="B1990:AG1990"/>
    <mergeCell ref="B2325:AG2325"/>
    <mergeCell ref="B2645:AG2645"/>
    <mergeCell ref="B638:AG638"/>
    <mergeCell ref="B710:AG710"/>
    <mergeCell ref="B886:AG886"/>
    <mergeCell ref="B969:AG969"/>
    <mergeCell ref="B1071:AG1071"/>
    <mergeCell ref="B1169:AG1169"/>
    <mergeCell ref="B116:AG116"/>
    <mergeCell ref="B258:AG258"/>
    <mergeCell ref="B275:AG275"/>
    <mergeCell ref="B340:AG340"/>
    <mergeCell ref="B452:AG452"/>
    <mergeCell ref="B557:AG55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1" workbookViewId="0">
      <selection activeCell="G283" sqref="G1:G1048576"/>
    </sheetView>
  </sheetViews>
  <sheetFormatPr defaultRowHeight="14.5" x14ac:dyDescent="0.35"/>
  <cols>
    <col min="1" max="1" width="21.36328125" hidden="1" customWidth="1"/>
    <col min="2" max="2" width="46.7265625" customWidth="1"/>
  </cols>
  <sheetData>
    <row r="1" spans="1:33" ht="15" customHeight="1" thickBot="1" x14ac:dyDescent="0.4">
      <c r="B1" s="88" t="s">
        <v>1516</v>
      </c>
      <c r="C1" s="39">
        <v>2021</v>
      </c>
      <c r="D1" s="39">
        <v>2022</v>
      </c>
      <c r="E1" s="39">
        <v>2023</v>
      </c>
      <c r="F1" s="39">
        <v>2024</v>
      </c>
      <c r="G1" s="39">
        <v>2025</v>
      </c>
      <c r="H1" s="39">
        <v>2026</v>
      </c>
      <c r="I1" s="39">
        <v>2027</v>
      </c>
      <c r="J1" s="39">
        <v>2028</v>
      </c>
      <c r="K1" s="39">
        <v>2029</v>
      </c>
      <c r="L1" s="39">
        <v>2030</v>
      </c>
      <c r="M1" s="39">
        <v>2031</v>
      </c>
      <c r="N1" s="39">
        <v>2032</v>
      </c>
      <c r="O1" s="39">
        <v>2033</v>
      </c>
      <c r="P1" s="39">
        <v>2034</v>
      </c>
      <c r="Q1" s="39">
        <v>2035</v>
      </c>
      <c r="R1" s="39">
        <v>2036</v>
      </c>
      <c r="S1" s="39">
        <v>2037</v>
      </c>
      <c r="T1" s="39">
        <v>2038</v>
      </c>
      <c r="U1" s="39">
        <v>2039</v>
      </c>
      <c r="V1" s="39">
        <v>2040</v>
      </c>
      <c r="W1" s="39">
        <v>2041</v>
      </c>
      <c r="X1" s="39">
        <v>2042</v>
      </c>
      <c r="Y1" s="39">
        <v>2043</v>
      </c>
      <c r="Z1" s="39">
        <v>2044</v>
      </c>
      <c r="AA1" s="39">
        <v>2045</v>
      </c>
      <c r="AB1" s="39">
        <v>2046</v>
      </c>
      <c r="AC1" s="39">
        <v>2047</v>
      </c>
      <c r="AD1" s="39">
        <v>2048</v>
      </c>
      <c r="AE1" s="39">
        <v>2049</v>
      </c>
      <c r="AF1" s="39">
        <v>2050</v>
      </c>
    </row>
    <row r="2" spans="1:33" ht="15" customHeight="1" thickTop="1" x14ac:dyDescent="0.35"/>
    <row r="3" spans="1:33" ht="15" customHeight="1" x14ac:dyDescent="0.35">
      <c r="C3" s="89" t="s">
        <v>1517</v>
      </c>
      <c r="D3" s="89" t="s">
        <v>1518</v>
      </c>
      <c r="E3" s="90"/>
      <c r="F3" s="90"/>
      <c r="G3" s="90"/>
    </row>
    <row r="4" spans="1:33" ht="15" customHeight="1" x14ac:dyDescent="0.35">
      <c r="C4" s="89" t="s">
        <v>1519</v>
      </c>
      <c r="D4" s="89" t="s">
        <v>1520</v>
      </c>
      <c r="E4" s="90"/>
      <c r="F4" s="90"/>
      <c r="G4" s="89" t="s">
        <v>1521</v>
      </c>
    </row>
    <row r="5" spans="1:33" ht="15" customHeight="1" x14ac:dyDescent="0.35">
      <c r="C5" s="89" t="s">
        <v>1522</v>
      </c>
      <c r="D5" s="89" t="s">
        <v>1523</v>
      </c>
      <c r="E5" s="90"/>
      <c r="F5" s="90"/>
      <c r="G5" s="90"/>
    </row>
    <row r="6" spans="1:33" ht="15" customHeight="1" x14ac:dyDescent="0.35">
      <c r="C6" s="89" t="s">
        <v>1524</v>
      </c>
      <c r="D6" s="90"/>
      <c r="E6" s="89" t="s">
        <v>1525</v>
      </c>
      <c r="F6" s="90"/>
      <c r="G6" s="90"/>
    </row>
    <row r="7" spans="1:33" ht="12" customHeight="1" x14ac:dyDescent="0.35"/>
    <row r="8" spans="1:33" ht="12" customHeight="1" x14ac:dyDescent="0.35"/>
    <row r="9" spans="1:33" ht="12" customHeight="1" x14ac:dyDescent="0.35"/>
    <row r="10" spans="1:33" ht="15" customHeight="1" x14ac:dyDescent="0.35">
      <c r="A10" s="91" t="s">
        <v>2172</v>
      </c>
      <c r="B10" s="92" t="s">
        <v>2173</v>
      </c>
      <c r="AG10" s="93" t="s">
        <v>1528</v>
      </c>
    </row>
    <row r="11" spans="1:33" ht="15" customHeight="1" x14ac:dyDescent="0.35">
      <c r="B11" s="88" t="s">
        <v>2174</v>
      </c>
      <c r="AG11" s="93" t="s">
        <v>1530</v>
      </c>
    </row>
    <row r="12" spans="1:33" ht="15" customHeight="1" x14ac:dyDescent="0.35">
      <c r="B12" s="88"/>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93" t="s">
        <v>1531</v>
      </c>
    </row>
    <row r="13" spans="1:33" ht="15" customHeight="1" thickBot="1" x14ac:dyDescent="0.4">
      <c r="B13" s="39"/>
      <c r="C13" s="39">
        <v>2021</v>
      </c>
      <c r="D13" s="39">
        <v>2022</v>
      </c>
      <c r="E13" s="39">
        <v>2023</v>
      </c>
      <c r="F13" s="39">
        <v>2024</v>
      </c>
      <c r="G13" s="39">
        <v>2025</v>
      </c>
      <c r="H13" s="39">
        <v>2026</v>
      </c>
      <c r="I13" s="39">
        <v>2027</v>
      </c>
      <c r="J13" s="39">
        <v>2028</v>
      </c>
      <c r="K13" s="39">
        <v>2029</v>
      </c>
      <c r="L13" s="39">
        <v>2030</v>
      </c>
      <c r="M13" s="39">
        <v>2031</v>
      </c>
      <c r="N13" s="39">
        <v>2032</v>
      </c>
      <c r="O13" s="39">
        <v>2033</v>
      </c>
      <c r="P13" s="39">
        <v>2034</v>
      </c>
      <c r="Q13" s="39">
        <v>2035</v>
      </c>
      <c r="R13" s="39">
        <v>2036</v>
      </c>
      <c r="S13" s="39">
        <v>2037</v>
      </c>
      <c r="T13" s="39">
        <v>2038</v>
      </c>
      <c r="U13" s="39">
        <v>2039</v>
      </c>
      <c r="V13" s="39">
        <v>2040</v>
      </c>
      <c r="W13" s="39">
        <v>2041</v>
      </c>
      <c r="X13" s="39">
        <v>2042</v>
      </c>
      <c r="Y13" s="39">
        <v>2043</v>
      </c>
      <c r="Z13" s="39">
        <v>2044</v>
      </c>
      <c r="AA13" s="39">
        <v>2045</v>
      </c>
      <c r="AB13" s="39">
        <v>2046</v>
      </c>
      <c r="AC13" s="39">
        <v>2047</v>
      </c>
      <c r="AD13" s="39">
        <v>2048</v>
      </c>
      <c r="AE13" s="39">
        <v>2049</v>
      </c>
      <c r="AF13" s="39">
        <v>2050</v>
      </c>
      <c r="AG13" s="94" t="s">
        <v>1533</v>
      </c>
    </row>
    <row r="14" spans="1:33" ht="15" customHeight="1" thickTop="1" x14ac:dyDescent="0.35">
      <c r="AG14" s="95"/>
    </row>
    <row r="15" spans="1:33" ht="15" customHeight="1" x14ac:dyDescent="0.35">
      <c r="B15" s="41" t="s">
        <v>33</v>
      </c>
    </row>
    <row r="16" spans="1:33" ht="15" customHeight="1" x14ac:dyDescent="0.35">
      <c r="A16" s="91" t="s">
        <v>2175</v>
      </c>
      <c r="B16" s="96" t="s">
        <v>2176</v>
      </c>
      <c r="C16" s="97">
        <v>84.679389999999998</v>
      </c>
      <c r="D16" s="97">
        <v>84.698631000000006</v>
      </c>
      <c r="E16" s="97">
        <v>84.777717999999993</v>
      </c>
      <c r="F16" s="97">
        <v>84.867324999999994</v>
      </c>
      <c r="G16" s="97">
        <v>85.127624999999995</v>
      </c>
      <c r="H16" s="97">
        <v>85.464348000000001</v>
      </c>
      <c r="I16" s="97">
        <v>85.560005000000004</v>
      </c>
      <c r="J16" s="97">
        <v>85.630043000000001</v>
      </c>
      <c r="K16" s="97">
        <v>85.696960000000004</v>
      </c>
      <c r="L16" s="97">
        <v>85.761809999999997</v>
      </c>
      <c r="M16" s="97">
        <v>85.822875999999994</v>
      </c>
      <c r="N16" s="97">
        <v>85.888672</v>
      </c>
      <c r="O16" s="97">
        <v>85.954909999999998</v>
      </c>
      <c r="P16" s="97">
        <v>86.001114000000001</v>
      </c>
      <c r="Q16" s="97">
        <v>86.042381000000006</v>
      </c>
      <c r="R16" s="97">
        <v>86.076415999999995</v>
      </c>
      <c r="S16" s="97">
        <v>86.113135999999997</v>
      </c>
      <c r="T16" s="97">
        <v>86.148155000000003</v>
      </c>
      <c r="U16" s="97">
        <v>86.186110999999997</v>
      </c>
      <c r="V16" s="97">
        <v>86.220222000000007</v>
      </c>
      <c r="W16" s="97">
        <v>86.252594000000002</v>
      </c>
      <c r="X16" s="97">
        <v>86.287993999999998</v>
      </c>
      <c r="Y16" s="97">
        <v>86.320480000000003</v>
      </c>
      <c r="Z16" s="97">
        <v>86.353165000000004</v>
      </c>
      <c r="AA16" s="97">
        <v>86.387771999999998</v>
      </c>
      <c r="AB16" s="97">
        <v>86.421538999999996</v>
      </c>
      <c r="AC16" s="97">
        <v>86.455878999999996</v>
      </c>
      <c r="AD16" s="97">
        <v>86.491660999999993</v>
      </c>
      <c r="AE16" s="97">
        <v>86.526306000000005</v>
      </c>
      <c r="AF16" s="97">
        <v>86.540222</v>
      </c>
      <c r="AG16" s="98">
        <v>7.5000000000000002E-4</v>
      </c>
    </row>
    <row r="17" spans="1:33" ht="15" customHeight="1" x14ac:dyDescent="0.35">
      <c r="A17" s="91" t="s">
        <v>2177</v>
      </c>
      <c r="B17" s="96" t="s">
        <v>2178</v>
      </c>
      <c r="C17" s="97">
        <v>37.903106999999999</v>
      </c>
      <c r="D17" s="97">
        <v>37.865355999999998</v>
      </c>
      <c r="E17" s="97">
        <v>37.906135999999996</v>
      </c>
      <c r="F17" s="97">
        <v>38.032940000000004</v>
      </c>
      <c r="G17" s="97">
        <v>38.207442999999998</v>
      </c>
      <c r="H17" s="97">
        <v>38.558791999999997</v>
      </c>
      <c r="I17" s="97">
        <v>38.695445999999997</v>
      </c>
      <c r="J17" s="97">
        <v>38.762894000000003</v>
      </c>
      <c r="K17" s="97">
        <v>38.838695999999999</v>
      </c>
      <c r="L17" s="97">
        <v>38.907009000000002</v>
      </c>
      <c r="M17" s="97">
        <v>38.964171999999998</v>
      </c>
      <c r="N17" s="97">
        <v>39.026287000000004</v>
      </c>
      <c r="O17" s="97">
        <v>39.090954000000004</v>
      </c>
      <c r="P17" s="97">
        <v>39.134846000000003</v>
      </c>
      <c r="Q17" s="97">
        <v>39.176299999999998</v>
      </c>
      <c r="R17" s="97">
        <v>39.217289000000001</v>
      </c>
      <c r="S17" s="97">
        <v>39.255009000000001</v>
      </c>
      <c r="T17" s="97">
        <v>39.294266</v>
      </c>
      <c r="U17" s="97">
        <v>39.339134000000001</v>
      </c>
      <c r="V17" s="97">
        <v>39.380431999999999</v>
      </c>
      <c r="W17" s="97">
        <v>39.419155000000003</v>
      </c>
      <c r="X17" s="97">
        <v>39.460132999999999</v>
      </c>
      <c r="Y17" s="97">
        <v>39.494419000000001</v>
      </c>
      <c r="Z17" s="97">
        <v>39.530017999999998</v>
      </c>
      <c r="AA17" s="97">
        <v>39.570819999999998</v>
      </c>
      <c r="AB17" s="97">
        <v>39.610827999999998</v>
      </c>
      <c r="AC17" s="97">
        <v>39.650410000000001</v>
      </c>
      <c r="AD17" s="97">
        <v>39.693043000000003</v>
      </c>
      <c r="AE17" s="97">
        <v>39.734775999999997</v>
      </c>
      <c r="AF17" s="97">
        <v>39.756836</v>
      </c>
      <c r="AG17" s="98">
        <v>1.6479999999999999E-3</v>
      </c>
    </row>
    <row r="18" spans="1:33" ht="15" customHeight="1" x14ac:dyDescent="0.35">
      <c r="A18" s="91" t="s">
        <v>2179</v>
      </c>
      <c r="B18" s="96" t="s">
        <v>2180</v>
      </c>
      <c r="C18" s="97">
        <v>30.108682999999999</v>
      </c>
      <c r="D18" s="97">
        <v>30.077524</v>
      </c>
      <c r="E18" s="97">
        <v>30.176832000000001</v>
      </c>
      <c r="F18" s="97">
        <v>30.266233</v>
      </c>
      <c r="G18" s="97">
        <v>30.429915999999999</v>
      </c>
      <c r="H18" s="97">
        <v>30.696217999999998</v>
      </c>
      <c r="I18" s="97">
        <v>30.775389000000001</v>
      </c>
      <c r="J18" s="97">
        <v>30.853750000000002</v>
      </c>
      <c r="K18" s="97">
        <v>30.931177000000002</v>
      </c>
      <c r="L18" s="97">
        <v>31.004044</v>
      </c>
      <c r="M18" s="97">
        <v>31.071774000000001</v>
      </c>
      <c r="N18" s="97">
        <v>31.147524000000001</v>
      </c>
      <c r="O18" s="97">
        <v>31.224777</v>
      </c>
      <c r="P18" s="97">
        <v>31.281569000000001</v>
      </c>
      <c r="Q18" s="97">
        <v>31.335875999999999</v>
      </c>
      <c r="R18" s="97">
        <v>31.388743999999999</v>
      </c>
      <c r="S18" s="97">
        <v>31.441889</v>
      </c>
      <c r="T18" s="97">
        <v>31.490659999999998</v>
      </c>
      <c r="U18" s="97">
        <v>31.542475</v>
      </c>
      <c r="V18" s="97">
        <v>31.590295999999999</v>
      </c>
      <c r="W18" s="97">
        <v>31.636772000000001</v>
      </c>
      <c r="X18" s="97">
        <v>31.684446000000001</v>
      </c>
      <c r="Y18" s="97">
        <v>31.728314999999998</v>
      </c>
      <c r="Z18" s="97">
        <v>31.771657999999999</v>
      </c>
      <c r="AA18" s="97">
        <v>31.817589000000002</v>
      </c>
      <c r="AB18" s="97">
        <v>31.861616000000001</v>
      </c>
      <c r="AC18" s="97">
        <v>31.907616000000001</v>
      </c>
      <c r="AD18" s="97">
        <v>31.954664000000001</v>
      </c>
      <c r="AE18" s="97">
        <v>32.001972000000002</v>
      </c>
      <c r="AF18" s="97">
        <v>32.028663999999999</v>
      </c>
      <c r="AG18" s="98">
        <v>2.134E-3</v>
      </c>
    </row>
    <row r="19" spans="1:33" ht="15" customHeight="1" x14ac:dyDescent="0.35">
      <c r="A19" s="91" t="s">
        <v>2181</v>
      </c>
      <c r="B19" s="96" t="s">
        <v>2182</v>
      </c>
      <c r="C19" s="97">
        <v>30.514918999999999</v>
      </c>
      <c r="D19" s="97">
        <v>30.501384999999999</v>
      </c>
      <c r="E19" s="97">
        <v>30.605989000000001</v>
      </c>
      <c r="F19" s="97">
        <v>30.702722999999999</v>
      </c>
      <c r="G19" s="97">
        <v>30.874676000000001</v>
      </c>
      <c r="H19" s="97">
        <v>31.020385999999998</v>
      </c>
      <c r="I19" s="97">
        <v>31.100210000000001</v>
      </c>
      <c r="J19" s="97">
        <v>31.171917000000001</v>
      </c>
      <c r="K19" s="97">
        <v>31.249255999999999</v>
      </c>
      <c r="L19" s="97">
        <v>31.321079000000001</v>
      </c>
      <c r="M19" s="97">
        <v>31.387239000000001</v>
      </c>
      <c r="N19" s="97">
        <v>31.461168000000001</v>
      </c>
      <c r="O19" s="97">
        <v>31.537476000000002</v>
      </c>
      <c r="P19" s="97">
        <v>31.594273000000001</v>
      </c>
      <c r="Q19" s="97">
        <v>31.648481</v>
      </c>
      <c r="R19" s="97">
        <v>31.701273</v>
      </c>
      <c r="S19" s="97">
        <v>31.75433</v>
      </c>
      <c r="T19" s="97">
        <v>31.802520999999999</v>
      </c>
      <c r="U19" s="97">
        <v>31.853076999999999</v>
      </c>
      <c r="V19" s="97">
        <v>31.899469</v>
      </c>
      <c r="W19" s="97">
        <v>31.944817</v>
      </c>
      <c r="X19" s="97">
        <v>31.991142</v>
      </c>
      <c r="Y19" s="97">
        <v>32.034294000000003</v>
      </c>
      <c r="Z19" s="97">
        <v>32.076458000000002</v>
      </c>
      <c r="AA19" s="97">
        <v>32.120663</v>
      </c>
      <c r="AB19" s="97">
        <v>32.163058999999997</v>
      </c>
      <c r="AC19" s="97">
        <v>32.207816999999999</v>
      </c>
      <c r="AD19" s="97">
        <v>32.252785000000003</v>
      </c>
      <c r="AE19" s="97">
        <v>32.298515000000002</v>
      </c>
      <c r="AF19" s="97">
        <v>32.323661999999999</v>
      </c>
      <c r="AG19" s="98">
        <v>1.9880000000000002E-3</v>
      </c>
    </row>
    <row r="20" spans="1:33" ht="15" customHeight="1" x14ac:dyDescent="0.35">
      <c r="A20" s="91" t="s">
        <v>2183</v>
      </c>
      <c r="B20" s="96" t="s">
        <v>2184</v>
      </c>
      <c r="C20" s="97">
        <v>36.143805999999998</v>
      </c>
      <c r="D20" s="97">
        <v>36.132668000000002</v>
      </c>
      <c r="E20" s="97">
        <v>36.231090999999999</v>
      </c>
      <c r="F20" s="97">
        <v>36.347183000000001</v>
      </c>
      <c r="G20" s="97">
        <v>36.491897999999999</v>
      </c>
      <c r="H20" s="97">
        <v>36.64743</v>
      </c>
      <c r="I20" s="97">
        <v>36.736350999999999</v>
      </c>
      <c r="J20" s="97">
        <v>36.798423999999997</v>
      </c>
      <c r="K20" s="97">
        <v>36.872470999999997</v>
      </c>
      <c r="L20" s="97">
        <v>36.939819</v>
      </c>
      <c r="M20" s="97">
        <v>37.001494999999998</v>
      </c>
      <c r="N20" s="97">
        <v>37.070286000000003</v>
      </c>
      <c r="O20" s="97">
        <v>37.141967999999999</v>
      </c>
      <c r="P20" s="97">
        <v>37.193294999999999</v>
      </c>
      <c r="Q20" s="97">
        <v>37.24268</v>
      </c>
      <c r="R20" s="97">
        <v>37.29063</v>
      </c>
      <c r="S20" s="97">
        <v>37.336475</v>
      </c>
      <c r="T20" s="97">
        <v>37.379714999999997</v>
      </c>
      <c r="U20" s="97">
        <v>37.425776999999997</v>
      </c>
      <c r="V20" s="97">
        <v>37.468319000000001</v>
      </c>
      <c r="W20" s="97">
        <v>37.509349999999998</v>
      </c>
      <c r="X20" s="97">
        <v>37.551730999999997</v>
      </c>
      <c r="Y20" s="97">
        <v>37.591045000000001</v>
      </c>
      <c r="Z20" s="97">
        <v>37.629508999999999</v>
      </c>
      <c r="AA20" s="97">
        <v>37.670184999999996</v>
      </c>
      <c r="AB20" s="97">
        <v>37.709395999999998</v>
      </c>
      <c r="AC20" s="97">
        <v>37.748759999999997</v>
      </c>
      <c r="AD20" s="97">
        <v>37.789794999999998</v>
      </c>
      <c r="AE20" s="97">
        <v>37.830475</v>
      </c>
      <c r="AF20" s="97">
        <v>37.848247999999998</v>
      </c>
      <c r="AG20" s="98">
        <v>1.5900000000000001E-3</v>
      </c>
    </row>
    <row r="21" spans="1:33" ht="15" customHeight="1" x14ac:dyDescent="0.35">
      <c r="A21" s="91" t="s">
        <v>2185</v>
      </c>
      <c r="B21" s="96" t="s">
        <v>2186</v>
      </c>
      <c r="C21" s="97">
        <v>97.360313000000005</v>
      </c>
      <c r="D21" s="97">
        <v>97.370750000000001</v>
      </c>
      <c r="E21" s="97">
        <v>97.476508999999993</v>
      </c>
      <c r="F21" s="97">
        <v>97.579811000000007</v>
      </c>
      <c r="G21" s="97">
        <v>97.716674999999995</v>
      </c>
      <c r="H21" s="97">
        <v>97.937904000000003</v>
      </c>
      <c r="I21" s="97">
        <v>98.034462000000005</v>
      </c>
      <c r="J21" s="97">
        <v>98.105484000000004</v>
      </c>
      <c r="K21" s="97">
        <v>98.173950000000005</v>
      </c>
      <c r="L21" s="97">
        <v>98.239159000000001</v>
      </c>
      <c r="M21" s="97">
        <v>98.300621000000007</v>
      </c>
      <c r="N21" s="97">
        <v>98.366859000000005</v>
      </c>
      <c r="O21" s="97">
        <v>98.431754999999995</v>
      </c>
      <c r="P21" s="97">
        <v>98.469680999999994</v>
      </c>
      <c r="Q21" s="97">
        <v>98.505699000000007</v>
      </c>
      <c r="R21" s="97">
        <v>98.541015999999999</v>
      </c>
      <c r="S21" s="97">
        <v>98.579597000000007</v>
      </c>
      <c r="T21" s="97">
        <v>98.617050000000006</v>
      </c>
      <c r="U21" s="97">
        <v>98.656929000000005</v>
      </c>
      <c r="V21" s="97">
        <v>98.692802</v>
      </c>
      <c r="W21" s="97">
        <v>98.726592999999994</v>
      </c>
      <c r="X21" s="97">
        <v>98.762771999999998</v>
      </c>
      <c r="Y21" s="97">
        <v>98.794860999999997</v>
      </c>
      <c r="Z21" s="97">
        <v>98.828461000000004</v>
      </c>
      <c r="AA21" s="97">
        <v>98.864509999999996</v>
      </c>
      <c r="AB21" s="97">
        <v>98.899635000000004</v>
      </c>
      <c r="AC21" s="97">
        <v>98.934325999999999</v>
      </c>
      <c r="AD21" s="97">
        <v>98.971123000000006</v>
      </c>
      <c r="AE21" s="97">
        <v>99.007462000000004</v>
      </c>
      <c r="AF21" s="97">
        <v>99.023041000000006</v>
      </c>
      <c r="AG21" s="98">
        <v>5.8399999999999999E-4</v>
      </c>
    </row>
    <row r="22" spans="1:33" ht="15" customHeight="1" x14ac:dyDescent="0.35">
      <c r="A22" s="91" t="s">
        <v>2187</v>
      </c>
      <c r="B22" s="96" t="s">
        <v>2188</v>
      </c>
      <c r="C22" s="97">
        <v>29.757673</v>
      </c>
      <c r="D22" s="97">
        <v>29.77478</v>
      </c>
      <c r="E22" s="97">
        <v>29.853024000000001</v>
      </c>
      <c r="F22" s="97">
        <v>29.989104999999999</v>
      </c>
      <c r="G22" s="97">
        <v>30.120529000000001</v>
      </c>
      <c r="H22" s="97">
        <v>30.307721999999998</v>
      </c>
      <c r="I22" s="97">
        <v>30.377818999999999</v>
      </c>
      <c r="J22" s="97">
        <v>30.445036000000002</v>
      </c>
      <c r="K22" s="97">
        <v>30.510887</v>
      </c>
      <c r="L22" s="97">
        <v>30.574024000000001</v>
      </c>
      <c r="M22" s="97">
        <v>30.633982</v>
      </c>
      <c r="N22" s="97">
        <v>30.698125999999998</v>
      </c>
      <c r="O22" s="97">
        <v>30.764749999999999</v>
      </c>
      <c r="P22" s="97">
        <v>30.811094000000001</v>
      </c>
      <c r="Q22" s="97">
        <v>30.854386999999999</v>
      </c>
      <c r="R22" s="97">
        <v>30.897950999999999</v>
      </c>
      <c r="S22" s="97">
        <v>30.941863999999999</v>
      </c>
      <c r="T22" s="97">
        <v>30.982068999999999</v>
      </c>
      <c r="U22" s="97">
        <v>31.021957</v>
      </c>
      <c r="V22" s="97">
        <v>31.056439999999998</v>
      </c>
      <c r="W22" s="97">
        <v>31.088352</v>
      </c>
      <c r="X22" s="97">
        <v>31.12265</v>
      </c>
      <c r="Y22" s="97">
        <v>31.153034000000002</v>
      </c>
      <c r="Z22" s="97">
        <v>31.184183000000001</v>
      </c>
      <c r="AA22" s="97">
        <v>31.217383999999999</v>
      </c>
      <c r="AB22" s="97">
        <v>31.24972</v>
      </c>
      <c r="AC22" s="97">
        <v>31.280937000000002</v>
      </c>
      <c r="AD22" s="97">
        <v>31.314812</v>
      </c>
      <c r="AE22" s="97">
        <v>31.347567000000002</v>
      </c>
      <c r="AF22" s="97">
        <v>31.359988999999999</v>
      </c>
      <c r="AG22" s="98">
        <v>1.81E-3</v>
      </c>
    </row>
    <row r="23" spans="1:33" ht="15" customHeight="1" x14ac:dyDescent="0.35">
      <c r="A23" s="91" t="s">
        <v>2189</v>
      </c>
      <c r="B23" s="96" t="s">
        <v>2190</v>
      </c>
      <c r="C23" s="97">
        <v>41.057124999999999</v>
      </c>
      <c r="D23" s="97">
        <v>41.082324999999997</v>
      </c>
      <c r="E23" s="97">
        <v>41.171410000000002</v>
      </c>
      <c r="F23" s="97">
        <v>41.305861999999998</v>
      </c>
      <c r="G23" s="97">
        <v>41.442570000000003</v>
      </c>
      <c r="H23" s="97">
        <v>41.627398999999997</v>
      </c>
      <c r="I23" s="97">
        <v>41.694674999999997</v>
      </c>
      <c r="J23" s="97">
        <v>41.755367</v>
      </c>
      <c r="K23" s="97">
        <v>41.816952000000001</v>
      </c>
      <c r="L23" s="97">
        <v>41.876854000000002</v>
      </c>
      <c r="M23" s="97">
        <v>41.935195999999998</v>
      </c>
      <c r="N23" s="97">
        <v>41.996445000000001</v>
      </c>
      <c r="O23" s="97">
        <v>42.058459999999997</v>
      </c>
      <c r="P23" s="97">
        <v>42.101562000000001</v>
      </c>
      <c r="Q23" s="97">
        <v>42.142090000000003</v>
      </c>
      <c r="R23" s="97">
        <v>42.182301000000002</v>
      </c>
      <c r="S23" s="97">
        <v>42.222977</v>
      </c>
      <c r="T23" s="97">
        <v>42.259647000000001</v>
      </c>
      <c r="U23" s="97">
        <v>42.296528000000002</v>
      </c>
      <c r="V23" s="97">
        <v>42.332306000000003</v>
      </c>
      <c r="W23" s="97">
        <v>42.366722000000003</v>
      </c>
      <c r="X23" s="97">
        <v>42.400112</v>
      </c>
      <c r="Y23" s="97">
        <v>42.430267000000001</v>
      </c>
      <c r="Z23" s="97">
        <v>42.460278000000002</v>
      </c>
      <c r="AA23" s="97">
        <v>42.491463000000003</v>
      </c>
      <c r="AB23" s="97">
        <v>42.521835000000003</v>
      </c>
      <c r="AC23" s="97">
        <v>42.552607999999999</v>
      </c>
      <c r="AD23" s="97">
        <v>42.584353999999998</v>
      </c>
      <c r="AE23" s="97">
        <v>42.615982000000002</v>
      </c>
      <c r="AF23" s="97">
        <v>42.626724000000003</v>
      </c>
      <c r="AG23" s="98">
        <v>1.294E-3</v>
      </c>
    </row>
    <row r="24" spans="1:33" ht="15" customHeight="1" x14ac:dyDescent="0.35">
      <c r="A24" s="91" t="s">
        <v>2191</v>
      </c>
      <c r="B24" s="96" t="s">
        <v>2192</v>
      </c>
      <c r="C24" s="97">
        <v>31.312024999999998</v>
      </c>
      <c r="D24" s="97">
        <v>31.423017999999999</v>
      </c>
      <c r="E24" s="97">
        <v>31.529855999999999</v>
      </c>
      <c r="F24" s="97">
        <v>31.633348000000002</v>
      </c>
      <c r="G24" s="97">
        <v>31.744375000000002</v>
      </c>
      <c r="H24" s="97">
        <v>31.840723000000001</v>
      </c>
      <c r="I24" s="97">
        <v>31.937836000000001</v>
      </c>
      <c r="J24" s="97">
        <v>32.034016000000001</v>
      </c>
      <c r="K24" s="97">
        <v>32.130180000000003</v>
      </c>
      <c r="L24" s="97">
        <v>32.226939999999999</v>
      </c>
      <c r="M24" s="97">
        <v>32.320582999999999</v>
      </c>
      <c r="N24" s="97">
        <v>32.412883999999998</v>
      </c>
      <c r="O24" s="97">
        <v>32.460411000000001</v>
      </c>
      <c r="P24" s="97">
        <v>32.468409999999999</v>
      </c>
      <c r="Q24" s="97">
        <v>32.469493999999997</v>
      </c>
      <c r="R24" s="97">
        <v>32.474136000000001</v>
      </c>
      <c r="S24" s="97">
        <v>32.482342000000003</v>
      </c>
      <c r="T24" s="97">
        <v>32.492310000000003</v>
      </c>
      <c r="U24" s="97">
        <v>32.503345000000003</v>
      </c>
      <c r="V24" s="97">
        <v>32.513004000000002</v>
      </c>
      <c r="W24" s="97">
        <v>32.522418999999999</v>
      </c>
      <c r="X24" s="97">
        <v>32.532536</v>
      </c>
      <c r="Y24" s="97">
        <v>32.541466</v>
      </c>
      <c r="Z24" s="97">
        <v>32.550468000000002</v>
      </c>
      <c r="AA24" s="97">
        <v>32.559635</v>
      </c>
      <c r="AB24" s="97">
        <v>32.568427999999997</v>
      </c>
      <c r="AC24" s="97">
        <v>32.576732999999997</v>
      </c>
      <c r="AD24" s="97">
        <v>32.585631999999997</v>
      </c>
      <c r="AE24" s="97">
        <v>32.594067000000003</v>
      </c>
      <c r="AF24" s="97">
        <v>32.595970000000001</v>
      </c>
      <c r="AG24" s="98">
        <v>1.387E-3</v>
      </c>
    </row>
    <row r="25" spans="1:33" ht="15" customHeight="1" x14ac:dyDescent="0.35">
      <c r="A25" s="91" t="s">
        <v>2193</v>
      </c>
      <c r="B25" s="96" t="s">
        <v>2194</v>
      </c>
      <c r="C25" s="97">
        <v>37.442923999999998</v>
      </c>
      <c r="D25" s="97">
        <v>37.567337000000002</v>
      </c>
      <c r="E25" s="97">
        <v>37.745102000000003</v>
      </c>
      <c r="F25" s="97">
        <v>37.932116999999998</v>
      </c>
      <c r="G25" s="97">
        <v>38.129021000000002</v>
      </c>
      <c r="H25" s="97">
        <v>38.277667999999998</v>
      </c>
      <c r="I25" s="97">
        <v>38.415928000000001</v>
      </c>
      <c r="J25" s="97">
        <v>38.557014000000002</v>
      </c>
      <c r="K25" s="97">
        <v>38.674244000000002</v>
      </c>
      <c r="L25" s="97">
        <v>38.785347000000002</v>
      </c>
      <c r="M25" s="97">
        <v>38.893504999999998</v>
      </c>
      <c r="N25" s="97">
        <v>38.998325000000001</v>
      </c>
      <c r="O25" s="97">
        <v>39.102511999999997</v>
      </c>
      <c r="P25" s="97">
        <v>39.135952000000003</v>
      </c>
      <c r="Q25" s="97">
        <v>39.143467000000001</v>
      </c>
      <c r="R25" s="97">
        <v>39.160015000000001</v>
      </c>
      <c r="S25" s="97">
        <v>39.175621</v>
      </c>
      <c r="T25" s="97">
        <v>39.186900999999999</v>
      </c>
      <c r="U25" s="97">
        <v>39.202587000000001</v>
      </c>
      <c r="V25" s="97">
        <v>39.215336000000001</v>
      </c>
      <c r="W25" s="97">
        <v>39.227173000000001</v>
      </c>
      <c r="X25" s="97">
        <v>39.241900999999999</v>
      </c>
      <c r="Y25" s="97">
        <v>39.249775</v>
      </c>
      <c r="Z25" s="97">
        <v>39.258471999999998</v>
      </c>
      <c r="AA25" s="97">
        <v>39.271228999999998</v>
      </c>
      <c r="AB25" s="97">
        <v>39.281288000000004</v>
      </c>
      <c r="AC25" s="97">
        <v>39.285544999999999</v>
      </c>
      <c r="AD25" s="97">
        <v>39.300167000000002</v>
      </c>
      <c r="AE25" s="97">
        <v>39.314185999999999</v>
      </c>
      <c r="AF25" s="97">
        <v>39.321938000000003</v>
      </c>
      <c r="AG25" s="98">
        <v>1.6900000000000001E-3</v>
      </c>
    </row>
    <row r="26" spans="1:33" ht="15" customHeight="1" x14ac:dyDescent="0.35">
      <c r="A26" s="91" t="s">
        <v>2195</v>
      </c>
      <c r="B26" s="96" t="s">
        <v>2196</v>
      </c>
      <c r="C26" s="97">
        <v>30.235685</v>
      </c>
      <c r="D26" s="97">
        <v>30.317464999999999</v>
      </c>
      <c r="E26" s="97">
        <v>30.580532000000002</v>
      </c>
      <c r="F26" s="97">
        <v>30.866997000000001</v>
      </c>
      <c r="G26" s="97">
        <v>31.181725</v>
      </c>
      <c r="H26" s="97">
        <v>31.382667999999999</v>
      </c>
      <c r="I26" s="97">
        <v>31.550965999999999</v>
      </c>
      <c r="J26" s="97">
        <v>31.722449999999998</v>
      </c>
      <c r="K26" s="97">
        <v>31.868303000000001</v>
      </c>
      <c r="L26" s="97">
        <v>31.990499</v>
      </c>
      <c r="M26" s="97">
        <v>32.09901</v>
      </c>
      <c r="N26" s="97">
        <v>32.202922999999998</v>
      </c>
      <c r="O26" s="97">
        <v>32.325184</v>
      </c>
      <c r="P26" s="97">
        <v>32.358082000000003</v>
      </c>
      <c r="Q26" s="97">
        <v>32.378127999999997</v>
      </c>
      <c r="R26" s="97">
        <v>32.396793000000002</v>
      </c>
      <c r="S26" s="97">
        <v>32.413558999999999</v>
      </c>
      <c r="T26" s="97">
        <v>32.429110999999999</v>
      </c>
      <c r="U26" s="97">
        <v>32.445984000000003</v>
      </c>
      <c r="V26" s="97">
        <v>32.460445</v>
      </c>
      <c r="W26" s="97">
        <v>32.474251000000002</v>
      </c>
      <c r="X26" s="97">
        <v>32.489452</v>
      </c>
      <c r="Y26" s="97">
        <v>32.501911</v>
      </c>
      <c r="Z26" s="97">
        <v>32.514735999999999</v>
      </c>
      <c r="AA26" s="97">
        <v>32.529040999999999</v>
      </c>
      <c r="AB26" s="97">
        <v>32.542133</v>
      </c>
      <c r="AC26" s="97">
        <v>32.553019999999997</v>
      </c>
      <c r="AD26" s="97">
        <v>32.566516999999997</v>
      </c>
      <c r="AE26" s="97">
        <v>32.578465000000001</v>
      </c>
      <c r="AF26" s="97">
        <v>32.58437</v>
      </c>
      <c r="AG26" s="98">
        <v>2.5829999999999998E-3</v>
      </c>
    </row>
    <row r="27" spans="1:33" ht="15" customHeight="1" x14ac:dyDescent="0.35">
      <c r="A27" s="91" t="s">
        <v>2197</v>
      </c>
      <c r="B27" s="96" t="s">
        <v>2198</v>
      </c>
      <c r="C27" s="97">
        <v>36.422314</v>
      </c>
      <c r="D27" s="97">
        <v>36.535800999999999</v>
      </c>
      <c r="E27" s="97">
        <v>36.660159999999998</v>
      </c>
      <c r="F27" s="97">
        <v>36.770004</v>
      </c>
      <c r="G27" s="97">
        <v>36.862827000000003</v>
      </c>
      <c r="H27" s="97">
        <v>36.956619000000003</v>
      </c>
      <c r="I27" s="97">
        <v>37.051022000000003</v>
      </c>
      <c r="J27" s="97">
        <v>37.146259000000001</v>
      </c>
      <c r="K27" s="97">
        <v>37.241318</v>
      </c>
      <c r="L27" s="97">
        <v>37.336910000000003</v>
      </c>
      <c r="M27" s="97">
        <v>37.432682</v>
      </c>
      <c r="N27" s="97">
        <v>37.528911999999998</v>
      </c>
      <c r="O27" s="97">
        <v>37.610497000000002</v>
      </c>
      <c r="P27" s="97">
        <v>37.618622000000002</v>
      </c>
      <c r="Q27" s="97">
        <v>37.609051000000001</v>
      </c>
      <c r="R27" s="97">
        <v>37.615004999999996</v>
      </c>
      <c r="S27" s="97">
        <v>37.627704999999999</v>
      </c>
      <c r="T27" s="97">
        <v>37.631466000000003</v>
      </c>
      <c r="U27" s="97">
        <v>37.638157</v>
      </c>
      <c r="V27" s="97">
        <v>37.646473</v>
      </c>
      <c r="W27" s="97">
        <v>37.658253000000002</v>
      </c>
      <c r="X27" s="97">
        <v>37.668587000000002</v>
      </c>
      <c r="Y27" s="97">
        <v>37.679057999999998</v>
      </c>
      <c r="Z27" s="97">
        <v>37.68853</v>
      </c>
      <c r="AA27" s="97">
        <v>37.697056000000003</v>
      </c>
      <c r="AB27" s="97">
        <v>37.705691999999999</v>
      </c>
      <c r="AC27" s="97">
        <v>37.715407999999996</v>
      </c>
      <c r="AD27" s="97">
        <v>37.723976</v>
      </c>
      <c r="AE27" s="97">
        <v>37.733158000000003</v>
      </c>
      <c r="AF27" s="97">
        <v>37.735560999999997</v>
      </c>
      <c r="AG27" s="98">
        <v>1.222E-3</v>
      </c>
    </row>
    <row r="28" spans="1:33" ht="15" customHeight="1" x14ac:dyDescent="0.35">
      <c r="A28" s="91" t="s">
        <v>2199</v>
      </c>
      <c r="B28" s="96" t="s">
        <v>2200</v>
      </c>
      <c r="C28" s="97">
        <v>42.927371999999998</v>
      </c>
      <c r="D28" s="97">
        <v>43.028229000000003</v>
      </c>
      <c r="E28" s="97">
        <v>43.164287999999999</v>
      </c>
      <c r="F28" s="97">
        <v>43.299736000000003</v>
      </c>
      <c r="G28" s="97">
        <v>43.412590000000002</v>
      </c>
      <c r="H28" s="97">
        <v>43.510956</v>
      </c>
      <c r="I28" s="97">
        <v>43.611091999999999</v>
      </c>
      <c r="J28" s="97">
        <v>43.712665999999999</v>
      </c>
      <c r="K28" s="97">
        <v>43.811092000000002</v>
      </c>
      <c r="L28" s="97">
        <v>43.909793999999998</v>
      </c>
      <c r="M28" s="97">
        <v>44.008366000000002</v>
      </c>
      <c r="N28" s="97">
        <v>44.108592999999999</v>
      </c>
      <c r="O28" s="97">
        <v>44.209606000000001</v>
      </c>
      <c r="P28" s="97">
        <v>44.243431000000001</v>
      </c>
      <c r="Q28" s="97">
        <v>44.260727000000003</v>
      </c>
      <c r="R28" s="97">
        <v>44.276432</v>
      </c>
      <c r="S28" s="97">
        <v>44.292636999999999</v>
      </c>
      <c r="T28" s="97">
        <v>44.307330999999998</v>
      </c>
      <c r="U28" s="97">
        <v>44.321536999999999</v>
      </c>
      <c r="V28" s="97">
        <v>44.334515000000003</v>
      </c>
      <c r="W28" s="97">
        <v>44.346657</v>
      </c>
      <c r="X28" s="97">
        <v>44.358685000000001</v>
      </c>
      <c r="Y28" s="97">
        <v>44.369453</v>
      </c>
      <c r="Z28" s="97">
        <v>44.379879000000003</v>
      </c>
      <c r="AA28" s="97">
        <v>44.390270000000001</v>
      </c>
      <c r="AB28" s="97">
        <v>44.400314000000002</v>
      </c>
      <c r="AC28" s="97">
        <v>44.410331999999997</v>
      </c>
      <c r="AD28" s="97">
        <v>44.420315000000002</v>
      </c>
      <c r="AE28" s="97">
        <v>44.429684000000002</v>
      </c>
      <c r="AF28" s="97">
        <v>44.432659000000001</v>
      </c>
      <c r="AG28" s="98">
        <v>1.189E-3</v>
      </c>
    </row>
    <row r="29" spans="1:33" ht="15" customHeight="1" x14ac:dyDescent="0.35">
      <c r="A29" s="91" t="s">
        <v>2201</v>
      </c>
      <c r="B29" s="96" t="s">
        <v>2202</v>
      </c>
      <c r="C29" s="97">
        <v>62.285423000000002</v>
      </c>
      <c r="D29" s="97">
        <v>62.421204000000003</v>
      </c>
      <c r="E29" s="97">
        <v>62.624870000000001</v>
      </c>
      <c r="F29" s="97">
        <v>62.812119000000003</v>
      </c>
      <c r="G29" s="97">
        <v>62.925674000000001</v>
      </c>
      <c r="H29" s="97">
        <v>63.044975000000001</v>
      </c>
      <c r="I29" s="97">
        <v>63.165154000000001</v>
      </c>
      <c r="J29" s="97">
        <v>63.288589000000002</v>
      </c>
      <c r="K29" s="97">
        <v>63.397571999999997</v>
      </c>
      <c r="L29" s="97">
        <v>63.499901000000001</v>
      </c>
      <c r="M29" s="97">
        <v>63.600769</v>
      </c>
      <c r="N29" s="97">
        <v>63.702396</v>
      </c>
      <c r="O29" s="97">
        <v>63.818382</v>
      </c>
      <c r="P29" s="97">
        <v>63.853985000000002</v>
      </c>
      <c r="Q29" s="97">
        <v>63.874904999999998</v>
      </c>
      <c r="R29" s="97">
        <v>63.895569000000002</v>
      </c>
      <c r="S29" s="97">
        <v>63.91713</v>
      </c>
      <c r="T29" s="97">
        <v>63.930653</v>
      </c>
      <c r="U29" s="97">
        <v>63.944457999999997</v>
      </c>
      <c r="V29" s="97">
        <v>63.958488000000003</v>
      </c>
      <c r="W29" s="97">
        <v>63.971169000000003</v>
      </c>
      <c r="X29" s="97">
        <v>63.982909999999997</v>
      </c>
      <c r="Y29" s="97">
        <v>63.990172999999999</v>
      </c>
      <c r="Z29" s="97">
        <v>63.998600000000003</v>
      </c>
      <c r="AA29" s="97">
        <v>64.008719999999997</v>
      </c>
      <c r="AB29" s="97">
        <v>64.017677000000006</v>
      </c>
      <c r="AC29" s="97">
        <v>64.023330999999999</v>
      </c>
      <c r="AD29" s="97">
        <v>64.032546999999994</v>
      </c>
      <c r="AE29" s="97">
        <v>64.031013000000002</v>
      </c>
      <c r="AF29" s="97">
        <v>64.024581999999995</v>
      </c>
      <c r="AG29" s="98">
        <v>9.5E-4</v>
      </c>
    </row>
    <row r="30" spans="1:33" ht="15" customHeight="1" x14ac:dyDescent="0.35">
      <c r="A30" s="91" t="s">
        <v>2203</v>
      </c>
      <c r="B30" s="96" t="s">
        <v>2204</v>
      </c>
      <c r="C30" s="97">
        <v>30.790087</v>
      </c>
      <c r="D30" s="97">
        <v>30.861511</v>
      </c>
      <c r="E30" s="97">
        <v>31.020081999999999</v>
      </c>
      <c r="F30" s="97">
        <v>31.184242000000001</v>
      </c>
      <c r="G30" s="97">
        <v>31.323051</v>
      </c>
      <c r="H30" s="97">
        <v>31.442131</v>
      </c>
      <c r="I30" s="97">
        <v>31.561271999999999</v>
      </c>
      <c r="J30" s="97">
        <v>31.683184000000001</v>
      </c>
      <c r="K30" s="97">
        <v>31.800288999999999</v>
      </c>
      <c r="L30" s="97">
        <v>31.911519999999999</v>
      </c>
      <c r="M30" s="97">
        <v>32.019333000000003</v>
      </c>
      <c r="N30" s="97">
        <v>32.129035999999999</v>
      </c>
      <c r="O30" s="97">
        <v>32.242080999999999</v>
      </c>
      <c r="P30" s="97">
        <v>32.285786000000002</v>
      </c>
      <c r="Q30" s="97">
        <v>32.316947999999996</v>
      </c>
      <c r="R30" s="97">
        <v>32.347675000000002</v>
      </c>
      <c r="S30" s="97">
        <v>32.377372999999999</v>
      </c>
      <c r="T30" s="97">
        <v>32.403033999999998</v>
      </c>
      <c r="U30" s="97">
        <v>32.428027999999998</v>
      </c>
      <c r="V30" s="97">
        <v>32.451202000000002</v>
      </c>
      <c r="W30" s="97">
        <v>32.472915999999998</v>
      </c>
      <c r="X30" s="97">
        <v>32.494022000000001</v>
      </c>
      <c r="Y30" s="97">
        <v>32.513454000000003</v>
      </c>
      <c r="Z30" s="97">
        <v>32.531834000000003</v>
      </c>
      <c r="AA30" s="97">
        <v>32.550288999999999</v>
      </c>
      <c r="AB30" s="97">
        <v>32.568103999999998</v>
      </c>
      <c r="AC30" s="97">
        <v>32.587490000000003</v>
      </c>
      <c r="AD30" s="97">
        <v>32.606341999999998</v>
      </c>
      <c r="AE30" s="97">
        <v>32.625725000000003</v>
      </c>
      <c r="AF30" s="97">
        <v>32.638302000000003</v>
      </c>
      <c r="AG30" s="98">
        <v>2.0119999999999999E-3</v>
      </c>
    </row>
    <row r="31" spans="1:33" ht="15" customHeight="1" x14ac:dyDescent="0.35">
      <c r="A31" s="91" t="s">
        <v>2205</v>
      </c>
      <c r="B31" s="96" t="s">
        <v>2206</v>
      </c>
      <c r="C31" s="97">
        <v>43.523539999999997</v>
      </c>
      <c r="D31" s="97">
        <v>43.588065999999998</v>
      </c>
      <c r="E31" s="97">
        <v>43.720061999999999</v>
      </c>
      <c r="F31" s="97">
        <v>43.872604000000003</v>
      </c>
      <c r="G31" s="97">
        <v>44.024650999999999</v>
      </c>
      <c r="H31" s="97">
        <v>44.155624000000003</v>
      </c>
      <c r="I31" s="97">
        <v>44.280830000000002</v>
      </c>
      <c r="J31" s="97">
        <v>44.404975999999998</v>
      </c>
      <c r="K31" s="97">
        <v>44.519038999999999</v>
      </c>
      <c r="L31" s="97">
        <v>44.629406000000003</v>
      </c>
      <c r="M31" s="97">
        <v>44.736786000000002</v>
      </c>
      <c r="N31" s="97">
        <v>44.845531000000001</v>
      </c>
      <c r="O31" s="97">
        <v>44.952347000000003</v>
      </c>
      <c r="P31" s="97">
        <v>44.981861000000002</v>
      </c>
      <c r="Q31" s="97">
        <v>44.999718000000001</v>
      </c>
      <c r="R31" s="97">
        <v>45.019165000000001</v>
      </c>
      <c r="S31" s="97">
        <v>45.037166999999997</v>
      </c>
      <c r="T31" s="97">
        <v>45.057625000000002</v>
      </c>
      <c r="U31" s="97">
        <v>45.081435999999997</v>
      </c>
      <c r="V31" s="97">
        <v>45.101654000000003</v>
      </c>
      <c r="W31" s="97">
        <v>45.120398999999999</v>
      </c>
      <c r="X31" s="97">
        <v>45.141106000000001</v>
      </c>
      <c r="Y31" s="97">
        <v>45.158669000000003</v>
      </c>
      <c r="Z31" s="97">
        <v>45.176571000000003</v>
      </c>
      <c r="AA31" s="97">
        <v>45.195889000000001</v>
      </c>
      <c r="AB31" s="97">
        <v>45.214016000000001</v>
      </c>
      <c r="AC31" s="97">
        <v>45.232182000000002</v>
      </c>
      <c r="AD31" s="97">
        <v>45.251545</v>
      </c>
      <c r="AE31" s="97">
        <v>45.270553999999997</v>
      </c>
      <c r="AF31" s="97">
        <v>45.283141999999998</v>
      </c>
      <c r="AG31" s="98">
        <v>1.3680000000000001E-3</v>
      </c>
    </row>
    <row r="32" spans="1:33" ht="15" customHeight="1" x14ac:dyDescent="0.35"/>
    <row r="33" spans="1:33" ht="15" customHeight="1" x14ac:dyDescent="0.35">
      <c r="B33" s="41" t="s">
        <v>32</v>
      </c>
    </row>
    <row r="34" spans="1:33" ht="15" customHeight="1" x14ac:dyDescent="0.35">
      <c r="A34" s="91" t="s">
        <v>2207</v>
      </c>
      <c r="B34" s="96" t="s">
        <v>2176</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8" t="s">
        <v>1557</v>
      </c>
    </row>
    <row r="35" spans="1:33" ht="15" customHeight="1" x14ac:dyDescent="0.35">
      <c r="A35" s="91" t="s">
        <v>2208</v>
      </c>
      <c r="B35" s="96" t="s">
        <v>2178</v>
      </c>
      <c r="C35" s="97">
        <v>41.917976000000003</v>
      </c>
      <c r="D35" s="97">
        <v>41.902476999999998</v>
      </c>
      <c r="E35" s="97">
        <v>42.003258000000002</v>
      </c>
      <c r="F35" s="97">
        <v>42.117972999999999</v>
      </c>
      <c r="G35" s="97">
        <v>42.282710999999999</v>
      </c>
      <c r="H35" s="97">
        <v>42.509402999999999</v>
      </c>
      <c r="I35" s="97">
        <v>42.585743000000001</v>
      </c>
      <c r="J35" s="97">
        <v>42.659244999999999</v>
      </c>
      <c r="K35" s="97">
        <v>42.731254999999997</v>
      </c>
      <c r="L35" s="97">
        <v>42.799145000000003</v>
      </c>
      <c r="M35" s="97">
        <v>42.860351999999999</v>
      </c>
      <c r="N35" s="97">
        <v>42.926945000000003</v>
      </c>
      <c r="O35" s="97">
        <v>42.993893</v>
      </c>
      <c r="P35" s="97">
        <v>43.040188000000001</v>
      </c>
      <c r="Q35" s="97">
        <v>43.085884</v>
      </c>
      <c r="R35" s="97">
        <v>43.131495999999999</v>
      </c>
      <c r="S35" s="97">
        <v>43.176746000000001</v>
      </c>
      <c r="T35" s="97">
        <v>43.219420999999997</v>
      </c>
      <c r="U35" s="97">
        <v>43.265540999999999</v>
      </c>
      <c r="V35" s="97">
        <v>43.308684999999997</v>
      </c>
      <c r="W35" s="97">
        <v>43.350937000000002</v>
      </c>
      <c r="X35" s="97">
        <v>43.395038999999997</v>
      </c>
      <c r="Y35" s="97">
        <v>43.436065999999997</v>
      </c>
      <c r="Z35" s="97">
        <v>43.476920999999997</v>
      </c>
      <c r="AA35" s="97">
        <v>43.520274999999998</v>
      </c>
      <c r="AB35" s="97">
        <v>43.562190999999999</v>
      </c>
      <c r="AC35" s="97">
        <v>43.605685999999999</v>
      </c>
      <c r="AD35" s="97">
        <v>43.650387000000002</v>
      </c>
      <c r="AE35" s="97">
        <v>43.695296999999997</v>
      </c>
      <c r="AF35" s="97">
        <v>43.719704</v>
      </c>
      <c r="AG35" s="98">
        <v>1.4519999999999999E-3</v>
      </c>
    </row>
    <row r="36" spans="1:33" ht="15" customHeight="1" x14ac:dyDescent="0.35">
      <c r="A36" s="91" t="s">
        <v>2209</v>
      </c>
      <c r="B36" s="96" t="s">
        <v>2180</v>
      </c>
      <c r="C36" s="97">
        <v>34.349742999999997</v>
      </c>
      <c r="D36" s="97">
        <v>34.328063999999998</v>
      </c>
      <c r="E36" s="97">
        <v>34.433956000000002</v>
      </c>
      <c r="F36" s="97">
        <v>34.5396</v>
      </c>
      <c r="G36" s="97">
        <v>34.731884000000001</v>
      </c>
      <c r="H36" s="97">
        <v>34.963653999999998</v>
      </c>
      <c r="I36" s="97">
        <v>35.038342</v>
      </c>
      <c r="J36" s="97">
        <v>35.115364</v>
      </c>
      <c r="K36" s="97">
        <v>35.191437000000001</v>
      </c>
      <c r="L36" s="97">
        <v>35.262797999999997</v>
      </c>
      <c r="M36" s="97">
        <v>35.328560000000003</v>
      </c>
      <c r="N36" s="97">
        <v>35.400925000000001</v>
      </c>
      <c r="O36" s="97">
        <v>35.475417999999998</v>
      </c>
      <c r="P36" s="97">
        <v>35.529068000000002</v>
      </c>
      <c r="Q36" s="97">
        <v>35.579723000000001</v>
      </c>
      <c r="R36" s="97">
        <v>35.629252999999999</v>
      </c>
      <c r="S36" s="97">
        <v>35.678944000000001</v>
      </c>
      <c r="T36" s="97">
        <v>35.725307000000001</v>
      </c>
      <c r="U36" s="97">
        <v>35.775168999999998</v>
      </c>
      <c r="V36" s="97">
        <v>35.821415000000002</v>
      </c>
      <c r="W36" s="97">
        <v>35.866463000000003</v>
      </c>
      <c r="X36" s="97">
        <v>35.913302999999999</v>
      </c>
      <c r="Y36" s="97">
        <v>35.956619000000003</v>
      </c>
      <c r="Z36" s="97">
        <v>35.999645000000001</v>
      </c>
      <c r="AA36" s="97">
        <v>36.045485999999997</v>
      </c>
      <c r="AB36" s="97">
        <v>36.089602999999997</v>
      </c>
      <c r="AC36" s="97">
        <v>36.135513000000003</v>
      </c>
      <c r="AD36" s="97">
        <v>36.182761999999997</v>
      </c>
      <c r="AE36" s="97">
        <v>36.230269999999997</v>
      </c>
      <c r="AF36" s="97">
        <v>36.257506999999997</v>
      </c>
      <c r="AG36" s="98">
        <v>1.866E-3</v>
      </c>
    </row>
    <row r="37" spans="1:33" ht="15" customHeight="1" x14ac:dyDescent="0.35">
      <c r="A37" s="91" t="s">
        <v>2210</v>
      </c>
      <c r="B37" s="96" t="s">
        <v>2182</v>
      </c>
      <c r="C37" s="97">
        <v>34.619202000000001</v>
      </c>
      <c r="D37" s="97">
        <v>34.603904999999997</v>
      </c>
      <c r="E37" s="97">
        <v>34.707653000000001</v>
      </c>
      <c r="F37" s="97">
        <v>34.821362000000001</v>
      </c>
      <c r="G37" s="97">
        <v>34.968456000000003</v>
      </c>
      <c r="H37" s="97">
        <v>35.088757000000001</v>
      </c>
      <c r="I37" s="97">
        <v>35.162188999999998</v>
      </c>
      <c r="J37" s="97">
        <v>35.237487999999999</v>
      </c>
      <c r="K37" s="97">
        <v>35.311863000000002</v>
      </c>
      <c r="L37" s="97">
        <v>35.381878</v>
      </c>
      <c r="M37" s="97">
        <v>35.446486999999998</v>
      </c>
      <c r="N37" s="97">
        <v>35.516998000000001</v>
      </c>
      <c r="O37" s="97">
        <v>35.588611999999998</v>
      </c>
      <c r="P37" s="97">
        <v>35.639327999999999</v>
      </c>
      <c r="Q37" s="97">
        <v>35.687159999999999</v>
      </c>
      <c r="R37" s="97">
        <v>35.733784</v>
      </c>
      <c r="S37" s="97">
        <v>35.780766</v>
      </c>
      <c r="T37" s="97">
        <v>35.824607999999998</v>
      </c>
      <c r="U37" s="97">
        <v>35.871693</v>
      </c>
      <c r="V37" s="97">
        <v>35.915534999999998</v>
      </c>
      <c r="W37" s="97">
        <v>35.958331999999999</v>
      </c>
      <c r="X37" s="97">
        <v>36.002795999999996</v>
      </c>
      <c r="Y37" s="97">
        <v>36.044066999999998</v>
      </c>
      <c r="Z37" s="97">
        <v>36.085113999999997</v>
      </c>
      <c r="AA37" s="97">
        <v>36.128754000000001</v>
      </c>
      <c r="AB37" s="97">
        <v>36.170845</v>
      </c>
      <c r="AC37" s="97">
        <v>36.214542000000002</v>
      </c>
      <c r="AD37" s="97">
        <v>36.259464000000001</v>
      </c>
      <c r="AE37" s="97">
        <v>36.304611000000001</v>
      </c>
      <c r="AF37" s="97">
        <v>36.329394999999998</v>
      </c>
      <c r="AG37" s="98">
        <v>1.6639999999999999E-3</v>
      </c>
    </row>
    <row r="38" spans="1:33" ht="15" customHeight="1" x14ac:dyDescent="0.35">
      <c r="A38" s="91" t="s">
        <v>2211</v>
      </c>
      <c r="B38" s="96" t="s">
        <v>2184</v>
      </c>
      <c r="C38" s="97">
        <v>40.303851999999999</v>
      </c>
      <c r="D38" s="97">
        <v>40.295566999999998</v>
      </c>
      <c r="E38" s="97">
        <v>40.395077000000001</v>
      </c>
      <c r="F38" s="97">
        <v>40.524403</v>
      </c>
      <c r="G38" s="97">
        <v>40.655726999999999</v>
      </c>
      <c r="H38" s="97">
        <v>40.789409999999997</v>
      </c>
      <c r="I38" s="97">
        <v>40.859901000000001</v>
      </c>
      <c r="J38" s="97">
        <v>40.931759</v>
      </c>
      <c r="K38" s="97">
        <v>41.003086000000003</v>
      </c>
      <c r="L38" s="97">
        <v>41.070464999999999</v>
      </c>
      <c r="M38" s="97">
        <v>41.133045000000003</v>
      </c>
      <c r="N38" s="97">
        <v>41.200828999999999</v>
      </c>
      <c r="O38" s="97">
        <v>41.269973999999998</v>
      </c>
      <c r="P38" s="97">
        <v>41.318268000000003</v>
      </c>
      <c r="Q38" s="97">
        <v>41.363598000000003</v>
      </c>
      <c r="R38" s="97">
        <v>41.408107999999999</v>
      </c>
      <c r="S38" s="97">
        <v>41.452407999999998</v>
      </c>
      <c r="T38" s="97">
        <v>41.493983999999998</v>
      </c>
      <c r="U38" s="97">
        <v>41.538269</v>
      </c>
      <c r="V38" s="97">
        <v>41.579619999999998</v>
      </c>
      <c r="W38" s="97">
        <v>41.619976000000001</v>
      </c>
      <c r="X38" s="97">
        <v>41.661701000000001</v>
      </c>
      <c r="Y38" s="97">
        <v>41.700595999999997</v>
      </c>
      <c r="Z38" s="97">
        <v>41.739246000000001</v>
      </c>
      <c r="AA38" s="97">
        <v>41.780079000000001</v>
      </c>
      <c r="AB38" s="97">
        <v>41.819538000000001</v>
      </c>
      <c r="AC38" s="97">
        <v>41.860393999999999</v>
      </c>
      <c r="AD38" s="97">
        <v>41.902279</v>
      </c>
      <c r="AE38" s="97">
        <v>41.944327999999999</v>
      </c>
      <c r="AF38" s="97">
        <v>41.965820000000001</v>
      </c>
      <c r="AG38" s="98">
        <v>1.3940000000000001E-3</v>
      </c>
    </row>
    <row r="39" spans="1:33" ht="12" customHeight="1" x14ac:dyDescent="0.35">
      <c r="A39" s="91" t="s">
        <v>2212</v>
      </c>
      <c r="B39" s="96" t="s">
        <v>2186</v>
      </c>
      <c r="C39" s="97">
        <v>0</v>
      </c>
      <c r="D39" s="97">
        <v>0</v>
      </c>
      <c r="E39" s="97">
        <v>0</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0</v>
      </c>
      <c r="AA39" s="97">
        <v>0</v>
      </c>
      <c r="AB39" s="97">
        <v>0</v>
      </c>
      <c r="AC39" s="97">
        <v>0</v>
      </c>
      <c r="AD39" s="97">
        <v>0</v>
      </c>
      <c r="AE39" s="97">
        <v>0</v>
      </c>
      <c r="AF39" s="97">
        <v>0</v>
      </c>
      <c r="AG39" s="98" t="s">
        <v>1557</v>
      </c>
    </row>
    <row r="40" spans="1:33" ht="12" customHeight="1" x14ac:dyDescent="0.35">
      <c r="A40" s="91" t="s">
        <v>2213</v>
      </c>
      <c r="B40" s="96" t="s">
        <v>2188</v>
      </c>
      <c r="C40" s="97">
        <v>33.966900000000003</v>
      </c>
      <c r="D40" s="97">
        <v>33.984982000000002</v>
      </c>
      <c r="E40" s="97">
        <v>34.070545000000003</v>
      </c>
      <c r="F40" s="97">
        <v>34.205092999999998</v>
      </c>
      <c r="G40" s="97">
        <v>34.388702000000002</v>
      </c>
      <c r="H40" s="97">
        <v>34.543221000000003</v>
      </c>
      <c r="I40" s="97">
        <v>34.607353000000003</v>
      </c>
      <c r="J40" s="97">
        <v>34.672328999999998</v>
      </c>
      <c r="K40" s="97">
        <v>34.736480999999998</v>
      </c>
      <c r="L40" s="97">
        <v>34.797665000000002</v>
      </c>
      <c r="M40" s="97">
        <v>34.855353999999998</v>
      </c>
      <c r="N40" s="97">
        <v>34.916499999999999</v>
      </c>
      <c r="O40" s="97">
        <v>34.978270999999999</v>
      </c>
      <c r="P40" s="97">
        <v>35.019238000000001</v>
      </c>
      <c r="Q40" s="97">
        <v>35.057167</v>
      </c>
      <c r="R40" s="97">
        <v>35.094436999999999</v>
      </c>
      <c r="S40" s="97">
        <v>35.131816999999998</v>
      </c>
      <c r="T40" s="97">
        <v>35.167233000000003</v>
      </c>
      <c r="U40" s="97">
        <v>35.204765000000002</v>
      </c>
      <c r="V40" s="97">
        <v>35.240234000000001</v>
      </c>
      <c r="W40" s="97">
        <v>35.274943999999998</v>
      </c>
      <c r="X40" s="97">
        <v>35.310496999999998</v>
      </c>
      <c r="Y40" s="97">
        <v>35.344048000000001</v>
      </c>
      <c r="Z40" s="97">
        <v>35.377380000000002</v>
      </c>
      <c r="AA40" s="97">
        <v>35.412163</v>
      </c>
      <c r="AB40" s="97">
        <v>35.445957</v>
      </c>
      <c r="AC40" s="97">
        <v>35.480742999999997</v>
      </c>
      <c r="AD40" s="97">
        <v>35.516171</v>
      </c>
      <c r="AE40" s="97">
        <v>35.551723000000003</v>
      </c>
      <c r="AF40" s="97">
        <v>35.566566000000002</v>
      </c>
      <c r="AG40" s="98">
        <v>1.588E-3</v>
      </c>
    </row>
    <row r="41" spans="1:33" ht="12" customHeight="1" x14ac:dyDescent="0.35">
      <c r="A41" s="91" t="s">
        <v>2214</v>
      </c>
      <c r="B41" s="96" t="s">
        <v>2190</v>
      </c>
      <c r="C41" s="97">
        <v>45.216113999999997</v>
      </c>
      <c r="D41" s="97">
        <v>45.238765999999998</v>
      </c>
      <c r="E41" s="97">
        <v>45.318356000000001</v>
      </c>
      <c r="F41" s="97">
        <v>45.430903999999998</v>
      </c>
      <c r="G41" s="97">
        <v>45.586219999999997</v>
      </c>
      <c r="H41" s="97">
        <v>45.746952</v>
      </c>
      <c r="I41" s="97">
        <v>45.807994999999998</v>
      </c>
      <c r="J41" s="97">
        <v>45.869655999999999</v>
      </c>
      <c r="K41" s="97">
        <v>45.930531000000002</v>
      </c>
      <c r="L41" s="97">
        <v>45.989029000000002</v>
      </c>
      <c r="M41" s="97">
        <v>46.045192999999998</v>
      </c>
      <c r="N41" s="97">
        <v>46.103966</v>
      </c>
      <c r="O41" s="97">
        <v>46.163215999999998</v>
      </c>
      <c r="P41" s="97">
        <v>46.201756000000003</v>
      </c>
      <c r="Q41" s="97">
        <v>46.237552999999998</v>
      </c>
      <c r="R41" s="97">
        <v>46.273463999999997</v>
      </c>
      <c r="S41" s="97">
        <v>46.309353000000002</v>
      </c>
      <c r="T41" s="97">
        <v>46.343173999999998</v>
      </c>
      <c r="U41" s="97">
        <v>46.377963999999999</v>
      </c>
      <c r="V41" s="97">
        <v>46.411095000000003</v>
      </c>
      <c r="W41" s="97">
        <v>46.443550000000002</v>
      </c>
      <c r="X41" s="97">
        <v>46.476337000000001</v>
      </c>
      <c r="Y41" s="97">
        <v>46.507694000000001</v>
      </c>
      <c r="Z41" s="97">
        <v>46.538677</v>
      </c>
      <c r="AA41" s="97">
        <v>46.570613999999999</v>
      </c>
      <c r="AB41" s="97">
        <v>46.601734</v>
      </c>
      <c r="AC41" s="97">
        <v>46.633716999999997</v>
      </c>
      <c r="AD41" s="97">
        <v>46.666106999999997</v>
      </c>
      <c r="AE41" s="97">
        <v>46.698650000000001</v>
      </c>
      <c r="AF41" s="97">
        <v>46.710273999999998</v>
      </c>
      <c r="AG41" s="98">
        <v>1.122E-3</v>
      </c>
    </row>
    <row r="42" spans="1:33" ht="12" customHeight="1" x14ac:dyDescent="0.35">
      <c r="A42" s="91" t="s">
        <v>2215</v>
      </c>
      <c r="B42" s="96" t="s">
        <v>2192</v>
      </c>
      <c r="C42" s="97">
        <v>37.691063</v>
      </c>
      <c r="D42" s="97">
        <v>37.791522999999998</v>
      </c>
      <c r="E42" s="97">
        <v>37.914413000000003</v>
      </c>
      <c r="F42" s="97">
        <v>38.038204</v>
      </c>
      <c r="G42" s="97">
        <v>38.134411</v>
      </c>
      <c r="H42" s="97">
        <v>38.231014000000002</v>
      </c>
      <c r="I42" s="97">
        <v>38.328136000000001</v>
      </c>
      <c r="J42" s="97">
        <v>38.425719999999998</v>
      </c>
      <c r="K42" s="97">
        <v>38.522675</v>
      </c>
      <c r="L42" s="97">
        <v>38.618819999999999</v>
      </c>
      <c r="M42" s="97">
        <v>38.714283000000002</v>
      </c>
      <c r="N42" s="97">
        <v>38.810467000000003</v>
      </c>
      <c r="O42" s="97">
        <v>38.906886999999998</v>
      </c>
      <c r="P42" s="97">
        <v>38.936442999999997</v>
      </c>
      <c r="Q42" s="97">
        <v>38.953594000000002</v>
      </c>
      <c r="R42" s="97">
        <v>38.971069</v>
      </c>
      <c r="S42" s="97">
        <v>38.986908</v>
      </c>
      <c r="T42" s="97">
        <v>39.000743999999997</v>
      </c>
      <c r="U42" s="97">
        <v>39.013710000000003</v>
      </c>
      <c r="V42" s="97">
        <v>39.025970000000001</v>
      </c>
      <c r="W42" s="97">
        <v>39.037590000000002</v>
      </c>
      <c r="X42" s="97">
        <v>39.048713999999997</v>
      </c>
      <c r="Y42" s="97">
        <v>39.059283999999998</v>
      </c>
      <c r="Z42" s="97">
        <v>39.069408000000003</v>
      </c>
      <c r="AA42" s="97">
        <v>39.079250000000002</v>
      </c>
      <c r="AB42" s="97">
        <v>39.088974</v>
      </c>
      <c r="AC42" s="97">
        <v>39.099246999999998</v>
      </c>
      <c r="AD42" s="97">
        <v>39.109344</v>
      </c>
      <c r="AE42" s="97">
        <v>39.119675000000001</v>
      </c>
      <c r="AF42" s="97">
        <v>39.123435999999998</v>
      </c>
      <c r="AG42" s="98">
        <v>1.2869999999999999E-3</v>
      </c>
    </row>
    <row r="43" spans="1:33" ht="12" customHeight="1" x14ac:dyDescent="0.35">
      <c r="A43" s="91" t="s">
        <v>2216</v>
      </c>
      <c r="B43" s="96" t="s">
        <v>2194</v>
      </c>
      <c r="C43" s="97">
        <v>43.791198999999999</v>
      </c>
      <c r="D43" s="97">
        <v>43.888275</v>
      </c>
      <c r="E43" s="97">
        <v>44.043593999999999</v>
      </c>
      <c r="F43" s="97">
        <v>44.201529999999998</v>
      </c>
      <c r="G43" s="97">
        <v>44.343426000000001</v>
      </c>
      <c r="H43" s="97">
        <v>44.469048000000001</v>
      </c>
      <c r="I43" s="97">
        <v>44.596893000000001</v>
      </c>
      <c r="J43" s="97">
        <v>44.728783</v>
      </c>
      <c r="K43" s="97">
        <v>44.846660999999997</v>
      </c>
      <c r="L43" s="97">
        <v>44.955067</v>
      </c>
      <c r="M43" s="97">
        <v>45.05724</v>
      </c>
      <c r="N43" s="97">
        <v>45.155849000000003</v>
      </c>
      <c r="O43" s="97">
        <v>45.255791000000002</v>
      </c>
      <c r="P43" s="97">
        <v>45.288918000000002</v>
      </c>
      <c r="Q43" s="97">
        <v>45.309128000000001</v>
      </c>
      <c r="R43" s="97">
        <v>45.329040999999997</v>
      </c>
      <c r="S43" s="97">
        <v>45.348061000000001</v>
      </c>
      <c r="T43" s="97">
        <v>45.365288</v>
      </c>
      <c r="U43" s="97">
        <v>45.383071999999999</v>
      </c>
      <c r="V43" s="97">
        <v>45.399478999999999</v>
      </c>
      <c r="W43" s="97">
        <v>45.415218000000003</v>
      </c>
      <c r="X43" s="97">
        <v>45.43121</v>
      </c>
      <c r="Y43" s="97">
        <v>45.445914999999999</v>
      </c>
      <c r="Z43" s="97">
        <v>45.460299999999997</v>
      </c>
      <c r="AA43" s="97">
        <v>45.475285</v>
      </c>
      <c r="AB43" s="97">
        <v>45.489773</v>
      </c>
      <c r="AC43" s="97">
        <v>45.504978000000001</v>
      </c>
      <c r="AD43" s="97">
        <v>45.520457999999998</v>
      </c>
      <c r="AE43" s="97">
        <v>45.536087000000002</v>
      </c>
      <c r="AF43" s="97">
        <v>45.545200000000001</v>
      </c>
      <c r="AG43" s="98">
        <v>1.3550000000000001E-3</v>
      </c>
    </row>
    <row r="44" spans="1:33" ht="12" customHeight="1" x14ac:dyDescent="0.35">
      <c r="A44" s="91" t="s">
        <v>2217</v>
      </c>
      <c r="B44" s="96" t="s">
        <v>2196</v>
      </c>
      <c r="C44" s="97">
        <v>36.270865999999998</v>
      </c>
      <c r="D44" s="97">
        <v>36.374920000000003</v>
      </c>
      <c r="E44" s="97">
        <v>36.549320000000002</v>
      </c>
      <c r="F44" s="97">
        <v>36.742683</v>
      </c>
      <c r="G44" s="97">
        <v>36.948340999999999</v>
      </c>
      <c r="H44" s="97">
        <v>37.109188000000003</v>
      </c>
      <c r="I44" s="97">
        <v>37.268787000000003</v>
      </c>
      <c r="J44" s="97">
        <v>37.432392</v>
      </c>
      <c r="K44" s="97">
        <v>37.573588999999998</v>
      </c>
      <c r="L44" s="97">
        <v>37.695084000000001</v>
      </c>
      <c r="M44" s="97">
        <v>37.801029</v>
      </c>
      <c r="N44" s="97">
        <v>37.903407999999999</v>
      </c>
      <c r="O44" s="97">
        <v>38.001410999999997</v>
      </c>
      <c r="P44" s="97">
        <v>38.032459000000003</v>
      </c>
      <c r="Q44" s="97">
        <v>38.050404</v>
      </c>
      <c r="R44" s="97">
        <v>38.067901999999997</v>
      </c>
      <c r="S44" s="97">
        <v>38.084865999999998</v>
      </c>
      <c r="T44" s="97">
        <v>38.100639000000001</v>
      </c>
      <c r="U44" s="97">
        <v>38.117331999999998</v>
      </c>
      <c r="V44" s="97">
        <v>38.132809000000002</v>
      </c>
      <c r="W44" s="97">
        <v>38.147765999999997</v>
      </c>
      <c r="X44" s="97">
        <v>38.163147000000002</v>
      </c>
      <c r="Y44" s="97">
        <v>38.177329999999998</v>
      </c>
      <c r="Z44" s="97">
        <v>38.191315000000003</v>
      </c>
      <c r="AA44" s="97">
        <v>38.206012999999999</v>
      </c>
      <c r="AB44" s="97">
        <v>38.220219</v>
      </c>
      <c r="AC44" s="97">
        <v>38.235069000000003</v>
      </c>
      <c r="AD44" s="97">
        <v>38.250252000000003</v>
      </c>
      <c r="AE44" s="97">
        <v>38.265560000000001</v>
      </c>
      <c r="AF44" s="97">
        <v>38.274375999999997</v>
      </c>
      <c r="AG44" s="98">
        <v>1.856E-3</v>
      </c>
    </row>
    <row r="45" spans="1:33" ht="12" customHeight="1" x14ac:dyDescent="0.35">
      <c r="A45" s="91" t="s">
        <v>2218</v>
      </c>
      <c r="B45" s="96" t="s">
        <v>2198</v>
      </c>
      <c r="C45" s="97">
        <v>42.647796999999997</v>
      </c>
      <c r="D45" s="97">
        <v>42.736221</v>
      </c>
      <c r="E45" s="97">
        <v>42.840648999999999</v>
      </c>
      <c r="F45" s="97">
        <v>42.946941000000002</v>
      </c>
      <c r="G45" s="97">
        <v>43.042071999999997</v>
      </c>
      <c r="H45" s="97">
        <v>43.138179999999998</v>
      </c>
      <c r="I45" s="97">
        <v>43.233635</v>
      </c>
      <c r="J45" s="97">
        <v>43.329371999999999</v>
      </c>
      <c r="K45" s="97">
        <v>43.424441999999999</v>
      </c>
      <c r="L45" s="97">
        <v>43.518954999999998</v>
      </c>
      <c r="M45" s="97">
        <v>43.612816000000002</v>
      </c>
      <c r="N45" s="97">
        <v>43.707211000000001</v>
      </c>
      <c r="O45" s="97">
        <v>43.801788000000002</v>
      </c>
      <c r="P45" s="97">
        <v>43.829211999999998</v>
      </c>
      <c r="Q45" s="97">
        <v>43.843116999999999</v>
      </c>
      <c r="R45" s="97">
        <v>43.857017999999997</v>
      </c>
      <c r="S45" s="97">
        <v>43.869903999999998</v>
      </c>
      <c r="T45" s="97">
        <v>43.881568999999999</v>
      </c>
      <c r="U45" s="97">
        <v>43.892848999999998</v>
      </c>
      <c r="V45" s="97">
        <v>43.903492</v>
      </c>
      <c r="W45" s="97">
        <v>43.913654000000001</v>
      </c>
      <c r="X45" s="97">
        <v>43.923676</v>
      </c>
      <c r="Y45" s="97">
        <v>43.933284999999998</v>
      </c>
      <c r="Z45" s="97">
        <v>43.942577</v>
      </c>
      <c r="AA45" s="97">
        <v>43.951748000000002</v>
      </c>
      <c r="AB45" s="97">
        <v>43.960799999999999</v>
      </c>
      <c r="AC45" s="97">
        <v>43.970230000000001</v>
      </c>
      <c r="AD45" s="97">
        <v>43.979595000000003</v>
      </c>
      <c r="AE45" s="97">
        <v>43.989094000000001</v>
      </c>
      <c r="AF45" s="97">
        <v>43.992038999999998</v>
      </c>
      <c r="AG45" s="98">
        <v>1.0709999999999999E-3</v>
      </c>
    </row>
    <row r="46" spans="1:33" ht="12" customHeight="1" x14ac:dyDescent="0.35">
      <c r="A46" s="91" t="s">
        <v>2219</v>
      </c>
      <c r="B46" s="96" t="s">
        <v>2200</v>
      </c>
      <c r="C46" s="97">
        <v>49.35519</v>
      </c>
      <c r="D46" s="97">
        <v>49.444031000000003</v>
      </c>
      <c r="E46" s="97">
        <v>49.55592</v>
      </c>
      <c r="F46" s="97">
        <v>49.668488000000004</v>
      </c>
      <c r="G46" s="97">
        <v>49.766368999999997</v>
      </c>
      <c r="H46" s="97">
        <v>49.864722999999998</v>
      </c>
      <c r="I46" s="97">
        <v>49.962681000000003</v>
      </c>
      <c r="J46" s="97">
        <v>50.061024000000003</v>
      </c>
      <c r="K46" s="97">
        <v>50.158698999999999</v>
      </c>
      <c r="L46" s="97">
        <v>50.255645999999999</v>
      </c>
      <c r="M46" s="97">
        <v>50.351601000000002</v>
      </c>
      <c r="N46" s="97">
        <v>50.448726999999998</v>
      </c>
      <c r="O46" s="97">
        <v>50.546016999999999</v>
      </c>
      <c r="P46" s="97">
        <v>50.575893000000001</v>
      </c>
      <c r="Q46" s="97">
        <v>50.593032999999998</v>
      </c>
      <c r="R46" s="97">
        <v>50.610419999999998</v>
      </c>
      <c r="S46" s="97">
        <v>50.626480000000001</v>
      </c>
      <c r="T46" s="97">
        <v>50.640822999999997</v>
      </c>
      <c r="U46" s="97">
        <v>50.654876999999999</v>
      </c>
      <c r="V46" s="97">
        <v>50.66798</v>
      </c>
      <c r="W46" s="97">
        <v>50.68045</v>
      </c>
      <c r="X46" s="97">
        <v>50.692771999999998</v>
      </c>
      <c r="Y46" s="97">
        <v>50.704287999999998</v>
      </c>
      <c r="Z46" s="97">
        <v>50.715457999999998</v>
      </c>
      <c r="AA46" s="97">
        <v>50.726688000000003</v>
      </c>
      <c r="AB46" s="97">
        <v>50.737675000000003</v>
      </c>
      <c r="AC46" s="97">
        <v>50.749175999999999</v>
      </c>
      <c r="AD46" s="97">
        <v>50.760703999999997</v>
      </c>
      <c r="AE46" s="97">
        <v>50.772399999999998</v>
      </c>
      <c r="AF46" s="97">
        <v>50.777538</v>
      </c>
      <c r="AG46" s="98">
        <v>9.7999999999999997E-4</v>
      </c>
    </row>
    <row r="47" spans="1:33" ht="12" customHeight="1" x14ac:dyDescent="0.35">
      <c r="A47" s="91" t="s">
        <v>2220</v>
      </c>
      <c r="B47" s="96" t="s">
        <v>2202</v>
      </c>
      <c r="C47" s="97">
        <v>69.072463999999997</v>
      </c>
      <c r="D47" s="97">
        <v>69.179824999999994</v>
      </c>
      <c r="E47" s="97">
        <v>69.318802000000005</v>
      </c>
      <c r="F47" s="97">
        <v>69.460319999999996</v>
      </c>
      <c r="G47" s="97">
        <v>69.568413000000007</v>
      </c>
      <c r="H47" s="97">
        <v>69.675849999999997</v>
      </c>
      <c r="I47" s="97">
        <v>69.783180000000002</v>
      </c>
      <c r="J47" s="97">
        <v>69.891655</v>
      </c>
      <c r="K47" s="97">
        <v>69.994727999999995</v>
      </c>
      <c r="L47" s="97">
        <v>70.094772000000006</v>
      </c>
      <c r="M47" s="97">
        <v>70.192527999999996</v>
      </c>
      <c r="N47" s="97">
        <v>70.289940000000001</v>
      </c>
      <c r="O47" s="97">
        <v>70.387992999999994</v>
      </c>
      <c r="P47" s="97">
        <v>70.419144000000003</v>
      </c>
      <c r="Q47" s="97">
        <v>70.437011999999996</v>
      </c>
      <c r="R47" s="97">
        <v>70.455444</v>
      </c>
      <c r="S47" s="97">
        <v>70.472510999999997</v>
      </c>
      <c r="T47" s="97">
        <v>70.487564000000006</v>
      </c>
      <c r="U47" s="97">
        <v>70.502028999999993</v>
      </c>
      <c r="V47" s="97">
        <v>70.515556000000004</v>
      </c>
      <c r="W47" s="97">
        <v>70.528419</v>
      </c>
      <c r="X47" s="97">
        <v>70.540931999999998</v>
      </c>
      <c r="Y47" s="97">
        <v>70.552681000000007</v>
      </c>
      <c r="Z47" s="97">
        <v>70.563980000000001</v>
      </c>
      <c r="AA47" s="97">
        <v>70.575226000000001</v>
      </c>
      <c r="AB47" s="97">
        <v>70.586219999999997</v>
      </c>
      <c r="AC47" s="97">
        <v>70.597831999999997</v>
      </c>
      <c r="AD47" s="97">
        <v>70.609359999999995</v>
      </c>
      <c r="AE47" s="97">
        <v>70.621116999999998</v>
      </c>
      <c r="AF47" s="97">
        <v>70.626334999999997</v>
      </c>
      <c r="AG47" s="98">
        <v>7.67E-4</v>
      </c>
    </row>
    <row r="48" spans="1:33" ht="12" customHeight="1" x14ac:dyDescent="0.35">
      <c r="A48" s="91" t="s">
        <v>2221</v>
      </c>
      <c r="B48" s="96" t="s">
        <v>2204</v>
      </c>
      <c r="C48" s="97">
        <v>37.274543999999999</v>
      </c>
      <c r="D48" s="97">
        <v>37.348843000000002</v>
      </c>
      <c r="E48" s="97">
        <v>37.487746999999999</v>
      </c>
      <c r="F48" s="97">
        <v>37.625923</v>
      </c>
      <c r="G48" s="97">
        <v>37.760426000000002</v>
      </c>
      <c r="H48" s="97">
        <v>37.879069999999999</v>
      </c>
      <c r="I48" s="97">
        <v>37.994835000000002</v>
      </c>
      <c r="J48" s="97">
        <v>38.111530000000002</v>
      </c>
      <c r="K48" s="97">
        <v>38.223083000000003</v>
      </c>
      <c r="L48" s="97">
        <v>38.328777000000002</v>
      </c>
      <c r="M48" s="97">
        <v>38.430782000000001</v>
      </c>
      <c r="N48" s="97">
        <v>38.534981000000002</v>
      </c>
      <c r="O48" s="97">
        <v>38.640152</v>
      </c>
      <c r="P48" s="97">
        <v>38.678711</v>
      </c>
      <c r="Q48" s="97">
        <v>38.704284999999999</v>
      </c>
      <c r="R48" s="97">
        <v>38.729118</v>
      </c>
      <c r="S48" s="97">
        <v>38.752712000000002</v>
      </c>
      <c r="T48" s="97">
        <v>38.774394999999998</v>
      </c>
      <c r="U48" s="97">
        <v>38.796821999999999</v>
      </c>
      <c r="V48" s="97">
        <v>38.817352</v>
      </c>
      <c r="W48" s="97">
        <v>38.836936999999999</v>
      </c>
      <c r="X48" s="97">
        <v>38.856833999999999</v>
      </c>
      <c r="Y48" s="97">
        <v>38.874961999999996</v>
      </c>
      <c r="Z48" s="97">
        <v>38.892597000000002</v>
      </c>
      <c r="AA48" s="97">
        <v>38.911071999999997</v>
      </c>
      <c r="AB48" s="97">
        <v>38.928840999999998</v>
      </c>
      <c r="AC48" s="97">
        <v>38.947654999999997</v>
      </c>
      <c r="AD48" s="97">
        <v>38.966785000000002</v>
      </c>
      <c r="AE48" s="97">
        <v>38.986153000000002</v>
      </c>
      <c r="AF48" s="97">
        <v>38.998989000000002</v>
      </c>
      <c r="AG48" s="98">
        <v>1.5610000000000001E-3</v>
      </c>
    </row>
    <row r="49" spans="1:33" ht="12" customHeight="1" x14ac:dyDescent="0.35">
      <c r="A49" s="91" t="s">
        <v>2222</v>
      </c>
      <c r="B49" s="96" t="s">
        <v>2206</v>
      </c>
      <c r="C49" s="97">
        <v>49.945374000000001</v>
      </c>
      <c r="D49" s="97">
        <v>50.017982000000003</v>
      </c>
      <c r="E49" s="97">
        <v>50.163001999999999</v>
      </c>
      <c r="F49" s="97">
        <v>50.309986000000002</v>
      </c>
      <c r="G49" s="97">
        <v>50.444327999999999</v>
      </c>
      <c r="H49" s="97">
        <v>50.564979999999998</v>
      </c>
      <c r="I49" s="97">
        <v>50.680320999999999</v>
      </c>
      <c r="J49" s="97">
        <v>50.796000999999997</v>
      </c>
      <c r="K49" s="97">
        <v>50.907618999999997</v>
      </c>
      <c r="L49" s="97">
        <v>51.014507000000002</v>
      </c>
      <c r="M49" s="97">
        <v>51.117030999999997</v>
      </c>
      <c r="N49" s="97">
        <v>51.222473000000001</v>
      </c>
      <c r="O49" s="97">
        <v>51.328747</v>
      </c>
      <c r="P49" s="97">
        <v>51.368408000000002</v>
      </c>
      <c r="Q49" s="97">
        <v>51.394733000000002</v>
      </c>
      <c r="R49" s="97">
        <v>51.420734000000003</v>
      </c>
      <c r="S49" s="97">
        <v>51.446171</v>
      </c>
      <c r="T49" s="97">
        <v>51.468803000000001</v>
      </c>
      <c r="U49" s="97">
        <v>51.492373999999998</v>
      </c>
      <c r="V49" s="97">
        <v>51.513924000000003</v>
      </c>
      <c r="W49" s="97">
        <v>51.534706</v>
      </c>
      <c r="X49" s="97">
        <v>51.555701999999997</v>
      </c>
      <c r="Y49" s="97">
        <v>51.574905000000001</v>
      </c>
      <c r="Z49" s="97">
        <v>51.593521000000003</v>
      </c>
      <c r="AA49" s="97">
        <v>51.613017999999997</v>
      </c>
      <c r="AB49" s="97">
        <v>51.631691000000004</v>
      </c>
      <c r="AC49" s="97">
        <v>51.651626999999998</v>
      </c>
      <c r="AD49" s="97">
        <v>51.671799</v>
      </c>
      <c r="AE49" s="97">
        <v>51.692309999999999</v>
      </c>
      <c r="AF49" s="97">
        <v>51.706242000000003</v>
      </c>
      <c r="AG49" s="98">
        <v>1.196E-3</v>
      </c>
    </row>
    <row r="50" spans="1:33" ht="15" customHeight="1" x14ac:dyDescent="0.35"/>
    <row r="51" spans="1:33" ht="15" customHeight="1" x14ac:dyDescent="0.35">
      <c r="B51" s="41" t="s">
        <v>2223</v>
      </c>
    </row>
    <row r="52" spans="1:33" ht="15" customHeight="1" x14ac:dyDescent="0.35">
      <c r="A52" s="91" t="s">
        <v>2224</v>
      </c>
      <c r="B52" s="96" t="s">
        <v>2176</v>
      </c>
      <c r="C52" s="97">
        <v>0</v>
      </c>
      <c r="D52" s="97">
        <v>0</v>
      </c>
      <c r="E52" s="97">
        <v>0</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8" t="s">
        <v>1557</v>
      </c>
    </row>
    <row r="53" spans="1:33" ht="15" customHeight="1" x14ac:dyDescent="0.35">
      <c r="A53" s="91" t="s">
        <v>2225</v>
      </c>
      <c r="B53" s="96" t="s">
        <v>2178</v>
      </c>
      <c r="C53" s="97">
        <v>0</v>
      </c>
      <c r="D53" s="97">
        <v>0</v>
      </c>
      <c r="E53" s="97">
        <v>0</v>
      </c>
      <c r="F53" s="97">
        <v>0</v>
      </c>
      <c r="G53" s="97">
        <v>46.642280999999997</v>
      </c>
      <c r="H53" s="97">
        <v>46.485160999999998</v>
      </c>
      <c r="I53" s="97">
        <v>46.274169999999998</v>
      </c>
      <c r="J53" s="97">
        <v>46.080112</v>
      </c>
      <c r="K53" s="97">
        <v>45.930320999999999</v>
      </c>
      <c r="L53" s="97">
        <v>45.813118000000003</v>
      </c>
      <c r="M53" s="97">
        <v>45.721558000000002</v>
      </c>
      <c r="N53" s="97">
        <v>45.660080000000001</v>
      </c>
      <c r="O53" s="97">
        <v>45.619166999999997</v>
      </c>
      <c r="P53" s="97">
        <v>45.571548</v>
      </c>
      <c r="Q53" s="97">
        <v>45.531776000000001</v>
      </c>
      <c r="R53" s="97">
        <v>45.499080999999997</v>
      </c>
      <c r="S53" s="97">
        <v>45.472473000000001</v>
      </c>
      <c r="T53" s="97">
        <v>45.448048</v>
      </c>
      <c r="U53" s="97">
        <v>45.430819999999997</v>
      </c>
      <c r="V53" s="97">
        <v>45.413048000000003</v>
      </c>
      <c r="W53" s="97">
        <v>45.408154000000003</v>
      </c>
      <c r="X53" s="97">
        <v>45.407103999999997</v>
      </c>
      <c r="Y53" s="97">
        <v>45.404896000000001</v>
      </c>
      <c r="Z53" s="97">
        <v>45.405365000000003</v>
      </c>
      <c r="AA53" s="97">
        <v>45.410679000000002</v>
      </c>
      <c r="AB53" s="97">
        <v>45.415492999999998</v>
      </c>
      <c r="AC53" s="97">
        <v>45.422195000000002</v>
      </c>
      <c r="AD53" s="97">
        <v>45.432834999999997</v>
      </c>
      <c r="AE53" s="97">
        <v>45.445231999999997</v>
      </c>
      <c r="AF53" s="97">
        <v>45.438758999999997</v>
      </c>
      <c r="AG53" s="98" t="s">
        <v>1557</v>
      </c>
    </row>
    <row r="54" spans="1:33" ht="15" customHeight="1" x14ac:dyDescent="0.35">
      <c r="A54" s="91" t="s">
        <v>2226</v>
      </c>
      <c r="B54" s="96" t="s">
        <v>2180</v>
      </c>
      <c r="C54" s="97">
        <v>40.776927999999998</v>
      </c>
      <c r="D54" s="97">
        <v>40.116562000000002</v>
      </c>
      <c r="E54" s="97">
        <v>39.649436999999999</v>
      </c>
      <c r="F54" s="97">
        <v>39.250084000000001</v>
      </c>
      <c r="G54" s="97">
        <v>38.935459000000002</v>
      </c>
      <c r="H54" s="97">
        <v>38.758327000000001</v>
      </c>
      <c r="I54" s="97">
        <v>38.525706999999997</v>
      </c>
      <c r="J54" s="97">
        <v>38.330406000000004</v>
      </c>
      <c r="K54" s="97">
        <v>38.180618000000003</v>
      </c>
      <c r="L54" s="97">
        <v>38.064746999999997</v>
      </c>
      <c r="M54" s="97">
        <v>37.974353999999998</v>
      </c>
      <c r="N54" s="97">
        <v>37.915222</v>
      </c>
      <c r="O54" s="97">
        <v>37.876491999999999</v>
      </c>
      <c r="P54" s="97">
        <v>37.832092000000003</v>
      </c>
      <c r="Q54" s="97">
        <v>37.795918</v>
      </c>
      <c r="R54" s="97">
        <v>37.767181000000001</v>
      </c>
      <c r="S54" s="97">
        <v>37.7453</v>
      </c>
      <c r="T54" s="97">
        <v>37.724421999999997</v>
      </c>
      <c r="U54" s="97">
        <v>37.710087000000001</v>
      </c>
      <c r="V54" s="97">
        <v>37.694431000000002</v>
      </c>
      <c r="W54" s="97">
        <v>37.693241</v>
      </c>
      <c r="X54" s="97">
        <v>37.695774</v>
      </c>
      <c r="Y54" s="97">
        <v>37.697265999999999</v>
      </c>
      <c r="Z54" s="97">
        <v>37.700221999999997</v>
      </c>
      <c r="AA54" s="97">
        <v>37.707431999999997</v>
      </c>
      <c r="AB54" s="97">
        <v>37.714675999999997</v>
      </c>
      <c r="AC54" s="97">
        <v>37.725043999999997</v>
      </c>
      <c r="AD54" s="97">
        <v>37.738250999999998</v>
      </c>
      <c r="AE54" s="97">
        <v>37.753452000000003</v>
      </c>
      <c r="AF54" s="97">
        <v>37.749588000000003</v>
      </c>
      <c r="AG54" s="98">
        <v>-2.6570000000000001E-3</v>
      </c>
    </row>
    <row r="55" spans="1:33" ht="15" customHeight="1" x14ac:dyDescent="0.35">
      <c r="A55" s="91" t="s">
        <v>2227</v>
      </c>
      <c r="B55" s="96" t="s">
        <v>2182</v>
      </c>
      <c r="C55" s="97">
        <v>42.387596000000002</v>
      </c>
      <c r="D55" s="97">
        <v>41.705212000000003</v>
      </c>
      <c r="E55" s="97">
        <v>41.196835</v>
      </c>
      <c r="F55" s="97">
        <v>40.733314999999997</v>
      </c>
      <c r="G55" s="97">
        <v>40.411026</v>
      </c>
      <c r="H55" s="97">
        <v>40.123524000000003</v>
      </c>
      <c r="I55" s="97">
        <v>39.844996999999999</v>
      </c>
      <c r="J55" s="97">
        <v>39.614215999999999</v>
      </c>
      <c r="K55" s="97">
        <v>39.434005999999997</v>
      </c>
      <c r="L55" s="97">
        <v>39.294353000000001</v>
      </c>
      <c r="M55" s="97">
        <v>39.186714000000002</v>
      </c>
      <c r="N55" s="97">
        <v>39.113522000000003</v>
      </c>
      <c r="O55" s="97">
        <v>39.062049999999999</v>
      </c>
      <c r="P55" s="97">
        <v>39.006435000000003</v>
      </c>
      <c r="Q55" s="97">
        <v>38.961903</v>
      </c>
      <c r="R55" s="97">
        <v>38.925545</v>
      </c>
      <c r="S55" s="97">
        <v>38.896625999999998</v>
      </c>
      <c r="T55" s="97">
        <v>38.870544000000002</v>
      </c>
      <c r="U55" s="97">
        <v>38.851646000000002</v>
      </c>
      <c r="V55" s="97">
        <v>38.831566000000002</v>
      </c>
      <c r="W55" s="97">
        <v>38.829487</v>
      </c>
      <c r="X55" s="97">
        <v>38.830883</v>
      </c>
      <c r="Y55" s="97">
        <v>38.831454999999998</v>
      </c>
      <c r="Z55" s="97">
        <v>38.833424000000001</v>
      </c>
      <c r="AA55" s="97">
        <v>38.839320999999998</v>
      </c>
      <c r="AB55" s="97">
        <v>38.845325000000003</v>
      </c>
      <c r="AC55" s="97">
        <v>38.854281999999998</v>
      </c>
      <c r="AD55" s="97">
        <v>38.865893999999997</v>
      </c>
      <c r="AE55" s="97">
        <v>38.879421000000001</v>
      </c>
      <c r="AF55" s="97">
        <v>38.873725999999998</v>
      </c>
      <c r="AG55" s="98">
        <v>-2.98E-3</v>
      </c>
    </row>
    <row r="56" spans="1:33" ht="15" customHeight="1" x14ac:dyDescent="0.35">
      <c r="A56" s="91" t="s">
        <v>2228</v>
      </c>
      <c r="B56" s="96" t="s">
        <v>2184</v>
      </c>
      <c r="C56" s="97">
        <v>51.238585999999998</v>
      </c>
      <c r="D56" s="97">
        <v>50.429554000000003</v>
      </c>
      <c r="E56" s="97">
        <v>49.785319999999999</v>
      </c>
      <c r="F56" s="97">
        <v>49.181697999999997</v>
      </c>
      <c r="G56" s="97">
        <v>48.742016</v>
      </c>
      <c r="H56" s="97">
        <v>48.337231000000003</v>
      </c>
      <c r="I56" s="97">
        <v>47.952137</v>
      </c>
      <c r="J56" s="97">
        <v>47.625340000000001</v>
      </c>
      <c r="K56" s="97">
        <v>47.366089000000002</v>
      </c>
      <c r="L56" s="97">
        <v>47.163680999999997</v>
      </c>
      <c r="M56" s="97">
        <v>47.006664000000001</v>
      </c>
      <c r="N56" s="97">
        <v>46.894188</v>
      </c>
      <c r="O56" s="97">
        <v>46.813189999999999</v>
      </c>
      <c r="P56" s="97">
        <v>46.731811999999998</v>
      </c>
      <c r="Q56" s="97">
        <v>46.664203999999998</v>
      </c>
      <c r="R56" s="97">
        <v>46.608970999999997</v>
      </c>
      <c r="S56" s="97">
        <v>46.563549000000002</v>
      </c>
      <c r="T56" s="97">
        <v>46.521988</v>
      </c>
      <c r="U56" s="97">
        <v>46.487597999999998</v>
      </c>
      <c r="V56" s="97">
        <v>46.452950000000001</v>
      </c>
      <c r="W56" s="97">
        <v>46.444282999999999</v>
      </c>
      <c r="X56" s="97">
        <v>46.439213000000002</v>
      </c>
      <c r="Y56" s="97">
        <v>46.433993999999998</v>
      </c>
      <c r="Z56" s="97">
        <v>46.430447000000001</v>
      </c>
      <c r="AA56" s="97">
        <v>46.430644999999998</v>
      </c>
      <c r="AB56" s="97">
        <v>46.431277999999999</v>
      </c>
      <c r="AC56" s="97">
        <v>46.434649999999998</v>
      </c>
      <c r="AD56" s="97">
        <v>46.440734999999997</v>
      </c>
      <c r="AE56" s="97">
        <v>46.448749999999997</v>
      </c>
      <c r="AF56" s="97">
        <v>46.437744000000002</v>
      </c>
      <c r="AG56" s="98">
        <v>-3.3869999999999998E-3</v>
      </c>
    </row>
    <row r="57" spans="1:33" ht="15" customHeight="1" x14ac:dyDescent="0.35">
      <c r="A57" s="91" t="s">
        <v>2229</v>
      </c>
      <c r="B57" s="96" t="s">
        <v>2186</v>
      </c>
      <c r="C57" s="97">
        <v>111.97803500000001</v>
      </c>
      <c r="D57" s="97">
        <v>111.21631600000001</v>
      </c>
      <c r="E57" s="97">
        <v>110.579987</v>
      </c>
      <c r="F57" s="97">
        <v>109.95180499999999</v>
      </c>
      <c r="G57" s="97">
        <v>109.559555</v>
      </c>
      <c r="H57" s="97">
        <v>109.22807299999999</v>
      </c>
      <c r="I57" s="97">
        <v>108.878433</v>
      </c>
      <c r="J57" s="97">
        <v>108.553909</v>
      </c>
      <c r="K57" s="97">
        <v>108.29583700000001</v>
      </c>
      <c r="L57" s="97">
        <v>108.093079</v>
      </c>
      <c r="M57" s="97">
        <v>107.93662999999999</v>
      </c>
      <c r="N57" s="97">
        <v>107.824005</v>
      </c>
      <c r="O57" s="97">
        <v>107.741058</v>
      </c>
      <c r="P57" s="97">
        <v>107.660286</v>
      </c>
      <c r="Q57" s="97">
        <v>107.594505</v>
      </c>
      <c r="R57" s="97">
        <v>107.540047</v>
      </c>
      <c r="S57" s="97">
        <v>107.49379</v>
      </c>
      <c r="T57" s="97">
        <v>107.45114100000001</v>
      </c>
      <c r="U57" s="97">
        <v>107.41497</v>
      </c>
      <c r="V57" s="97">
        <v>107.378601</v>
      </c>
      <c r="W57" s="97">
        <v>107.368584</v>
      </c>
      <c r="X57" s="97">
        <v>107.36161800000001</v>
      </c>
      <c r="Y57" s="97">
        <v>107.354607</v>
      </c>
      <c r="Z57" s="97">
        <v>107.34968600000001</v>
      </c>
      <c r="AA57" s="97">
        <v>107.348305</v>
      </c>
      <c r="AB57" s="97">
        <v>107.347801</v>
      </c>
      <c r="AC57" s="97">
        <v>107.349586</v>
      </c>
      <c r="AD57" s="97">
        <v>107.35414900000001</v>
      </c>
      <c r="AE57" s="97">
        <v>107.360382</v>
      </c>
      <c r="AF57" s="97">
        <v>107.346886</v>
      </c>
      <c r="AG57" s="98">
        <v>-1.4549999999999999E-3</v>
      </c>
    </row>
    <row r="58" spans="1:33" ht="15" customHeight="1" x14ac:dyDescent="0.35">
      <c r="A58" s="91" t="s">
        <v>2230</v>
      </c>
      <c r="B58" s="96" t="s">
        <v>2188</v>
      </c>
      <c r="C58" s="97">
        <v>38.611069000000001</v>
      </c>
      <c r="D58" s="97">
        <v>38.017822000000002</v>
      </c>
      <c r="E58" s="97">
        <v>37.579490999999997</v>
      </c>
      <c r="F58" s="97">
        <v>37.220638000000001</v>
      </c>
      <c r="G58" s="97">
        <v>36.962128</v>
      </c>
      <c r="H58" s="97">
        <v>36.805016000000002</v>
      </c>
      <c r="I58" s="97">
        <v>36.611030999999997</v>
      </c>
      <c r="J58" s="97">
        <v>36.451583999999997</v>
      </c>
      <c r="K58" s="97">
        <v>36.328116999999999</v>
      </c>
      <c r="L58" s="97">
        <v>36.231853000000001</v>
      </c>
      <c r="M58" s="97">
        <v>36.155684999999998</v>
      </c>
      <c r="N58" s="97">
        <v>36.101311000000003</v>
      </c>
      <c r="O58" s="97">
        <v>36.062182999999997</v>
      </c>
      <c r="P58" s="97">
        <v>36.013579999999997</v>
      </c>
      <c r="Q58" s="97">
        <v>35.971138000000003</v>
      </c>
      <c r="R58" s="97">
        <v>35.935799000000003</v>
      </c>
      <c r="S58" s="97">
        <v>35.906238999999999</v>
      </c>
      <c r="T58" s="97">
        <v>35.878239000000001</v>
      </c>
      <c r="U58" s="97">
        <v>35.854869999999998</v>
      </c>
      <c r="V58" s="97">
        <v>35.832424000000003</v>
      </c>
      <c r="W58" s="97">
        <v>35.820259</v>
      </c>
      <c r="X58" s="97">
        <v>35.810844000000003</v>
      </c>
      <c r="Y58" s="97">
        <v>35.802258000000002</v>
      </c>
      <c r="Z58" s="97">
        <v>35.795124000000001</v>
      </c>
      <c r="AA58" s="97">
        <v>35.790923999999997</v>
      </c>
      <c r="AB58" s="97">
        <v>35.787407000000002</v>
      </c>
      <c r="AC58" s="97">
        <v>35.786521999999998</v>
      </c>
      <c r="AD58" s="97">
        <v>35.787647</v>
      </c>
      <c r="AE58" s="97">
        <v>35.790759999999999</v>
      </c>
      <c r="AF58" s="97">
        <v>35.774410000000003</v>
      </c>
      <c r="AG58" s="98">
        <v>-2.6280000000000001E-3</v>
      </c>
    </row>
    <row r="59" spans="1:33" ht="15" customHeight="1" x14ac:dyDescent="0.35">
      <c r="A59" s="91" t="s">
        <v>2231</v>
      </c>
      <c r="B59" s="96" t="s">
        <v>2190</v>
      </c>
      <c r="C59" s="97">
        <v>51.217030000000001</v>
      </c>
      <c r="D59" s="97">
        <v>50.541885000000001</v>
      </c>
      <c r="E59" s="97">
        <v>50.023701000000003</v>
      </c>
      <c r="F59" s="97">
        <v>49.597042000000002</v>
      </c>
      <c r="G59" s="97">
        <v>49.281737999999997</v>
      </c>
      <c r="H59" s="97">
        <v>49.056995000000001</v>
      </c>
      <c r="I59" s="97">
        <v>48.819434999999999</v>
      </c>
      <c r="J59" s="97">
        <v>48.623671999999999</v>
      </c>
      <c r="K59" s="97">
        <v>48.468997999999999</v>
      </c>
      <c r="L59" s="97">
        <v>48.346615</v>
      </c>
      <c r="M59" s="97">
        <v>48.248837000000002</v>
      </c>
      <c r="N59" s="97">
        <v>48.176459999999999</v>
      </c>
      <c r="O59" s="97">
        <v>48.122062999999997</v>
      </c>
      <c r="P59" s="97">
        <v>48.059699999999999</v>
      </c>
      <c r="Q59" s="97">
        <v>48.004218999999999</v>
      </c>
      <c r="R59" s="97">
        <v>47.956252999999997</v>
      </c>
      <c r="S59" s="97">
        <v>47.91478</v>
      </c>
      <c r="T59" s="97">
        <v>47.875973000000002</v>
      </c>
      <c r="U59" s="97">
        <v>47.841850000000001</v>
      </c>
      <c r="V59" s="97">
        <v>47.808968</v>
      </c>
      <c r="W59" s="97">
        <v>47.788440999999999</v>
      </c>
      <c r="X59" s="97">
        <v>47.771107000000001</v>
      </c>
      <c r="Y59" s="97">
        <v>47.755713999999998</v>
      </c>
      <c r="Z59" s="97">
        <v>47.742148999999998</v>
      </c>
      <c r="AA59" s="97">
        <v>47.731358</v>
      </c>
      <c r="AB59" s="97">
        <v>47.721519000000001</v>
      </c>
      <c r="AC59" s="97">
        <v>47.714722000000002</v>
      </c>
      <c r="AD59" s="97">
        <v>47.709549000000003</v>
      </c>
      <c r="AE59" s="97">
        <v>47.706814000000001</v>
      </c>
      <c r="AF59" s="97">
        <v>47.684547000000002</v>
      </c>
      <c r="AG59" s="98">
        <v>-2.4610000000000001E-3</v>
      </c>
    </row>
    <row r="60" spans="1:33" ht="15" customHeight="1" x14ac:dyDescent="0.35">
      <c r="A60" s="91" t="s">
        <v>2232</v>
      </c>
      <c r="B60" s="96" t="s">
        <v>2192</v>
      </c>
      <c r="C60" s="97">
        <v>0</v>
      </c>
      <c r="D60" s="97">
        <v>0</v>
      </c>
      <c r="E60" s="97">
        <v>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0</v>
      </c>
      <c r="AF60" s="97">
        <v>0</v>
      </c>
      <c r="AG60" s="98" t="s">
        <v>1557</v>
      </c>
    </row>
    <row r="61" spans="1:33" ht="15" customHeight="1" x14ac:dyDescent="0.35">
      <c r="A61" s="91" t="s">
        <v>2233</v>
      </c>
      <c r="B61" s="96" t="s">
        <v>2194</v>
      </c>
      <c r="C61" s="97">
        <v>0</v>
      </c>
      <c r="D61" s="97">
        <v>0</v>
      </c>
      <c r="E61" s="97">
        <v>0</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8" t="s">
        <v>1557</v>
      </c>
    </row>
    <row r="62" spans="1:33" ht="15" customHeight="1" x14ac:dyDescent="0.35">
      <c r="A62" s="91" t="s">
        <v>2234</v>
      </c>
      <c r="B62" s="96" t="s">
        <v>2196</v>
      </c>
      <c r="C62" s="97">
        <v>41.882866</v>
      </c>
      <c r="D62" s="97">
        <v>41.261814000000001</v>
      </c>
      <c r="E62" s="97">
        <v>40.881656999999997</v>
      </c>
      <c r="F62" s="97">
        <v>40.593829999999997</v>
      </c>
      <c r="G62" s="97">
        <v>40.408805999999998</v>
      </c>
      <c r="H62" s="97">
        <v>40.198830000000001</v>
      </c>
      <c r="I62" s="97">
        <v>40.030006</v>
      </c>
      <c r="J62" s="97">
        <v>39.919227999999997</v>
      </c>
      <c r="K62" s="97">
        <v>39.817706999999999</v>
      </c>
      <c r="L62" s="97">
        <v>39.736781999999998</v>
      </c>
      <c r="M62" s="97">
        <v>39.676918000000001</v>
      </c>
      <c r="N62" s="97">
        <v>39.638359000000001</v>
      </c>
      <c r="O62" s="97">
        <v>39.621174000000003</v>
      </c>
      <c r="P62" s="97">
        <v>39.546982</v>
      </c>
      <c r="Q62" s="97">
        <v>39.471984999999997</v>
      </c>
      <c r="R62" s="97">
        <v>39.406165999999999</v>
      </c>
      <c r="S62" s="97">
        <v>39.346229999999998</v>
      </c>
      <c r="T62" s="97">
        <v>39.290024000000003</v>
      </c>
      <c r="U62" s="97">
        <v>39.238491000000003</v>
      </c>
      <c r="V62" s="97">
        <v>39.188724999999998</v>
      </c>
      <c r="W62" s="97">
        <v>39.156737999999997</v>
      </c>
      <c r="X62" s="97">
        <v>39.127411000000002</v>
      </c>
      <c r="Y62" s="97">
        <v>39.099556</v>
      </c>
      <c r="Z62" s="97">
        <v>39.073338</v>
      </c>
      <c r="AA62" s="97">
        <v>39.049396999999999</v>
      </c>
      <c r="AB62" s="97">
        <v>39.026836000000003</v>
      </c>
      <c r="AC62" s="97">
        <v>39.006500000000003</v>
      </c>
      <c r="AD62" s="97">
        <v>38.987960999999999</v>
      </c>
      <c r="AE62" s="97">
        <v>38.971375000000002</v>
      </c>
      <c r="AF62" s="97">
        <v>38.949654000000002</v>
      </c>
      <c r="AG62" s="98">
        <v>-2.5010000000000002E-3</v>
      </c>
    </row>
    <row r="63" spans="1:33" ht="15" customHeight="1" x14ac:dyDescent="0.35">
      <c r="A63" s="91" t="s">
        <v>2235</v>
      </c>
      <c r="B63" s="96" t="s">
        <v>2198</v>
      </c>
      <c r="C63" s="97">
        <v>0</v>
      </c>
      <c r="D63" s="97">
        <v>0</v>
      </c>
      <c r="E63" s="97">
        <v>0</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0</v>
      </c>
      <c r="AE63" s="97">
        <v>0</v>
      </c>
      <c r="AF63" s="97">
        <v>0</v>
      </c>
      <c r="AG63" s="98" t="s">
        <v>1557</v>
      </c>
    </row>
    <row r="64" spans="1:33" ht="15" customHeight="1" x14ac:dyDescent="0.35">
      <c r="A64" s="91" t="s">
        <v>2236</v>
      </c>
      <c r="B64" s="96" t="s">
        <v>2200</v>
      </c>
      <c r="C64" s="97">
        <v>55.956955000000001</v>
      </c>
      <c r="D64" s="97">
        <v>55.191639000000002</v>
      </c>
      <c r="E64" s="97">
        <v>54.568866999999997</v>
      </c>
      <c r="F64" s="97">
        <v>54.056679000000003</v>
      </c>
      <c r="G64" s="97">
        <v>53.618335999999999</v>
      </c>
      <c r="H64" s="97">
        <v>53.253517000000002</v>
      </c>
      <c r="I64" s="97">
        <v>52.952086999999999</v>
      </c>
      <c r="J64" s="97">
        <v>52.712905999999997</v>
      </c>
      <c r="K64" s="97">
        <v>52.527878000000001</v>
      </c>
      <c r="L64" s="97">
        <v>52.389750999999997</v>
      </c>
      <c r="M64" s="97">
        <v>52.289237999999997</v>
      </c>
      <c r="N64" s="97">
        <v>52.220241999999999</v>
      </c>
      <c r="O64" s="97">
        <v>52.175517999999997</v>
      </c>
      <c r="P64" s="97">
        <v>52.081940000000003</v>
      </c>
      <c r="Q64" s="97">
        <v>51.987811999999998</v>
      </c>
      <c r="R64" s="97">
        <v>51.904797000000002</v>
      </c>
      <c r="S64" s="97">
        <v>51.828522</v>
      </c>
      <c r="T64" s="97">
        <v>51.756435000000003</v>
      </c>
      <c r="U64" s="97">
        <v>51.688231999999999</v>
      </c>
      <c r="V64" s="97">
        <v>51.623233999999997</v>
      </c>
      <c r="W64" s="97">
        <v>51.576526999999999</v>
      </c>
      <c r="X64" s="97">
        <v>51.532142999999998</v>
      </c>
      <c r="Y64" s="97">
        <v>51.490025000000003</v>
      </c>
      <c r="Z64" s="97">
        <v>51.449874999999999</v>
      </c>
      <c r="AA64" s="97">
        <v>51.411766</v>
      </c>
      <c r="AB64" s="97">
        <v>51.375629000000004</v>
      </c>
      <c r="AC64" s="97">
        <v>51.341816000000001</v>
      </c>
      <c r="AD64" s="97">
        <v>51.310161999999998</v>
      </c>
      <c r="AE64" s="97">
        <v>51.280738999999997</v>
      </c>
      <c r="AF64" s="97">
        <v>51.246558999999998</v>
      </c>
      <c r="AG64" s="98">
        <v>-3.0279999999999999E-3</v>
      </c>
    </row>
    <row r="65" spans="1:33" ht="15" customHeight="1" x14ac:dyDescent="0.35">
      <c r="A65" s="91" t="s">
        <v>2237</v>
      </c>
      <c r="B65" s="96" t="s">
        <v>2202</v>
      </c>
      <c r="C65" s="97">
        <v>0</v>
      </c>
      <c r="D65" s="97">
        <v>0</v>
      </c>
      <c r="E65" s="97">
        <v>0</v>
      </c>
      <c r="F65" s="97">
        <v>0</v>
      </c>
      <c r="G65" s="97">
        <v>0</v>
      </c>
      <c r="H65" s="97">
        <v>0</v>
      </c>
      <c r="I65" s="97">
        <v>0</v>
      </c>
      <c r="J65" s="97">
        <v>0</v>
      </c>
      <c r="K65" s="97">
        <v>0</v>
      </c>
      <c r="L65" s="97">
        <v>0</v>
      </c>
      <c r="M65" s="97">
        <v>0</v>
      </c>
      <c r="N65" s="97">
        <v>0</v>
      </c>
      <c r="O65" s="97">
        <v>0</v>
      </c>
      <c r="P65" s="97">
        <v>0</v>
      </c>
      <c r="Q65" s="97">
        <v>0</v>
      </c>
      <c r="R65" s="97">
        <v>0</v>
      </c>
      <c r="S65" s="97">
        <v>0</v>
      </c>
      <c r="T65" s="97">
        <v>0</v>
      </c>
      <c r="U65" s="97">
        <v>0</v>
      </c>
      <c r="V65" s="97">
        <v>0</v>
      </c>
      <c r="W65" s="97">
        <v>0</v>
      </c>
      <c r="X65" s="97">
        <v>0</v>
      </c>
      <c r="Y65" s="97">
        <v>0</v>
      </c>
      <c r="Z65" s="97">
        <v>0</v>
      </c>
      <c r="AA65" s="97">
        <v>0</v>
      </c>
      <c r="AB65" s="97">
        <v>0</v>
      </c>
      <c r="AC65" s="97">
        <v>0</v>
      </c>
      <c r="AD65" s="97">
        <v>0</v>
      </c>
      <c r="AE65" s="97">
        <v>0</v>
      </c>
      <c r="AF65" s="97">
        <v>0</v>
      </c>
      <c r="AG65" s="98" t="s">
        <v>1557</v>
      </c>
    </row>
    <row r="66" spans="1:33" ht="15" customHeight="1" x14ac:dyDescent="0.35">
      <c r="A66" s="91" t="s">
        <v>2238</v>
      </c>
      <c r="B66" s="96" t="s">
        <v>2204</v>
      </c>
      <c r="C66" s="97">
        <v>39.863739000000002</v>
      </c>
      <c r="D66" s="97">
        <v>39.304049999999997</v>
      </c>
      <c r="E66" s="97">
        <v>38.918987000000001</v>
      </c>
      <c r="F66" s="97">
        <v>38.623900999999996</v>
      </c>
      <c r="G66" s="97">
        <v>38.389831999999998</v>
      </c>
      <c r="H66" s="97">
        <v>38.193905000000001</v>
      </c>
      <c r="I66" s="97">
        <v>38.041504000000003</v>
      </c>
      <c r="J66" s="97">
        <v>37.934544000000002</v>
      </c>
      <c r="K66" s="97">
        <v>37.861007999999998</v>
      </c>
      <c r="L66" s="97">
        <v>37.811847999999998</v>
      </c>
      <c r="M66" s="97">
        <v>37.782626999999998</v>
      </c>
      <c r="N66" s="97">
        <v>37.773705</v>
      </c>
      <c r="O66" s="97">
        <v>37.779910999999998</v>
      </c>
      <c r="P66" s="97">
        <v>37.729838999999998</v>
      </c>
      <c r="Q66" s="97">
        <v>37.675297</v>
      </c>
      <c r="R66" s="97">
        <v>37.628211999999998</v>
      </c>
      <c r="S66" s="97">
        <v>37.58466</v>
      </c>
      <c r="T66" s="97">
        <v>37.542175</v>
      </c>
      <c r="U66" s="97">
        <v>37.503342000000004</v>
      </c>
      <c r="V66" s="97">
        <v>37.465614000000002</v>
      </c>
      <c r="W66" s="97">
        <v>37.437663999999998</v>
      </c>
      <c r="X66" s="97">
        <v>37.411918999999997</v>
      </c>
      <c r="Y66" s="97">
        <v>37.386947999999997</v>
      </c>
      <c r="Z66" s="97">
        <v>37.363205000000001</v>
      </c>
      <c r="AA66" s="97">
        <v>37.341636999999999</v>
      </c>
      <c r="AB66" s="97">
        <v>37.321193999999998</v>
      </c>
      <c r="AC66" s="97">
        <v>37.303379</v>
      </c>
      <c r="AD66" s="97">
        <v>37.287300000000002</v>
      </c>
      <c r="AE66" s="97">
        <v>37.273246999999998</v>
      </c>
      <c r="AF66" s="97">
        <v>37.253962999999999</v>
      </c>
      <c r="AG66" s="98">
        <v>-2.3319999999999999E-3</v>
      </c>
    </row>
    <row r="67" spans="1:33" ht="15" customHeight="1" x14ac:dyDescent="0.35">
      <c r="A67" s="91" t="s">
        <v>2239</v>
      </c>
      <c r="B67" s="96" t="s">
        <v>2206</v>
      </c>
      <c r="C67" s="97">
        <v>54.203845999999999</v>
      </c>
      <c r="D67" s="97">
        <v>53.530647000000002</v>
      </c>
      <c r="E67" s="97">
        <v>53.037796</v>
      </c>
      <c r="F67" s="97">
        <v>52.642437000000001</v>
      </c>
      <c r="G67" s="97">
        <v>52.349753999999997</v>
      </c>
      <c r="H67" s="97">
        <v>52.101706999999998</v>
      </c>
      <c r="I67" s="97">
        <v>51.903877000000001</v>
      </c>
      <c r="J67" s="97">
        <v>51.753258000000002</v>
      </c>
      <c r="K67" s="97">
        <v>51.641421999999999</v>
      </c>
      <c r="L67" s="97">
        <v>51.561737000000001</v>
      </c>
      <c r="M67" s="97">
        <v>51.507496000000003</v>
      </c>
      <c r="N67" s="97">
        <v>51.476601000000002</v>
      </c>
      <c r="O67" s="97">
        <v>51.465172000000003</v>
      </c>
      <c r="P67" s="97">
        <v>51.400238000000002</v>
      </c>
      <c r="Q67" s="97">
        <v>51.331806</v>
      </c>
      <c r="R67" s="97">
        <v>51.271233000000002</v>
      </c>
      <c r="S67" s="97">
        <v>51.216186999999998</v>
      </c>
      <c r="T67" s="97">
        <v>51.160865999999999</v>
      </c>
      <c r="U67" s="97">
        <v>51.112338999999999</v>
      </c>
      <c r="V67" s="97">
        <v>51.065407</v>
      </c>
      <c r="W67" s="97">
        <v>51.030479</v>
      </c>
      <c r="X67" s="97">
        <v>50.998131000000001</v>
      </c>
      <c r="Y67" s="97">
        <v>50.967064000000001</v>
      </c>
      <c r="Z67" s="97">
        <v>50.937275</v>
      </c>
      <c r="AA67" s="97">
        <v>50.910091000000001</v>
      </c>
      <c r="AB67" s="97">
        <v>50.884151000000003</v>
      </c>
      <c r="AC67" s="97">
        <v>50.861206000000003</v>
      </c>
      <c r="AD67" s="97">
        <v>50.840366000000003</v>
      </c>
      <c r="AE67" s="97">
        <v>50.822006000000002</v>
      </c>
      <c r="AF67" s="97">
        <v>50.798659999999998</v>
      </c>
      <c r="AG67" s="98">
        <v>-2.235E-3</v>
      </c>
    </row>
    <row r="68" spans="1:33" ht="15" customHeight="1" x14ac:dyDescent="0.35"/>
    <row r="69" spans="1:33" ht="15" customHeight="1" x14ac:dyDescent="0.35">
      <c r="B69" s="41" t="s">
        <v>2240</v>
      </c>
    </row>
    <row r="70" spans="1:33" ht="12" customHeight="1" x14ac:dyDescent="0.35">
      <c r="A70" s="91" t="s">
        <v>2241</v>
      </c>
      <c r="B70" s="96" t="s">
        <v>2176</v>
      </c>
      <c r="C70" s="97">
        <v>0</v>
      </c>
      <c r="D70" s="97">
        <v>0</v>
      </c>
      <c r="E70" s="97">
        <v>0</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0</v>
      </c>
      <c r="AD70" s="97">
        <v>0</v>
      </c>
      <c r="AE70" s="97">
        <v>0</v>
      </c>
      <c r="AF70" s="97">
        <v>0</v>
      </c>
      <c r="AG70" s="98" t="s">
        <v>1557</v>
      </c>
    </row>
    <row r="71" spans="1:33" ht="15" customHeight="1" x14ac:dyDescent="0.35">
      <c r="A71" s="91" t="s">
        <v>2242</v>
      </c>
      <c r="B71" s="96" t="s">
        <v>2178</v>
      </c>
      <c r="C71" s="97">
        <v>50.087851999999998</v>
      </c>
      <c r="D71" s="97">
        <v>49.322741999999998</v>
      </c>
      <c r="E71" s="97">
        <v>48.749282999999998</v>
      </c>
      <c r="F71" s="97">
        <v>48.194209999999998</v>
      </c>
      <c r="G71" s="97">
        <v>48.032505</v>
      </c>
      <c r="H71" s="97">
        <v>47.855243999999999</v>
      </c>
      <c r="I71" s="97">
        <v>47.623615000000001</v>
      </c>
      <c r="J71" s="97">
        <v>47.396500000000003</v>
      </c>
      <c r="K71" s="97">
        <v>47.219329999999999</v>
      </c>
      <c r="L71" s="97">
        <v>47.077590999999998</v>
      </c>
      <c r="M71" s="97">
        <v>46.963096999999998</v>
      </c>
      <c r="N71" s="97">
        <v>46.880676000000001</v>
      </c>
      <c r="O71" s="97">
        <v>46.819546000000003</v>
      </c>
      <c r="P71" s="97">
        <v>46.751987</v>
      </c>
      <c r="Q71" s="97">
        <v>46.693699000000002</v>
      </c>
      <c r="R71" s="97">
        <v>46.644112</v>
      </c>
      <c r="S71" s="97">
        <v>46.601031999999996</v>
      </c>
      <c r="T71" s="97">
        <v>46.561092000000002</v>
      </c>
      <c r="U71" s="97">
        <v>46.529232</v>
      </c>
      <c r="V71" s="97">
        <v>46.497467</v>
      </c>
      <c r="W71" s="97">
        <v>46.480946000000003</v>
      </c>
      <c r="X71" s="97">
        <v>46.469250000000002</v>
      </c>
      <c r="Y71" s="97">
        <v>46.457253000000001</v>
      </c>
      <c r="Z71" s="97">
        <v>46.447764999999997</v>
      </c>
      <c r="AA71" s="97">
        <v>46.443268000000003</v>
      </c>
      <c r="AB71" s="97">
        <v>46.439636</v>
      </c>
      <c r="AC71" s="97">
        <v>46.439041000000003</v>
      </c>
      <c r="AD71" s="97">
        <v>46.441867999999999</v>
      </c>
      <c r="AE71" s="97">
        <v>46.446888000000001</v>
      </c>
      <c r="AF71" s="97">
        <v>46.433083000000003</v>
      </c>
      <c r="AG71" s="98">
        <v>-2.6090000000000002E-3</v>
      </c>
    </row>
    <row r="72" spans="1:33" ht="15" customHeight="1" x14ac:dyDescent="0.35">
      <c r="A72" s="91" t="s">
        <v>2243</v>
      </c>
      <c r="B72" s="96" t="s">
        <v>2180</v>
      </c>
      <c r="C72" s="97">
        <v>42.543579000000001</v>
      </c>
      <c r="D72" s="97">
        <v>41.728980999999997</v>
      </c>
      <c r="E72" s="97">
        <v>41.149203999999997</v>
      </c>
      <c r="F72" s="97">
        <v>40.671768</v>
      </c>
      <c r="G72" s="97">
        <v>40.318545999999998</v>
      </c>
      <c r="H72" s="97">
        <v>40.076934999999999</v>
      </c>
      <c r="I72" s="97">
        <v>39.797359</v>
      </c>
      <c r="J72" s="97">
        <v>39.564545000000003</v>
      </c>
      <c r="K72" s="97">
        <v>39.382098999999997</v>
      </c>
      <c r="L72" s="97">
        <v>39.236899999999999</v>
      </c>
      <c r="M72" s="97">
        <v>39.119652000000002</v>
      </c>
      <c r="N72" s="97">
        <v>39.035496000000002</v>
      </c>
      <c r="O72" s="97">
        <v>38.973820000000003</v>
      </c>
      <c r="P72" s="97">
        <v>38.906253999999997</v>
      </c>
      <c r="Q72" s="97">
        <v>38.848540999999997</v>
      </c>
      <c r="R72" s="97">
        <v>38.799629000000003</v>
      </c>
      <c r="S72" s="97">
        <v>38.758678000000003</v>
      </c>
      <c r="T72" s="97">
        <v>38.720001000000003</v>
      </c>
      <c r="U72" s="97">
        <v>38.689216999999999</v>
      </c>
      <c r="V72" s="97">
        <v>38.658112000000003</v>
      </c>
      <c r="W72" s="97">
        <v>38.642341999999999</v>
      </c>
      <c r="X72" s="97">
        <v>38.631317000000003</v>
      </c>
      <c r="Y72" s="97">
        <v>38.619945999999999</v>
      </c>
      <c r="Z72" s="97">
        <v>38.610816999999997</v>
      </c>
      <c r="AA72" s="97">
        <v>38.606617</v>
      </c>
      <c r="AB72" s="97">
        <v>38.603057999999997</v>
      </c>
      <c r="AC72" s="97">
        <v>38.603008000000003</v>
      </c>
      <c r="AD72" s="97">
        <v>38.606422000000002</v>
      </c>
      <c r="AE72" s="97">
        <v>38.612296999999998</v>
      </c>
      <c r="AF72" s="97">
        <v>38.599559999999997</v>
      </c>
      <c r="AG72" s="98">
        <v>-3.349E-3</v>
      </c>
    </row>
    <row r="73" spans="1:33" ht="15" customHeight="1" x14ac:dyDescent="0.35">
      <c r="A73" s="91" t="s">
        <v>2244</v>
      </c>
      <c r="B73" s="96" t="s">
        <v>2182</v>
      </c>
      <c r="C73" s="97">
        <v>43.895831999999999</v>
      </c>
      <c r="D73" s="97">
        <v>43.085377000000001</v>
      </c>
      <c r="E73" s="97">
        <v>42.477947</v>
      </c>
      <c r="F73" s="97">
        <v>41.941054999999999</v>
      </c>
      <c r="G73" s="97">
        <v>41.556583000000003</v>
      </c>
      <c r="H73" s="97">
        <v>41.216434</v>
      </c>
      <c r="I73" s="97">
        <v>40.899543999999999</v>
      </c>
      <c r="J73" s="97">
        <v>40.636208000000003</v>
      </c>
      <c r="K73" s="97">
        <v>40.428958999999999</v>
      </c>
      <c r="L73" s="97">
        <v>40.264847000000003</v>
      </c>
      <c r="M73" s="97">
        <v>40.134224000000003</v>
      </c>
      <c r="N73" s="97">
        <v>40.040390000000002</v>
      </c>
      <c r="O73" s="97">
        <v>39.972233000000003</v>
      </c>
      <c r="P73" s="97">
        <v>39.900115999999997</v>
      </c>
      <c r="Q73" s="97">
        <v>39.837372000000002</v>
      </c>
      <c r="R73" s="97">
        <v>39.783771999999999</v>
      </c>
      <c r="S73" s="97">
        <v>39.738689000000001</v>
      </c>
      <c r="T73" s="97">
        <v>39.697398999999997</v>
      </c>
      <c r="U73" s="97">
        <v>39.664023999999998</v>
      </c>
      <c r="V73" s="97">
        <v>39.630318000000003</v>
      </c>
      <c r="W73" s="97">
        <v>39.615391000000002</v>
      </c>
      <c r="X73" s="97">
        <v>39.605094999999999</v>
      </c>
      <c r="Y73" s="97">
        <v>39.594470999999999</v>
      </c>
      <c r="Z73" s="97">
        <v>39.586070999999997</v>
      </c>
      <c r="AA73" s="97">
        <v>39.582317000000003</v>
      </c>
      <c r="AB73" s="97">
        <v>39.579276999999998</v>
      </c>
      <c r="AC73" s="97">
        <v>39.579334000000003</v>
      </c>
      <c r="AD73" s="97">
        <v>39.582740999999999</v>
      </c>
      <c r="AE73" s="97">
        <v>39.588332999999999</v>
      </c>
      <c r="AF73" s="97">
        <v>39.575119000000001</v>
      </c>
      <c r="AG73" s="98">
        <v>-3.5669999999999999E-3</v>
      </c>
    </row>
    <row r="74" spans="1:33" ht="15" customHeight="1" x14ac:dyDescent="0.35">
      <c r="A74" s="91" t="s">
        <v>2245</v>
      </c>
      <c r="B74" s="96" t="s">
        <v>2184</v>
      </c>
      <c r="C74" s="97">
        <v>53.533554000000002</v>
      </c>
      <c r="D74" s="97">
        <v>52.532352000000003</v>
      </c>
      <c r="E74" s="97">
        <v>51.737419000000003</v>
      </c>
      <c r="F74" s="97">
        <v>51.005561999999998</v>
      </c>
      <c r="G74" s="97">
        <v>50.486862000000002</v>
      </c>
      <c r="H74" s="97">
        <v>49.988838000000001</v>
      </c>
      <c r="I74" s="97">
        <v>49.541054000000003</v>
      </c>
      <c r="J74" s="97">
        <v>49.162723999999997</v>
      </c>
      <c r="K74" s="97">
        <v>48.861271000000002</v>
      </c>
      <c r="L74" s="97">
        <v>48.620421999999998</v>
      </c>
      <c r="M74" s="97">
        <v>48.428009000000003</v>
      </c>
      <c r="N74" s="97">
        <v>48.283000999999999</v>
      </c>
      <c r="O74" s="97">
        <v>48.172252999999998</v>
      </c>
      <c r="P74" s="97">
        <v>48.064003</v>
      </c>
      <c r="Q74" s="97">
        <v>47.971333000000001</v>
      </c>
      <c r="R74" s="97">
        <v>47.890953000000003</v>
      </c>
      <c r="S74" s="97">
        <v>47.819405000000003</v>
      </c>
      <c r="T74" s="97">
        <v>47.753864</v>
      </c>
      <c r="U74" s="97">
        <v>47.697395</v>
      </c>
      <c r="V74" s="97">
        <v>47.641731</v>
      </c>
      <c r="W74" s="97">
        <v>47.613239</v>
      </c>
      <c r="X74" s="97">
        <v>47.590350999999998</v>
      </c>
      <c r="Y74" s="97">
        <v>47.568184000000002</v>
      </c>
      <c r="Z74" s="97">
        <v>47.548737000000003</v>
      </c>
      <c r="AA74" s="97">
        <v>47.534027000000002</v>
      </c>
      <c r="AB74" s="97">
        <v>47.520561000000001</v>
      </c>
      <c r="AC74" s="97">
        <v>47.509903000000001</v>
      </c>
      <c r="AD74" s="97">
        <v>47.503109000000002</v>
      </c>
      <c r="AE74" s="97">
        <v>47.498626999999999</v>
      </c>
      <c r="AF74" s="97">
        <v>47.476303000000001</v>
      </c>
      <c r="AG74" s="98">
        <v>-4.1320000000000003E-3</v>
      </c>
    </row>
    <row r="75" spans="1:33" ht="15" customHeight="1" x14ac:dyDescent="0.35">
      <c r="A75" s="91" t="s">
        <v>2246</v>
      </c>
      <c r="B75" s="96" t="s">
        <v>2186</v>
      </c>
      <c r="C75" s="97">
        <v>113.44394699999999</v>
      </c>
      <c r="D75" s="97">
        <v>112.56214900000001</v>
      </c>
      <c r="E75" s="97">
        <v>111.824623</v>
      </c>
      <c r="F75" s="97">
        <v>111.114197</v>
      </c>
      <c r="G75" s="97">
        <v>110.755196</v>
      </c>
      <c r="H75" s="97">
        <v>110.412498</v>
      </c>
      <c r="I75" s="97">
        <v>110.015236</v>
      </c>
      <c r="J75" s="97">
        <v>109.659164</v>
      </c>
      <c r="K75" s="97">
        <v>109.374123</v>
      </c>
      <c r="L75" s="97">
        <v>109.149055</v>
      </c>
      <c r="M75" s="97">
        <v>108.972382</v>
      </c>
      <c r="N75" s="97">
        <v>108.841537</v>
      </c>
      <c r="O75" s="97">
        <v>108.74284400000001</v>
      </c>
      <c r="P75" s="97">
        <v>108.64399</v>
      </c>
      <c r="Q75" s="97">
        <v>108.55873099999999</v>
      </c>
      <c r="R75" s="97">
        <v>108.48575599999999</v>
      </c>
      <c r="S75" s="97">
        <v>108.422676</v>
      </c>
      <c r="T75" s="97">
        <v>108.364723</v>
      </c>
      <c r="U75" s="97">
        <v>108.314331</v>
      </c>
      <c r="V75" s="97">
        <v>108.264809</v>
      </c>
      <c r="W75" s="97">
        <v>108.24269099999999</v>
      </c>
      <c r="X75" s="97">
        <v>108.22521999999999</v>
      </c>
      <c r="Y75" s="97">
        <v>108.20843499999999</v>
      </c>
      <c r="Z75" s="97">
        <v>108.194267</v>
      </c>
      <c r="AA75" s="97">
        <v>108.184219</v>
      </c>
      <c r="AB75" s="97">
        <v>108.175392</v>
      </c>
      <c r="AC75" s="97">
        <v>108.16909800000001</v>
      </c>
      <c r="AD75" s="97">
        <v>108.166039</v>
      </c>
      <c r="AE75" s="97">
        <v>108.1651</v>
      </c>
      <c r="AF75" s="97">
        <v>108.144974</v>
      </c>
      <c r="AG75" s="98">
        <v>-1.6479999999999999E-3</v>
      </c>
    </row>
    <row r="76" spans="1:33" ht="15" customHeight="1" x14ac:dyDescent="0.35">
      <c r="A76" s="91" t="s">
        <v>2247</v>
      </c>
      <c r="B76" s="96" t="s">
        <v>2188</v>
      </c>
      <c r="C76" s="97">
        <v>40.468964</v>
      </c>
      <c r="D76" s="97">
        <v>39.717663000000002</v>
      </c>
      <c r="E76" s="97">
        <v>39.160625000000003</v>
      </c>
      <c r="F76" s="97">
        <v>38.694564999999997</v>
      </c>
      <c r="G76" s="97">
        <v>38.384270000000001</v>
      </c>
      <c r="H76" s="97">
        <v>38.14864</v>
      </c>
      <c r="I76" s="97">
        <v>37.906609000000003</v>
      </c>
      <c r="J76" s="97">
        <v>37.706702999999997</v>
      </c>
      <c r="K76" s="97">
        <v>37.548622000000002</v>
      </c>
      <c r="L76" s="97">
        <v>37.421227000000002</v>
      </c>
      <c r="M76" s="97">
        <v>37.316647000000003</v>
      </c>
      <c r="N76" s="97">
        <v>37.236710000000002</v>
      </c>
      <c r="O76" s="97">
        <v>37.173957999999999</v>
      </c>
      <c r="P76" s="97">
        <v>37.102497</v>
      </c>
      <c r="Q76" s="97">
        <v>37.038082000000003</v>
      </c>
      <c r="R76" s="97">
        <v>36.981181999999997</v>
      </c>
      <c r="S76" s="97">
        <v>36.930798000000003</v>
      </c>
      <c r="T76" s="97">
        <v>36.883857999999996</v>
      </c>
      <c r="U76" s="97">
        <v>36.843108999999998</v>
      </c>
      <c r="V76" s="97">
        <v>36.805129999999998</v>
      </c>
      <c r="W76" s="97">
        <v>36.778373999999999</v>
      </c>
      <c r="X76" s="97">
        <v>36.755057999999998</v>
      </c>
      <c r="Y76" s="97">
        <v>36.733790999999997</v>
      </c>
      <c r="Z76" s="97">
        <v>36.714455000000001</v>
      </c>
      <c r="AA76" s="97">
        <v>36.698540000000001</v>
      </c>
      <c r="AB76" s="97">
        <v>36.683861</v>
      </c>
      <c r="AC76" s="97">
        <v>36.672573</v>
      </c>
      <c r="AD76" s="97">
        <v>36.663531999999996</v>
      </c>
      <c r="AE76" s="97">
        <v>36.657169000000003</v>
      </c>
      <c r="AF76" s="97">
        <v>36.631740999999998</v>
      </c>
      <c r="AG76" s="98">
        <v>-3.4290000000000002E-3</v>
      </c>
    </row>
    <row r="77" spans="1:33" ht="15" customHeight="1" x14ac:dyDescent="0.35">
      <c r="A77" s="91" t="s">
        <v>2248</v>
      </c>
      <c r="B77" s="96" t="s">
        <v>2190</v>
      </c>
      <c r="C77" s="97">
        <v>54.392283999999997</v>
      </c>
      <c r="D77" s="97">
        <v>53.432361999999998</v>
      </c>
      <c r="E77" s="97">
        <v>52.686176000000003</v>
      </c>
      <c r="F77" s="97">
        <v>52.061656999999997</v>
      </c>
      <c r="G77" s="97">
        <v>51.636069999999997</v>
      </c>
      <c r="H77" s="97">
        <v>51.284744000000003</v>
      </c>
      <c r="I77" s="97">
        <v>50.962921000000001</v>
      </c>
      <c r="J77" s="97">
        <v>50.697144000000002</v>
      </c>
      <c r="K77" s="97">
        <v>50.483307000000003</v>
      </c>
      <c r="L77" s="97">
        <v>50.30838</v>
      </c>
      <c r="M77" s="97">
        <v>50.162621000000001</v>
      </c>
      <c r="N77" s="97">
        <v>50.045174000000003</v>
      </c>
      <c r="O77" s="97">
        <v>49.948703999999999</v>
      </c>
      <c r="P77" s="97">
        <v>49.846752000000002</v>
      </c>
      <c r="Q77" s="97">
        <v>49.755057999999998</v>
      </c>
      <c r="R77" s="97">
        <v>49.673411999999999</v>
      </c>
      <c r="S77" s="97">
        <v>49.600281000000003</v>
      </c>
      <c r="T77" s="97">
        <v>49.531219</v>
      </c>
      <c r="U77" s="97">
        <v>49.468570999999997</v>
      </c>
      <c r="V77" s="97">
        <v>49.408695000000002</v>
      </c>
      <c r="W77" s="97">
        <v>49.362453000000002</v>
      </c>
      <c r="X77" s="97">
        <v>49.321280999999999</v>
      </c>
      <c r="Y77" s="97">
        <v>49.284678999999997</v>
      </c>
      <c r="Z77" s="97">
        <v>49.250500000000002</v>
      </c>
      <c r="AA77" s="97">
        <v>49.219852000000003</v>
      </c>
      <c r="AB77" s="97">
        <v>49.191074</v>
      </c>
      <c r="AC77" s="97">
        <v>49.166556999999997</v>
      </c>
      <c r="AD77" s="97">
        <v>49.144069999999999</v>
      </c>
      <c r="AE77" s="97">
        <v>49.125191000000001</v>
      </c>
      <c r="AF77" s="97">
        <v>49.087437000000001</v>
      </c>
      <c r="AG77" s="98">
        <v>-3.532E-3</v>
      </c>
    </row>
    <row r="78" spans="1:33" ht="15" customHeight="1" x14ac:dyDescent="0.35">
      <c r="A78" s="91" t="s">
        <v>2249</v>
      </c>
      <c r="B78" s="96" t="s">
        <v>2192</v>
      </c>
      <c r="C78" s="97">
        <v>47.009731000000002</v>
      </c>
      <c r="D78" s="97">
        <v>45.958762999999998</v>
      </c>
      <c r="E78" s="97">
        <v>45.123806000000002</v>
      </c>
      <c r="F78" s="97">
        <v>44.448078000000002</v>
      </c>
      <c r="G78" s="97">
        <v>43.887253000000001</v>
      </c>
      <c r="H78" s="97">
        <v>43.424759000000002</v>
      </c>
      <c r="I78" s="97">
        <v>43.043072000000002</v>
      </c>
      <c r="J78" s="97">
        <v>42.737938</v>
      </c>
      <c r="K78" s="97">
        <v>42.497928999999999</v>
      </c>
      <c r="L78" s="97">
        <v>42.311996000000001</v>
      </c>
      <c r="M78" s="97">
        <v>42.168532999999996</v>
      </c>
      <c r="N78" s="97">
        <v>42.059834000000002</v>
      </c>
      <c r="O78" s="97">
        <v>41.983006000000003</v>
      </c>
      <c r="P78" s="97">
        <v>41.852722</v>
      </c>
      <c r="Q78" s="97">
        <v>41.724995</v>
      </c>
      <c r="R78" s="97">
        <v>41.611682999999999</v>
      </c>
      <c r="S78" s="97">
        <v>41.505707000000001</v>
      </c>
      <c r="T78" s="97">
        <v>41.405453000000001</v>
      </c>
      <c r="U78" s="97">
        <v>41.310451999999998</v>
      </c>
      <c r="V78" s="97">
        <v>41.219841000000002</v>
      </c>
      <c r="W78" s="97">
        <v>41.148814999999999</v>
      </c>
      <c r="X78" s="97">
        <v>41.081501000000003</v>
      </c>
      <c r="Y78" s="97">
        <v>41.017753999999996</v>
      </c>
      <c r="Z78" s="97">
        <v>40.956867000000003</v>
      </c>
      <c r="AA78" s="97">
        <v>40.898705</v>
      </c>
      <c r="AB78" s="97">
        <v>40.843474999999998</v>
      </c>
      <c r="AC78" s="97">
        <v>40.791232999999998</v>
      </c>
      <c r="AD78" s="97">
        <v>40.741973999999999</v>
      </c>
      <c r="AE78" s="97">
        <v>40.695861999999998</v>
      </c>
      <c r="AF78" s="97">
        <v>40.645668000000001</v>
      </c>
      <c r="AG78" s="98">
        <v>-5.0029999999999996E-3</v>
      </c>
    </row>
    <row r="79" spans="1:33" ht="15" customHeight="1" x14ac:dyDescent="0.35">
      <c r="A79" s="91" t="s">
        <v>2250</v>
      </c>
      <c r="B79" s="96" t="s">
        <v>2194</v>
      </c>
      <c r="C79" s="97">
        <v>0</v>
      </c>
      <c r="D79" s="97">
        <v>0</v>
      </c>
      <c r="E79" s="97">
        <v>0</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0</v>
      </c>
      <c r="Y79" s="97">
        <v>0</v>
      </c>
      <c r="Z79" s="97">
        <v>0</v>
      </c>
      <c r="AA79" s="97">
        <v>0</v>
      </c>
      <c r="AB79" s="97">
        <v>0</v>
      </c>
      <c r="AC79" s="97">
        <v>0</v>
      </c>
      <c r="AD79" s="97">
        <v>0</v>
      </c>
      <c r="AE79" s="97">
        <v>0</v>
      </c>
      <c r="AF79" s="97">
        <v>0</v>
      </c>
      <c r="AG79" s="98" t="s">
        <v>1557</v>
      </c>
    </row>
    <row r="80" spans="1:33" ht="15" customHeight="1" x14ac:dyDescent="0.35">
      <c r="A80" s="91" t="s">
        <v>2251</v>
      </c>
      <c r="B80" s="96" t="s">
        <v>2196</v>
      </c>
      <c r="C80" s="97">
        <v>0</v>
      </c>
      <c r="D80" s="97">
        <v>0</v>
      </c>
      <c r="E80" s="97">
        <v>0</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0</v>
      </c>
      <c r="AB80" s="97">
        <v>0</v>
      </c>
      <c r="AC80" s="97">
        <v>0</v>
      </c>
      <c r="AD80" s="97">
        <v>0</v>
      </c>
      <c r="AE80" s="97">
        <v>0</v>
      </c>
      <c r="AF80" s="97">
        <v>0</v>
      </c>
      <c r="AG80" s="98" t="s">
        <v>1557</v>
      </c>
    </row>
    <row r="81" spans="1:33" ht="15" customHeight="1" x14ac:dyDescent="0.35">
      <c r="A81" s="91" t="s">
        <v>2252</v>
      </c>
      <c r="B81" s="96" t="s">
        <v>2198</v>
      </c>
      <c r="C81" s="97">
        <v>48.449489999999997</v>
      </c>
      <c r="D81" s="97">
        <v>47.441325999999997</v>
      </c>
      <c r="E81" s="97">
        <v>46.684730999999999</v>
      </c>
      <c r="F81" s="97">
        <v>46.147731999999998</v>
      </c>
      <c r="G81" s="97">
        <v>45.709983999999999</v>
      </c>
      <c r="H81" s="97">
        <v>45.389442000000003</v>
      </c>
      <c r="I81" s="97">
        <v>45.145637999999998</v>
      </c>
      <c r="J81" s="97">
        <v>44.960017999999998</v>
      </c>
      <c r="K81" s="97">
        <v>44.815392000000003</v>
      </c>
      <c r="L81" s="97">
        <v>44.698765000000002</v>
      </c>
      <c r="M81" s="97">
        <v>44.601337000000001</v>
      </c>
      <c r="N81" s="97">
        <v>44.519669</v>
      </c>
      <c r="O81" s="97">
        <v>44.458056999999997</v>
      </c>
      <c r="P81" s="97">
        <v>44.342784999999999</v>
      </c>
      <c r="Q81" s="97">
        <v>44.221600000000002</v>
      </c>
      <c r="R81" s="97">
        <v>44.108165999999997</v>
      </c>
      <c r="S81" s="97">
        <v>44.001621</v>
      </c>
      <c r="T81" s="97">
        <v>43.897953000000001</v>
      </c>
      <c r="U81" s="97">
        <v>43.797606999999999</v>
      </c>
      <c r="V81" s="97">
        <v>43.703102000000001</v>
      </c>
      <c r="W81" s="97">
        <v>43.612411000000002</v>
      </c>
      <c r="X81" s="97">
        <v>43.526451000000002</v>
      </c>
      <c r="Y81" s="97">
        <v>43.445537999999999</v>
      </c>
      <c r="Z81" s="97">
        <v>43.368340000000003</v>
      </c>
      <c r="AA81" s="97">
        <v>43.294601</v>
      </c>
      <c r="AB81" s="97">
        <v>43.224606000000001</v>
      </c>
      <c r="AC81" s="97">
        <v>43.158318000000001</v>
      </c>
      <c r="AD81" s="97">
        <v>43.095511999999999</v>
      </c>
      <c r="AE81" s="97">
        <v>43.036678000000002</v>
      </c>
      <c r="AF81" s="97">
        <v>42.974345999999997</v>
      </c>
      <c r="AG81" s="98">
        <v>-4.1269999999999996E-3</v>
      </c>
    </row>
    <row r="82" spans="1:33" ht="15" customHeight="1" x14ac:dyDescent="0.35">
      <c r="A82" s="91" t="s">
        <v>2253</v>
      </c>
      <c r="B82" s="96" t="s">
        <v>2200</v>
      </c>
      <c r="C82" s="97">
        <v>60.720722000000002</v>
      </c>
      <c r="D82" s="97">
        <v>59.512535</v>
      </c>
      <c r="E82" s="97">
        <v>58.534122000000004</v>
      </c>
      <c r="F82" s="97">
        <v>57.747371999999999</v>
      </c>
      <c r="G82" s="97">
        <v>57.101714999999999</v>
      </c>
      <c r="H82" s="97">
        <v>56.574471000000003</v>
      </c>
      <c r="I82" s="97">
        <v>56.140881</v>
      </c>
      <c r="J82" s="97">
        <v>55.791859000000002</v>
      </c>
      <c r="K82" s="97">
        <v>55.514091000000001</v>
      </c>
      <c r="L82" s="97">
        <v>55.294079000000004</v>
      </c>
      <c r="M82" s="97">
        <v>55.119469000000002</v>
      </c>
      <c r="N82" s="97">
        <v>54.982532999999997</v>
      </c>
      <c r="O82" s="97">
        <v>54.874695000000003</v>
      </c>
      <c r="P82" s="97">
        <v>54.720233999999998</v>
      </c>
      <c r="Q82" s="97">
        <v>54.568587999999998</v>
      </c>
      <c r="R82" s="97">
        <v>54.430962000000001</v>
      </c>
      <c r="S82" s="97">
        <v>54.30386</v>
      </c>
      <c r="T82" s="97">
        <v>54.184269</v>
      </c>
      <c r="U82" s="97">
        <v>54.071457000000002</v>
      </c>
      <c r="V82" s="97">
        <v>53.963909000000001</v>
      </c>
      <c r="W82" s="97">
        <v>53.877003000000002</v>
      </c>
      <c r="X82" s="97">
        <v>53.794983000000002</v>
      </c>
      <c r="Y82" s="97">
        <v>53.717461</v>
      </c>
      <c r="Z82" s="97">
        <v>53.643749</v>
      </c>
      <c r="AA82" s="97">
        <v>53.573734000000002</v>
      </c>
      <c r="AB82" s="97">
        <v>53.507140999999997</v>
      </c>
      <c r="AC82" s="97">
        <v>53.444065000000002</v>
      </c>
      <c r="AD82" s="97">
        <v>53.384697000000003</v>
      </c>
      <c r="AE82" s="97">
        <v>53.328968000000003</v>
      </c>
      <c r="AF82" s="97">
        <v>53.269730000000003</v>
      </c>
      <c r="AG82" s="98">
        <v>-4.5040000000000002E-3</v>
      </c>
    </row>
    <row r="83" spans="1:33" ht="15" customHeight="1" x14ac:dyDescent="0.35">
      <c r="A83" s="91" t="s">
        <v>2254</v>
      </c>
      <c r="B83" s="96" t="s">
        <v>2202</v>
      </c>
      <c r="C83" s="97">
        <v>0</v>
      </c>
      <c r="D83" s="97">
        <v>0</v>
      </c>
      <c r="E83" s="97">
        <v>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8" t="s">
        <v>1557</v>
      </c>
    </row>
    <row r="84" spans="1:33" ht="15" customHeight="1" x14ac:dyDescent="0.35">
      <c r="A84" s="91" t="s">
        <v>2255</v>
      </c>
      <c r="B84" s="96" t="s">
        <v>2204</v>
      </c>
      <c r="C84" s="97">
        <v>41.956378999999998</v>
      </c>
      <c r="D84" s="97">
        <v>41.210529000000001</v>
      </c>
      <c r="E84" s="97">
        <v>40.668446000000003</v>
      </c>
      <c r="F84" s="97">
        <v>40.250038000000004</v>
      </c>
      <c r="G84" s="97">
        <v>39.925269999999998</v>
      </c>
      <c r="H84" s="97">
        <v>39.662452999999999</v>
      </c>
      <c r="I84" s="97">
        <v>39.458004000000003</v>
      </c>
      <c r="J84" s="97">
        <v>39.306026000000003</v>
      </c>
      <c r="K84" s="97">
        <v>39.193019999999997</v>
      </c>
      <c r="L84" s="97">
        <v>39.108704000000003</v>
      </c>
      <c r="M84" s="97">
        <v>39.046726</v>
      </c>
      <c r="N84" s="97">
        <v>39.006656999999997</v>
      </c>
      <c r="O84" s="97">
        <v>38.984085</v>
      </c>
      <c r="P84" s="97">
        <v>38.906661999999997</v>
      </c>
      <c r="Q84" s="97">
        <v>38.826259999999998</v>
      </c>
      <c r="R84" s="97">
        <v>38.754210999999998</v>
      </c>
      <c r="S84" s="97">
        <v>38.687461999999996</v>
      </c>
      <c r="T84" s="97">
        <v>38.623992999999999</v>
      </c>
      <c r="U84" s="97">
        <v>38.565570999999998</v>
      </c>
      <c r="V84" s="97">
        <v>38.509186</v>
      </c>
      <c r="W84" s="97">
        <v>38.463619000000001</v>
      </c>
      <c r="X84" s="97">
        <v>38.421531999999999</v>
      </c>
      <c r="Y84" s="97">
        <v>38.381058000000003</v>
      </c>
      <c r="Z84" s="97">
        <v>38.342728000000001</v>
      </c>
      <c r="AA84" s="97">
        <v>38.307445999999999</v>
      </c>
      <c r="AB84" s="97">
        <v>38.273899</v>
      </c>
      <c r="AC84" s="97">
        <v>38.243285999999998</v>
      </c>
      <c r="AD84" s="97">
        <v>38.215285999999999</v>
      </c>
      <c r="AE84" s="97">
        <v>38.189822999999997</v>
      </c>
      <c r="AF84" s="97">
        <v>38.159739999999999</v>
      </c>
      <c r="AG84" s="98">
        <v>-3.2650000000000001E-3</v>
      </c>
    </row>
    <row r="85" spans="1:33" ht="15" customHeight="1" x14ac:dyDescent="0.35">
      <c r="A85" s="91" t="s">
        <v>2256</v>
      </c>
      <c r="B85" s="96" t="s">
        <v>2206</v>
      </c>
      <c r="C85" s="97">
        <v>0</v>
      </c>
      <c r="D85" s="97">
        <v>0</v>
      </c>
      <c r="E85" s="97">
        <v>0</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8" t="s">
        <v>1557</v>
      </c>
    </row>
    <row r="86" spans="1:33" ht="15" customHeight="1" x14ac:dyDescent="0.35"/>
    <row r="87" spans="1:33" ht="15" customHeight="1" x14ac:dyDescent="0.35">
      <c r="B87" s="41" t="s">
        <v>29</v>
      </c>
    </row>
    <row r="88" spans="1:33" ht="15" customHeight="1" x14ac:dyDescent="0.35">
      <c r="A88" s="91" t="s">
        <v>2257</v>
      </c>
      <c r="B88" s="96" t="s">
        <v>2176</v>
      </c>
      <c r="C88" s="97">
        <v>84.799773999999999</v>
      </c>
      <c r="D88" s="97">
        <v>84.820708999999994</v>
      </c>
      <c r="E88" s="97">
        <v>84.898437999999999</v>
      </c>
      <c r="F88" s="97">
        <v>84.989722999999998</v>
      </c>
      <c r="G88" s="97">
        <v>85.251830999999996</v>
      </c>
      <c r="H88" s="97">
        <v>85.590271000000001</v>
      </c>
      <c r="I88" s="97">
        <v>85.685935999999998</v>
      </c>
      <c r="J88" s="97">
        <v>85.756125999999995</v>
      </c>
      <c r="K88" s="97">
        <v>85.823211999999998</v>
      </c>
      <c r="L88" s="97">
        <v>85.888267999999997</v>
      </c>
      <c r="M88" s="97">
        <v>85.949805999999995</v>
      </c>
      <c r="N88" s="97">
        <v>86.015884</v>
      </c>
      <c r="O88" s="97">
        <v>86.082999999999998</v>
      </c>
      <c r="P88" s="97">
        <v>86.129356000000001</v>
      </c>
      <c r="Q88" s="97">
        <v>86.171715000000006</v>
      </c>
      <c r="R88" s="97">
        <v>86.207085000000006</v>
      </c>
      <c r="S88" s="97">
        <v>86.243461999999994</v>
      </c>
      <c r="T88" s="97">
        <v>86.279304999999994</v>
      </c>
      <c r="U88" s="97">
        <v>86.317535000000007</v>
      </c>
      <c r="V88" s="97">
        <v>86.352219000000005</v>
      </c>
      <c r="W88" s="97">
        <v>86.384795999999994</v>
      </c>
      <c r="X88" s="97">
        <v>86.420035999999996</v>
      </c>
      <c r="Y88" s="97">
        <v>86.452606000000003</v>
      </c>
      <c r="Z88" s="97">
        <v>86.485534999999999</v>
      </c>
      <c r="AA88" s="97">
        <v>86.520409000000001</v>
      </c>
      <c r="AB88" s="97">
        <v>86.554382000000004</v>
      </c>
      <c r="AC88" s="97">
        <v>86.588622999999998</v>
      </c>
      <c r="AD88" s="97">
        <v>86.624374000000003</v>
      </c>
      <c r="AE88" s="97">
        <v>86.660331999999997</v>
      </c>
      <c r="AF88" s="97">
        <v>86.674515</v>
      </c>
      <c r="AG88" s="98">
        <v>7.54E-4</v>
      </c>
    </row>
    <row r="89" spans="1:33" ht="15" customHeight="1" x14ac:dyDescent="0.35">
      <c r="A89" s="91" t="s">
        <v>2258</v>
      </c>
      <c r="B89" s="96" t="s">
        <v>2178</v>
      </c>
      <c r="C89" s="97">
        <v>38.024757000000001</v>
      </c>
      <c r="D89" s="97">
        <v>37.987743000000002</v>
      </c>
      <c r="E89" s="97">
        <v>38.028179000000002</v>
      </c>
      <c r="F89" s="97">
        <v>38.154010999999997</v>
      </c>
      <c r="G89" s="97">
        <v>38.333728999999998</v>
      </c>
      <c r="H89" s="97">
        <v>38.687691000000001</v>
      </c>
      <c r="I89" s="97">
        <v>38.823211999999998</v>
      </c>
      <c r="J89" s="97">
        <v>38.891907000000003</v>
      </c>
      <c r="K89" s="97">
        <v>38.967692999999997</v>
      </c>
      <c r="L89" s="97">
        <v>39.035964999999997</v>
      </c>
      <c r="M89" s="97">
        <v>39.095165000000001</v>
      </c>
      <c r="N89" s="97">
        <v>39.156852999999998</v>
      </c>
      <c r="O89" s="97">
        <v>39.220275999999998</v>
      </c>
      <c r="P89" s="97">
        <v>39.264811999999999</v>
      </c>
      <c r="Q89" s="97">
        <v>39.305576000000002</v>
      </c>
      <c r="R89" s="97">
        <v>39.346927999999998</v>
      </c>
      <c r="S89" s="97">
        <v>39.385838</v>
      </c>
      <c r="T89" s="97">
        <v>39.424446000000003</v>
      </c>
      <c r="U89" s="97">
        <v>39.469298999999999</v>
      </c>
      <c r="V89" s="97">
        <v>39.509853</v>
      </c>
      <c r="W89" s="97">
        <v>39.549163999999998</v>
      </c>
      <c r="X89" s="97">
        <v>39.591141</v>
      </c>
      <c r="Y89" s="97">
        <v>39.627856999999999</v>
      </c>
      <c r="Z89" s="97">
        <v>39.663547999999999</v>
      </c>
      <c r="AA89" s="97">
        <v>39.703491</v>
      </c>
      <c r="AB89" s="97">
        <v>39.742553999999998</v>
      </c>
      <c r="AC89" s="97">
        <v>39.782100999999997</v>
      </c>
      <c r="AD89" s="97">
        <v>39.824680000000001</v>
      </c>
      <c r="AE89" s="97">
        <v>39.866356000000003</v>
      </c>
      <c r="AF89" s="97">
        <v>39.887867</v>
      </c>
      <c r="AG89" s="98">
        <v>1.6509999999999999E-3</v>
      </c>
    </row>
    <row r="90" spans="1:33" ht="12" customHeight="1" x14ac:dyDescent="0.35">
      <c r="A90" s="91" t="s">
        <v>2259</v>
      </c>
      <c r="B90" s="96" t="s">
        <v>2180</v>
      </c>
      <c r="C90" s="97">
        <v>30.229658000000001</v>
      </c>
      <c r="D90" s="97">
        <v>30.198889000000001</v>
      </c>
      <c r="E90" s="97">
        <v>30.297991</v>
      </c>
      <c r="F90" s="97">
        <v>30.388549999999999</v>
      </c>
      <c r="G90" s="97">
        <v>30.554485</v>
      </c>
      <c r="H90" s="97">
        <v>30.822279000000002</v>
      </c>
      <c r="I90" s="97">
        <v>30.901329</v>
      </c>
      <c r="J90" s="97">
        <v>30.979676999999999</v>
      </c>
      <c r="K90" s="97">
        <v>31.057079000000002</v>
      </c>
      <c r="L90" s="97">
        <v>31.129926999999999</v>
      </c>
      <c r="M90" s="97">
        <v>31.19754</v>
      </c>
      <c r="N90" s="97">
        <v>31.273237000000002</v>
      </c>
      <c r="O90" s="97">
        <v>31.350452000000001</v>
      </c>
      <c r="P90" s="97">
        <v>31.407167000000001</v>
      </c>
      <c r="Q90" s="97">
        <v>31.461407000000001</v>
      </c>
      <c r="R90" s="97">
        <v>31.514191</v>
      </c>
      <c r="S90" s="97">
        <v>31.567254999999999</v>
      </c>
      <c r="T90" s="97">
        <v>31.615950000000002</v>
      </c>
      <c r="U90" s="97">
        <v>31.667683</v>
      </c>
      <c r="V90" s="97">
        <v>31.715323999999999</v>
      </c>
      <c r="W90" s="97">
        <v>31.761709</v>
      </c>
      <c r="X90" s="97">
        <v>31.809291999999999</v>
      </c>
      <c r="Y90" s="97">
        <v>31.853069000000001</v>
      </c>
      <c r="Z90" s="97">
        <v>31.896322000000001</v>
      </c>
      <c r="AA90" s="97">
        <v>31.942142</v>
      </c>
      <c r="AB90" s="97">
        <v>31.986070999999999</v>
      </c>
      <c r="AC90" s="97">
        <v>32.031948</v>
      </c>
      <c r="AD90" s="97">
        <v>32.078868999999997</v>
      </c>
      <c r="AE90" s="97">
        <v>32.126133000000003</v>
      </c>
      <c r="AF90" s="97">
        <v>32.152920000000002</v>
      </c>
      <c r="AG90" s="98">
        <v>2.1289999999999998E-3</v>
      </c>
    </row>
    <row r="91" spans="1:33" ht="15" customHeight="1" x14ac:dyDescent="0.35">
      <c r="A91" s="91" t="s">
        <v>2260</v>
      </c>
      <c r="B91" s="96" t="s">
        <v>2182</v>
      </c>
      <c r="C91" s="97">
        <v>30.636503000000001</v>
      </c>
      <c r="D91" s="97">
        <v>30.622969000000001</v>
      </c>
      <c r="E91" s="97">
        <v>30.727568000000002</v>
      </c>
      <c r="F91" s="97">
        <v>30.824703</v>
      </c>
      <c r="G91" s="97">
        <v>30.997889000000001</v>
      </c>
      <c r="H91" s="97">
        <v>31.143830999999999</v>
      </c>
      <c r="I91" s="97">
        <v>31.223718999999999</v>
      </c>
      <c r="J91" s="97">
        <v>31.295604999999998</v>
      </c>
      <c r="K91" s="97">
        <v>31.372919</v>
      </c>
      <c r="L91" s="97">
        <v>31.444742000000002</v>
      </c>
      <c r="M91" s="97">
        <v>31.510635000000001</v>
      </c>
      <c r="N91" s="97">
        <v>31.584530000000001</v>
      </c>
      <c r="O91" s="97">
        <v>31.660647999999998</v>
      </c>
      <c r="P91" s="97">
        <v>31.717379000000001</v>
      </c>
      <c r="Q91" s="97">
        <v>31.771470999999998</v>
      </c>
      <c r="R91" s="97">
        <v>31.824183999999999</v>
      </c>
      <c r="S91" s="97">
        <v>31.877137999999999</v>
      </c>
      <c r="T91" s="97">
        <v>31.925238</v>
      </c>
      <c r="U91" s="97">
        <v>31.975691000000001</v>
      </c>
      <c r="V91" s="97">
        <v>32.022060000000003</v>
      </c>
      <c r="W91" s="97">
        <v>32.067059</v>
      </c>
      <c r="X91" s="97">
        <v>32.113200999999997</v>
      </c>
      <c r="Y91" s="97">
        <v>32.156357</v>
      </c>
      <c r="Z91" s="97">
        <v>32.198428999999997</v>
      </c>
      <c r="AA91" s="97">
        <v>32.242466</v>
      </c>
      <c r="AB91" s="97">
        <v>32.284709999999997</v>
      </c>
      <c r="AC91" s="97">
        <v>32.329310999999997</v>
      </c>
      <c r="AD91" s="97">
        <v>32.374161000000001</v>
      </c>
      <c r="AE91" s="97">
        <v>32.419735000000003</v>
      </c>
      <c r="AF91" s="97">
        <v>32.444724999999998</v>
      </c>
      <c r="AG91" s="98">
        <v>1.9789999999999999E-3</v>
      </c>
    </row>
    <row r="92" spans="1:33" ht="15" customHeight="1" x14ac:dyDescent="0.35">
      <c r="A92" s="91" t="s">
        <v>2261</v>
      </c>
      <c r="B92" s="96" t="s">
        <v>2184</v>
      </c>
      <c r="C92" s="97">
        <v>36.265045000000001</v>
      </c>
      <c r="D92" s="97">
        <v>36.253776999999999</v>
      </c>
      <c r="E92" s="97">
        <v>36.352169000000004</v>
      </c>
      <c r="F92" s="97">
        <v>36.467956999999998</v>
      </c>
      <c r="G92" s="97">
        <v>36.614536000000001</v>
      </c>
      <c r="H92" s="97">
        <v>36.770797999999999</v>
      </c>
      <c r="I92" s="97">
        <v>36.859982000000002</v>
      </c>
      <c r="J92" s="97">
        <v>36.922302000000002</v>
      </c>
      <c r="K92" s="97">
        <v>36.996352999999999</v>
      </c>
      <c r="L92" s="97">
        <v>37.063609999999997</v>
      </c>
      <c r="M92" s="97">
        <v>37.124760000000002</v>
      </c>
      <c r="N92" s="97">
        <v>37.193626000000002</v>
      </c>
      <c r="O92" s="97">
        <v>37.265442</v>
      </c>
      <c r="P92" s="97">
        <v>37.316647000000003</v>
      </c>
      <c r="Q92" s="97">
        <v>37.365772</v>
      </c>
      <c r="R92" s="97">
        <v>37.413761000000001</v>
      </c>
      <c r="S92" s="97">
        <v>37.459927</v>
      </c>
      <c r="T92" s="97">
        <v>37.502949000000001</v>
      </c>
      <c r="U92" s="97">
        <v>37.548865999999997</v>
      </c>
      <c r="V92" s="97">
        <v>37.591254999999997</v>
      </c>
      <c r="W92" s="97">
        <v>37.632187000000002</v>
      </c>
      <c r="X92" s="97">
        <v>37.674343</v>
      </c>
      <c r="Y92" s="97">
        <v>37.713749</v>
      </c>
      <c r="Z92" s="97">
        <v>37.752398999999997</v>
      </c>
      <c r="AA92" s="97">
        <v>37.792941999999996</v>
      </c>
      <c r="AB92" s="97">
        <v>37.832011999999999</v>
      </c>
      <c r="AC92" s="97">
        <v>37.871783999999998</v>
      </c>
      <c r="AD92" s="97">
        <v>37.912627999999998</v>
      </c>
      <c r="AE92" s="97">
        <v>37.953163000000004</v>
      </c>
      <c r="AF92" s="97">
        <v>37.973224999999999</v>
      </c>
      <c r="AG92" s="98">
        <v>1.588E-3</v>
      </c>
    </row>
    <row r="93" spans="1:33" ht="15" customHeight="1" x14ac:dyDescent="0.35">
      <c r="A93" s="91" t="s">
        <v>2262</v>
      </c>
      <c r="B93" s="96" t="s">
        <v>2186</v>
      </c>
      <c r="C93" s="97">
        <v>97.480652000000006</v>
      </c>
      <c r="D93" s="97">
        <v>97.491196000000002</v>
      </c>
      <c r="E93" s="97">
        <v>97.595748999999998</v>
      </c>
      <c r="F93" s="97">
        <v>97.698966999999996</v>
      </c>
      <c r="G93" s="97">
        <v>97.838249000000005</v>
      </c>
      <c r="H93" s="97">
        <v>98.063545000000005</v>
      </c>
      <c r="I93" s="97">
        <v>98.159996000000007</v>
      </c>
      <c r="J93" s="97">
        <v>98.230964999999998</v>
      </c>
      <c r="K93" s="97">
        <v>98.299469000000002</v>
      </c>
      <c r="L93" s="97">
        <v>98.364600999999993</v>
      </c>
      <c r="M93" s="97">
        <v>98.425949000000003</v>
      </c>
      <c r="N93" s="97">
        <v>98.492760000000004</v>
      </c>
      <c r="O93" s="97">
        <v>98.557807999999994</v>
      </c>
      <c r="P93" s="97">
        <v>98.596321000000003</v>
      </c>
      <c r="Q93" s="97">
        <v>98.632576</v>
      </c>
      <c r="R93" s="97">
        <v>98.667465000000007</v>
      </c>
      <c r="S93" s="97">
        <v>98.705414000000005</v>
      </c>
      <c r="T93" s="97">
        <v>98.742531</v>
      </c>
      <c r="U93" s="97">
        <v>98.782753</v>
      </c>
      <c r="V93" s="97">
        <v>98.819450000000003</v>
      </c>
      <c r="W93" s="97">
        <v>98.853363000000002</v>
      </c>
      <c r="X93" s="97">
        <v>98.889481000000004</v>
      </c>
      <c r="Y93" s="97">
        <v>98.921798999999993</v>
      </c>
      <c r="Z93" s="97">
        <v>98.954491000000004</v>
      </c>
      <c r="AA93" s="97">
        <v>98.990257</v>
      </c>
      <c r="AB93" s="97">
        <v>99.025276000000005</v>
      </c>
      <c r="AC93" s="97">
        <v>99.060248999999999</v>
      </c>
      <c r="AD93" s="97">
        <v>99.096878000000004</v>
      </c>
      <c r="AE93" s="97">
        <v>99.132812000000001</v>
      </c>
      <c r="AF93" s="97">
        <v>99.148155000000003</v>
      </c>
      <c r="AG93" s="98">
        <v>5.8500000000000002E-4</v>
      </c>
    </row>
    <row r="94" spans="1:33" ht="15" customHeight="1" x14ac:dyDescent="0.35">
      <c r="A94" s="91" t="s">
        <v>2263</v>
      </c>
      <c r="B94" s="96" t="s">
        <v>2188</v>
      </c>
      <c r="C94" s="97">
        <v>29.878544000000002</v>
      </c>
      <c r="D94" s="97">
        <v>29.896205999999999</v>
      </c>
      <c r="E94" s="97">
        <v>29.974544999999999</v>
      </c>
      <c r="F94" s="97">
        <v>30.110368999999999</v>
      </c>
      <c r="G94" s="97">
        <v>30.243870000000001</v>
      </c>
      <c r="H94" s="97">
        <v>30.431992000000001</v>
      </c>
      <c r="I94" s="97">
        <v>30.502085000000001</v>
      </c>
      <c r="J94" s="97">
        <v>30.569302</v>
      </c>
      <c r="K94" s="97">
        <v>30.635138000000001</v>
      </c>
      <c r="L94" s="97">
        <v>30.698259</v>
      </c>
      <c r="M94" s="97">
        <v>30.758198</v>
      </c>
      <c r="N94" s="97">
        <v>30.822289000000001</v>
      </c>
      <c r="O94" s="97">
        <v>30.888828</v>
      </c>
      <c r="P94" s="97">
        <v>30.935091</v>
      </c>
      <c r="Q94" s="97">
        <v>30.978269999999998</v>
      </c>
      <c r="R94" s="97">
        <v>31.021322000000001</v>
      </c>
      <c r="S94" s="97">
        <v>31.064464999999998</v>
      </c>
      <c r="T94" s="97">
        <v>31.104648999999998</v>
      </c>
      <c r="U94" s="97">
        <v>31.14472</v>
      </c>
      <c r="V94" s="97">
        <v>31.182183999999999</v>
      </c>
      <c r="W94" s="97">
        <v>31.214317000000001</v>
      </c>
      <c r="X94" s="97">
        <v>31.248531</v>
      </c>
      <c r="Y94" s="97">
        <v>31.278877000000001</v>
      </c>
      <c r="Z94" s="97">
        <v>31.309950000000001</v>
      </c>
      <c r="AA94" s="97">
        <v>31.343053999999999</v>
      </c>
      <c r="AB94" s="97">
        <v>31.375267000000001</v>
      </c>
      <c r="AC94" s="97">
        <v>31.406416</v>
      </c>
      <c r="AD94" s="97">
        <v>31.440135999999999</v>
      </c>
      <c r="AE94" s="97">
        <v>31.472740000000002</v>
      </c>
      <c r="AF94" s="97">
        <v>31.48498</v>
      </c>
      <c r="AG94" s="98">
        <v>1.807E-3</v>
      </c>
    </row>
    <row r="95" spans="1:33" ht="12" customHeight="1" x14ac:dyDescent="0.35">
      <c r="A95" s="91" t="s">
        <v>2264</v>
      </c>
      <c r="B95" s="96" t="s">
        <v>2190</v>
      </c>
      <c r="C95" s="97">
        <v>41.177504999999996</v>
      </c>
      <c r="D95" s="97">
        <v>41.202582999999997</v>
      </c>
      <c r="E95" s="97">
        <v>41.291049999999998</v>
      </c>
      <c r="F95" s="97">
        <v>41.425227999999997</v>
      </c>
      <c r="G95" s="97">
        <v>41.564506999999999</v>
      </c>
      <c r="H95" s="97">
        <v>41.75</v>
      </c>
      <c r="I95" s="97">
        <v>41.817295000000001</v>
      </c>
      <c r="J95" s="97">
        <v>41.877803999999998</v>
      </c>
      <c r="K95" s="97">
        <v>41.939391999999998</v>
      </c>
      <c r="L95" s="97">
        <v>41.999329000000003</v>
      </c>
      <c r="M95" s="97">
        <v>42.057673999999999</v>
      </c>
      <c r="N95" s="97">
        <v>42.118918999999998</v>
      </c>
      <c r="O95" s="97">
        <v>42.180926999999997</v>
      </c>
      <c r="P95" s="97">
        <v>42.223708999999999</v>
      </c>
      <c r="Q95" s="97">
        <v>42.264107000000003</v>
      </c>
      <c r="R95" s="97">
        <v>42.304183999999999</v>
      </c>
      <c r="S95" s="97">
        <v>42.344741999999997</v>
      </c>
      <c r="T95" s="97">
        <v>42.381526999999998</v>
      </c>
      <c r="U95" s="97">
        <v>42.418446000000003</v>
      </c>
      <c r="V95" s="97">
        <v>42.454307999999997</v>
      </c>
      <c r="W95" s="97">
        <v>42.488746999999996</v>
      </c>
      <c r="X95" s="97">
        <v>42.521988</v>
      </c>
      <c r="Y95" s="97">
        <v>42.553696000000002</v>
      </c>
      <c r="Z95" s="97">
        <v>42.583637000000003</v>
      </c>
      <c r="AA95" s="97">
        <v>42.614680999999997</v>
      </c>
      <c r="AB95" s="97">
        <v>42.644886</v>
      </c>
      <c r="AC95" s="97">
        <v>42.675369000000003</v>
      </c>
      <c r="AD95" s="97">
        <v>42.706848000000001</v>
      </c>
      <c r="AE95" s="97">
        <v>42.738266000000003</v>
      </c>
      <c r="AF95" s="97">
        <v>42.748787</v>
      </c>
      <c r="AG95" s="98">
        <v>1.292E-3</v>
      </c>
    </row>
    <row r="96" spans="1:33" ht="15" customHeight="1" x14ac:dyDescent="0.35">
      <c r="A96" s="91" t="s">
        <v>2265</v>
      </c>
      <c r="B96" s="96" t="s">
        <v>2192</v>
      </c>
      <c r="C96" s="97">
        <v>31.428851999999999</v>
      </c>
      <c r="D96" s="97">
        <v>31.540583000000002</v>
      </c>
      <c r="E96" s="97">
        <v>31.647628999999998</v>
      </c>
      <c r="F96" s="97">
        <v>31.750809</v>
      </c>
      <c r="G96" s="97">
        <v>31.861035999999999</v>
      </c>
      <c r="H96" s="97">
        <v>31.956876999999999</v>
      </c>
      <c r="I96" s="97">
        <v>32.053477999999998</v>
      </c>
      <c r="J96" s="97">
        <v>32.149318999999998</v>
      </c>
      <c r="K96" s="97">
        <v>32.244919000000003</v>
      </c>
      <c r="L96" s="97">
        <v>32.341304999999998</v>
      </c>
      <c r="M96" s="97">
        <v>32.435187999999997</v>
      </c>
      <c r="N96" s="97">
        <v>32.527434999999997</v>
      </c>
      <c r="O96" s="97">
        <v>32.582611</v>
      </c>
      <c r="P96" s="97">
        <v>32.582214</v>
      </c>
      <c r="Q96" s="97">
        <v>32.582642</v>
      </c>
      <c r="R96" s="97">
        <v>32.585827000000002</v>
      </c>
      <c r="S96" s="97">
        <v>32.593505999999998</v>
      </c>
      <c r="T96" s="97">
        <v>32.603081000000003</v>
      </c>
      <c r="U96" s="97">
        <v>32.613616999999998</v>
      </c>
      <c r="V96" s="97">
        <v>32.622826000000003</v>
      </c>
      <c r="W96" s="97">
        <v>32.631720999999999</v>
      </c>
      <c r="X96" s="97">
        <v>32.641193000000001</v>
      </c>
      <c r="Y96" s="97">
        <v>32.649616000000002</v>
      </c>
      <c r="Z96" s="97">
        <v>32.658188000000003</v>
      </c>
      <c r="AA96" s="97">
        <v>32.666862000000002</v>
      </c>
      <c r="AB96" s="97">
        <v>32.675185999999997</v>
      </c>
      <c r="AC96" s="97">
        <v>32.682994999999998</v>
      </c>
      <c r="AD96" s="97">
        <v>32.691395</v>
      </c>
      <c r="AE96" s="97">
        <v>32.699398000000002</v>
      </c>
      <c r="AF96" s="97">
        <v>32.700741000000001</v>
      </c>
      <c r="AG96" s="98">
        <v>1.369E-3</v>
      </c>
    </row>
    <row r="97" spans="1:33" ht="12" customHeight="1" x14ac:dyDescent="0.35">
      <c r="A97" s="91" t="s">
        <v>2266</v>
      </c>
      <c r="B97" s="96" t="s">
        <v>2194</v>
      </c>
      <c r="C97" s="97">
        <v>37.562308999999999</v>
      </c>
      <c r="D97" s="97">
        <v>37.686580999999997</v>
      </c>
      <c r="E97" s="97">
        <v>37.863605</v>
      </c>
      <c r="F97" s="97">
        <v>38.051501999999999</v>
      </c>
      <c r="G97" s="97">
        <v>38.250152999999997</v>
      </c>
      <c r="H97" s="97">
        <v>38.398387999999997</v>
      </c>
      <c r="I97" s="97">
        <v>38.536648</v>
      </c>
      <c r="J97" s="97">
        <v>38.677016999999999</v>
      </c>
      <c r="K97" s="97">
        <v>38.794369000000003</v>
      </c>
      <c r="L97" s="97">
        <v>38.905608999999998</v>
      </c>
      <c r="M97" s="97">
        <v>39.013846999999998</v>
      </c>
      <c r="N97" s="97">
        <v>39.118679</v>
      </c>
      <c r="O97" s="97">
        <v>39.222831999999997</v>
      </c>
      <c r="P97" s="97">
        <v>39.259293</v>
      </c>
      <c r="Q97" s="97">
        <v>39.263877999999998</v>
      </c>
      <c r="R97" s="97">
        <v>39.280406999999997</v>
      </c>
      <c r="S97" s="97">
        <v>39.297173000000001</v>
      </c>
      <c r="T97" s="97">
        <v>39.311199000000002</v>
      </c>
      <c r="U97" s="97">
        <v>39.327015000000003</v>
      </c>
      <c r="V97" s="97">
        <v>39.337406000000001</v>
      </c>
      <c r="W97" s="97">
        <v>39.349133000000002</v>
      </c>
      <c r="X97" s="97">
        <v>39.363669999999999</v>
      </c>
      <c r="Y97" s="97">
        <v>39.374583999999999</v>
      </c>
      <c r="Z97" s="97">
        <v>39.384681999999998</v>
      </c>
      <c r="AA97" s="97">
        <v>39.397357999999997</v>
      </c>
      <c r="AB97" s="97">
        <v>39.408115000000002</v>
      </c>
      <c r="AC97" s="97">
        <v>39.411906999999999</v>
      </c>
      <c r="AD97" s="97">
        <v>39.422500999999997</v>
      </c>
      <c r="AE97" s="97">
        <v>39.432403999999998</v>
      </c>
      <c r="AF97" s="97">
        <v>39.439776999999999</v>
      </c>
      <c r="AG97" s="98">
        <v>1.683E-3</v>
      </c>
    </row>
    <row r="98" spans="1:33" ht="15" customHeight="1" x14ac:dyDescent="0.35">
      <c r="A98" s="91" t="s">
        <v>2267</v>
      </c>
      <c r="B98" s="96" t="s">
        <v>2196</v>
      </c>
      <c r="C98" s="97">
        <v>30.321024000000001</v>
      </c>
      <c r="D98" s="97">
        <v>30.404852000000002</v>
      </c>
      <c r="E98" s="97">
        <v>30.667995000000001</v>
      </c>
      <c r="F98" s="97">
        <v>30.953907000000001</v>
      </c>
      <c r="G98" s="97">
        <v>31.270882</v>
      </c>
      <c r="H98" s="97">
        <v>31.471026999999999</v>
      </c>
      <c r="I98" s="97">
        <v>31.639996</v>
      </c>
      <c r="J98" s="97">
        <v>31.812189</v>
      </c>
      <c r="K98" s="97">
        <v>31.958637</v>
      </c>
      <c r="L98" s="97">
        <v>32.080413999999998</v>
      </c>
      <c r="M98" s="97">
        <v>32.188999000000003</v>
      </c>
      <c r="N98" s="97">
        <v>32.292946000000001</v>
      </c>
      <c r="O98" s="97">
        <v>32.412880000000001</v>
      </c>
      <c r="P98" s="97">
        <v>32.444282999999999</v>
      </c>
      <c r="Q98" s="97">
        <v>32.462746000000003</v>
      </c>
      <c r="R98" s="97">
        <v>32.480221</v>
      </c>
      <c r="S98" s="97">
        <v>32.495475999999996</v>
      </c>
      <c r="T98" s="97">
        <v>32.510154999999997</v>
      </c>
      <c r="U98" s="97">
        <v>32.525696000000003</v>
      </c>
      <c r="V98" s="97">
        <v>32.538811000000003</v>
      </c>
      <c r="W98" s="97">
        <v>32.551327000000001</v>
      </c>
      <c r="X98" s="97">
        <v>32.565102000000003</v>
      </c>
      <c r="Y98" s="97">
        <v>32.576725000000003</v>
      </c>
      <c r="Z98" s="97">
        <v>32.588383</v>
      </c>
      <c r="AA98" s="97">
        <v>32.601334000000001</v>
      </c>
      <c r="AB98" s="97">
        <v>32.613441000000002</v>
      </c>
      <c r="AC98" s="97">
        <v>32.624293999999999</v>
      </c>
      <c r="AD98" s="97">
        <v>32.636699999999998</v>
      </c>
      <c r="AE98" s="97">
        <v>32.647342999999999</v>
      </c>
      <c r="AF98" s="97">
        <v>32.651896999999998</v>
      </c>
      <c r="AG98" s="98">
        <v>2.5569999999999998E-3</v>
      </c>
    </row>
    <row r="99" spans="1:33" ht="15" customHeight="1" x14ac:dyDescent="0.35">
      <c r="A99" s="91" t="s">
        <v>2268</v>
      </c>
      <c r="B99" s="96" t="s">
        <v>2198</v>
      </c>
      <c r="C99" s="97">
        <v>36.521346999999999</v>
      </c>
      <c r="D99" s="97">
        <v>36.630065999999999</v>
      </c>
      <c r="E99" s="97">
        <v>36.747374999999998</v>
      </c>
      <c r="F99" s="97">
        <v>36.855350000000001</v>
      </c>
      <c r="G99" s="97">
        <v>36.947524999999999</v>
      </c>
      <c r="H99" s="97">
        <v>37.040947000000003</v>
      </c>
      <c r="I99" s="97">
        <v>37.135035999999999</v>
      </c>
      <c r="J99" s="97">
        <v>37.229934999999998</v>
      </c>
      <c r="K99" s="97">
        <v>37.324782999999996</v>
      </c>
      <c r="L99" s="97">
        <v>37.420105</v>
      </c>
      <c r="M99" s="97">
        <v>37.515689999999999</v>
      </c>
      <c r="N99" s="97">
        <v>37.611728999999997</v>
      </c>
      <c r="O99" s="97">
        <v>37.695968999999998</v>
      </c>
      <c r="P99" s="97">
        <v>37.705997000000004</v>
      </c>
      <c r="Q99" s="97">
        <v>37.697422000000003</v>
      </c>
      <c r="R99" s="97">
        <v>37.695636999999998</v>
      </c>
      <c r="S99" s="97">
        <v>37.710299999999997</v>
      </c>
      <c r="T99" s="97">
        <v>37.720725999999999</v>
      </c>
      <c r="U99" s="97">
        <v>37.729553000000003</v>
      </c>
      <c r="V99" s="97">
        <v>37.732193000000002</v>
      </c>
      <c r="W99" s="97">
        <v>37.736190999999998</v>
      </c>
      <c r="X99" s="97">
        <v>37.746220000000001</v>
      </c>
      <c r="Y99" s="97">
        <v>37.756424000000003</v>
      </c>
      <c r="Z99" s="97">
        <v>37.765663000000004</v>
      </c>
      <c r="AA99" s="97">
        <v>37.773975</v>
      </c>
      <c r="AB99" s="97">
        <v>37.782409999999999</v>
      </c>
      <c r="AC99" s="97">
        <v>37.791919999999998</v>
      </c>
      <c r="AD99" s="97">
        <v>37.800293000000003</v>
      </c>
      <c r="AE99" s="97">
        <v>37.809296000000003</v>
      </c>
      <c r="AF99" s="97">
        <v>37.811520000000002</v>
      </c>
      <c r="AG99" s="98">
        <v>1.1980000000000001E-3</v>
      </c>
    </row>
    <row r="100" spans="1:33" ht="15" customHeight="1" x14ac:dyDescent="0.35">
      <c r="A100" s="91" t="s">
        <v>2269</v>
      </c>
      <c r="B100" s="96" t="s">
        <v>2200</v>
      </c>
      <c r="C100" s="97">
        <v>43.046844</v>
      </c>
      <c r="D100" s="97">
        <v>43.146850999999998</v>
      </c>
      <c r="E100" s="97">
        <v>43.282192000000002</v>
      </c>
      <c r="F100" s="97">
        <v>43.417068</v>
      </c>
      <c r="G100" s="97">
        <v>43.530028999999999</v>
      </c>
      <c r="H100" s="97">
        <v>43.628509999999999</v>
      </c>
      <c r="I100" s="97">
        <v>43.728679999999997</v>
      </c>
      <c r="J100" s="97">
        <v>43.830188999999997</v>
      </c>
      <c r="K100" s="97">
        <v>43.928573999999998</v>
      </c>
      <c r="L100" s="97">
        <v>44.027282999999997</v>
      </c>
      <c r="M100" s="97">
        <v>44.125988</v>
      </c>
      <c r="N100" s="97">
        <v>44.226238000000002</v>
      </c>
      <c r="O100" s="97">
        <v>44.327182999999998</v>
      </c>
      <c r="P100" s="97">
        <v>44.360897000000001</v>
      </c>
      <c r="Q100" s="97">
        <v>44.378383999999997</v>
      </c>
      <c r="R100" s="97">
        <v>44.394011999999996</v>
      </c>
      <c r="S100" s="97">
        <v>44.410080000000001</v>
      </c>
      <c r="T100" s="97">
        <v>44.424655999999999</v>
      </c>
      <c r="U100" s="97">
        <v>44.438881000000002</v>
      </c>
      <c r="V100" s="97">
        <v>44.451976999999999</v>
      </c>
      <c r="W100" s="97">
        <v>44.464058000000001</v>
      </c>
      <c r="X100" s="97">
        <v>44.475887</v>
      </c>
      <c r="Y100" s="97">
        <v>44.486564999999999</v>
      </c>
      <c r="Z100" s="97">
        <v>44.496796000000003</v>
      </c>
      <c r="AA100" s="97">
        <v>44.506946999999997</v>
      </c>
      <c r="AB100" s="97">
        <v>44.516750000000002</v>
      </c>
      <c r="AC100" s="97">
        <v>44.526465999999999</v>
      </c>
      <c r="AD100" s="97">
        <v>44.536430000000003</v>
      </c>
      <c r="AE100" s="97">
        <v>44.546047000000002</v>
      </c>
      <c r="AF100" s="97">
        <v>44.548824000000003</v>
      </c>
      <c r="AG100" s="98">
        <v>1.183E-3</v>
      </c>
    </row>
    <row r="101" spans="1:33" ht="15" customHeight="1" x14ac:dyDescent="0.35">
      <c r="A101" s="91" t="s">
        <v>2270</v>
      </c>
      <c r="B101" s="96" t="s">
        <v>2202</v>
      </c>
      <c r="C101" s="97">
        <v>62.401961999999997</v>
      </c>
      <c r="D101" s="97">
        <v>62.536472000000003</v>
      </c>
      <c r="E101" s="97">
        <v>62.739628000000003</v>
      </c>
      <c r="F101" s="97">
        <v>62.926979000000003</v>
      </c>
      <c r="G101" s="97">
        <v>63.041266999999998</v>
      </c>
      <c r="H101" s="97">
        <v>63.160774000000004</v>
      </c>
      <c r="I101" s="97">
        <v>63.281055000000002</v>
      </c>
      <c r="J101" s="97">
        <v>63.404404</v>
      </c>
      <c r="K101" s="97">
        <v>63.513016</v>
      </c>
      <c r="L101" s="97">
        <v>63.61544</v>
      </c>
      <c r="M101" s="97">
        <v>63.716579000000003</v>
      </c>
      <c r="N101" s="97">
        <v>63.818019999999997</v>
      </c>
      <c r="O101" s="97">
        <v>63.934424999999997</v>
      </c>
      <c r="P101" s="97">
        <v>63.970050999999998</v>
      </c>
      <c r="Q101" s="97">
        <v>63.991261000000002</v>
      </c>
      <c r="R101" s="97">
        <v>64.011948000000004</v>
      </c>
      <c r="S101" s="97">
        <v>64.032821999999996</v>
      </c>
      <c r="T101" s="97">
        <v>64.049537999999998</v>
      </c>
      <c r="U101" s="97">
        <v>64.064194000000001</v>
      </c>
      <c r="V101" s="97">
        <v>64.074341000000004</v>
      </c>
      <c r="W101" s="97">
        <v>64.088706999999999</v>
      </c>
      <c r="X101" s="97">
        <v>64.102455000000006</v>
      </c>
      <c r="Y101" s="97">
        <v>64.109848</v>
      </c>
      <c r="Z101" s="97">
        <v>64.118080000000006</v>
      </c>
      <c r="AA101" s="97">
        <v>64.127914000000004</v>
      </c>
      <c r="AB101" s="97">
        <v>64.136589000000001</v>
      </c>
      <c r="AC101" s="97">
        <v>64.142021</v>
      </c>
      <c r="AD101" s="97">
        <v>64.150893999999994</v>
      </c>
      <c r="AE101" s="97">
        <v>64.157852000000005</v>
      </c>
      <c r="AF101" s="97">
        <v>64.153510999999995</v>
      </c>
      <c r="AG101" s="98">
        <v>9.5500000000000001E-4</v>
      </c>
    </row>
    <row r="102" spans="1:33" ht="15" customHeight="1" x14ac:dyDescent="0.35">
      <c r="A102" s="91" t="s">
        <v>2271</v>
      </c>
      <c r="B102" s="96" t="s">
        <v>2204</v>
      </c>
      <c r="C102" s="97">
        <v>30.909078999999998</v>
      </c>
      <c r="D102" s="97">
        <v>30.980846</v>
      </c>
      <c r="E102" s="97">
        <v>31.139088000000001</v>
      </c>
      <c r="F102" s="97">
        <v>31.302059</v>
      </c>
      <c r="G102" s="97">
        <v>31.441206000000001</v>
      </c>
      <c r="H102" s="97">
        <v>31.560272000000001</v>
      </c>
      <c r="I102" s="97">
        <v>31.679476000000001</v>
      </c>
      <c r="J102" s="97">
        <v>31.801497999999999</v>
      </c>
      <c r="K102" s="97">
        <v>31.918533</v>
      </c>
      <c r="L102" s="97">
        <v>32.029667000000003</v>
      </c>
      <c r="M102" s="97">
        <v>32.137714000000003</v>
      </c>
      <c r="N102" s="97">
        <v>32.247363999999997</v>
      </c>
      <c r="O102" s="97">
        <v>32.360396999999999</v>
      </c>
      <c r="P102" s="97">
        <v>32.403953999999999</v>
      </c>
      <c r="Q102" s="97">
        <v>32.435051000000001</v>
      </c>
      <c r="R102" s="97">
        <v>32.465614000000002</v>
      </c>
      <c r="S102" s="97">
        <v>32.495068000000003</v>
      </c>
      <c r="T102" s="97">
        <v>32.52055</v>
      </c>
      <c r="U102" s="97">
        <v>32.545375999999997</v>
      </c>
      <c r="V102" s="97">
        <v>32.568359000000001</v>
      </c>
      <c r="W102" s="97">
        <v>32.589863000000001</v>
      </c>
      <c r="X102" s="97">
        <v>32.610686999999999</v>
      </c>
      <c r="Y102" s="97">
        <v>32.629925</v>
      </c>
      <c r="Z102" s="97">
        <v>32.648173999999997</v>
      </c>
      <c r="AA102" s="97">
        <v>32.666392999999999</v>
      </c>
      <c r="AB102" s="97">
        <v>32.683968</v>
      </c>
      <c r="AC102" s="97">
        <v>32.703091000000001</v>
      </c>
      <c r="AD102" s="97">
        <v>32.721687000000003</v>
      </c>
      <c r="AE102" s="97">
        <v>32.740791000000002</v>
      </c>
      <c r="AF102" s="97">
        <v>32.753062999999997</v>
      </c>
      <c r="AG102" s="98">
        <v>2E-3</v>
      </c>
    </row>
    <row r="103" spans="1:33" ht="15" customHeight="1" x14ac:dyDescent="0.35">
      <c r="A103" s="91" t="s">
        <v>2272</v>
      </c>
      <c r="B103" s="96" t="s">
        <v>2206</v>
      </c>
      <c r="C103" s="97">
        <v>43.642136000000001</v>
      </c>
      <c r="D103" s="97">
        <v>43.706679999999999</v>
      </c>
      <c r="E103" s="97">
        <v>43.839233</v>
      </c>
      <c r="F103" s="97">
        <v>43.991366999999997</v>
      </c>
      <c r="G103" s="97">
        <v>44.143943999999998</v>
      </c>
      <c r="H103" s="97">
        <v>44.275149999999996</v>
      </c>
      <c r="I103" s="97">
        <v>44.400199999999998</v>
      </c>
      <c r="J103" s="97">
        <v>44.524338</v>
      </c>
      <c r="K103" s="97">
        <v>44.638247999999997</v>
      </c>
      <c r="L103" s="97">
        <v>44.748829000000001</v>
      </c>
      <c r="M103" s="97">
        <v>44.855995</v>
      </c>
      <c r="N103" s="97">
        <v>44.964824999999998</v>
      </c>
      <c r="O103" s="97">
        <v>45.073151000000003</v>
      </c>
      <c r="P103" s="97">
        <v>45.100517000000004</v>
      </c>
      <c r="Q103" s="97">
        <v>45.118805000000002</v>
      </c>
      <c r="R103" s="97">
        <v>45.138343999999996</v>
      </c>
      <c r="S103" s="97">
        <v>45.156219</v>
      </c>
      <c r="T103" s="97">
        <v>45.176659000000001</v>
      </c>
      <c r="U103" s="97">
        <v>45.200150000000001</v>
      </c>
      <c r="V103" s="97">
        <v>45.220638000000001</v>
      </c>
      <c r="W103" s="97">
        <v>45.239291999999999</v>
      </c>
      <c r="X103" s="97">
        <v>45.25985</v>
      </c>
      <c r="Y103" s="97">
        <v>45.277161</v>
      </c>
      <c r="Z103" s="97">
        <v>45.294746000000004</v>
      </c>
      <c r="AA103" s="97">
        <v>45.313744</v>
      </c>
      <c r="AB103" s="97">
        <v>45.331425000000003</v>
      </c>
      <c r="AC103" s="97">
        <v>45.349510000000002</v>
      </c>
      <c r="AD103" s="97">
        <v>45.368628999999999</v>
      </c>
      <c r="AE103" s="97">
        <v>45.387290999999998</v>
      </c>
      <c r="AF103" s="97">
        <v>45.399399000000003</v>
      </c>
      <c r="AG103" s="98">
        <v>1.3619999999999999E-3</v>
      </c>
    </row>
    <row r="104" spans="1:33" ht="15" customHeight="1" x14ac:dyDescent="0.35">
      <c r="B104" s="41" t="s">
        <v>28</v>
      </c>
    </row>
    <row r="105" spans="1:33" ht="15" customHeight="1" x14ac:dyDescent="0.35">
      <c r="A105" s="91" t="s">
        <v>2273</v>
      </c>
      <c r="B105" s="96" t="s">
        <v>2176</v>
      </c>
      <c r="C105" s="97">
        <v>0</v>
      </c>
      <c r="D105" s="97">
        <v>0</v>
      </c>
      <c r="E105" s="97">
        <v>0</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0</v>
      </c>
      <c r="AB105" s="97">
        <v>0</v>
      </c>
      <c r="AC105" s="97">
        <v>0</v>
      </c>
      <c r="AD105" s="97">
        <v>0</v>
      </c>
      <c r="AE105" s="97">
        <v>0</v>
      </c>
      <c r="AF105" s="97">
        <v>0</v>
      </c>
      <c r="AG105" s="98" t="s">
        <v>1557</v>
      </c>
    </row>
    <row r="106" spans="1:33" ht="15" customHeight="1" x14ac:dyDescent="0.35">
      <c r="A106" s="91" t="s">
        <v>2274</v>
      </c>
      <c r="B106" s="96" t="s">
        <v>2178</v>
      </c>
      <c r="C106" s="97">
        <v>0</v>
      </c>
      <c r="D106" s="97">
        <v>0</v>
      </c>
      <c r="E106" s="97">
        <v>0</v>
      </c>
      <c r="F106" s="97">
        <v>0</v>
      </c>
      <c r="G106" s="97">
        <v>0</v>
      </c>
      <c r="H106" s="97">
        <v>0</v>
      </c>
      <c r="I106" s="97">
        <v>0</v>
      </c>
      <c r="J106" s="97">
        <v>0</v>
      </c>
      <c r="K106" s="97">
        <v>0</v>
      </c>
      <c r="L106" s="97">
        <v>0</v>
      </c>
      <c r="M106" s="97">
        <v>0</v>
      </c>
      <c r="N106" s="97">
        <v>0</v>
      </c>
      <c r="O106" s="97">
        <v>0</v>
      </c>
      <c r="P106" s="97">
        <v>0</v>
      </c>
      <c r="Q106" s="97">
        <v>0</v>
      </c>
      <c r="R106" s="97">
        <v>0</v>
      </c>
      <c r="S106" s="97">
        <v>0</v>
      </c>
      <c r="T106" s="97">
        <v>0</v>
      </c>
      <c r="U106" s="97">
        <v>0</v>
      </c>
      <c r="V106" s="97">
        <v>0</v>
      </c>
      <c r="W106" s="97">
        <v>0</v>
      </c>
      <c r="X106" s="97">
        <v>0</v>
      </c>
      <c r="Y106" s="97">
        <v>0</v>
      </c>
      <c r="Z106" s="97">
        <v>0</v>
      </c>
      <c r="AA106" s="97">
        <v>0</v>
      </c>
      <c r="AB106" s="97">
        <v>0</v>
      </c>
      <c r="AC106" s="97">
        <v>0</v>
      </c>
      <c r="AD106" s="97">
        <v>0</v>
      </c>
      <c r="AE106" s="97">
        <v>0</v>
      </c>
      <c r="AF106" s="97">
        <v>0</v>
      </c>
      <c r="AG106" s="98" t="s">
        <v>1557</v>
      </c>
    </row>
    <row r="107" spans="1:33" ht="15" customHeight="1" x14ac:dyDescent="0.35">
      <c r="A107" s="91" t="s">
        <v>2275</v>
      </c>
      <c r="B107" s="96" t="s">
        <v>2180</v>
      </c>
      <c r="C107" s="97">
        <v>39.109695000000002</v>
      </c>
      <c r="D107" s="97">
        <v>39.082157000000002</v>
      </c>
      <c r="E107" s="97">
        <v>39.180878</v>
      </c>
      <c r="F107" s="97">
        <v>39.278744000000003</v>
      </c>
      <c r="G107" s="97">
        <v>39.460915</v>
      </c>
      <c r="H107" s="97">
        <v>39.737864999999999</v>
      </c>
      <c r="I107" s="97">
        <v>39.817055000000003</v>
      </c>
      <c r="J107" s="97">
        <v>39.896275000000003</v>
      </c>
      <c r="K107" s="97">
        <v>39.97448</v>
      </c>
      <c r="L107" s="97">
        <v>40.048096000000001</v>
      </c>
      <c r="M107" s="97">
        <v>40.116580999999996</v>
      </c>
      <c r="N107" s="97">
        <v>40.193100000000001</v>
      </c>
      <c r="O107" s="97">
        <v>40.271121999999998</v>
      </c>
      <c r="P107" s="97">
        <v>40.328465000000001</v>
      </c>
      <c r="Q107" s="97">
        <v>40.383228000000003</v>
      </c>
      <c r="R107" s="97">
        <v>40.436549999999997</v>
      </c>
      <c r="S107" s="97">
        <v>40.490459000000001</v>
      </c>
      <c r="T107" s="97">
        <v>40.539959000000003</v>
      </c>
      <c r="U107" s="97">
        <v>40.592486999999998</v>
      </c>
      <c r="V107" s="97">
        <v>40.640732</v>
      </c>
      <c r="W107" s="97">
        <v>40.687610999999997</v>
      </c>
      <c r="X107" s="97">
        <v>40.735869999999998</v>
      </c>
      <c r="Y107" s="97">
        <v>40.780307999999998</v>
      </c>
      <c r="Z107" s="97">
        <v>40.824215000000002</v>
      </c>
      <c r="AA107" s="97">
        <v>40.870766000000003</v>
      </c>
      <c r="AB107" s="97">
        <v>40.915374999999997</v>
      </c>
      <c r="AC107" s="97">
        <v>40.961993999999997</v>
      </c>
      <c r="AD107" s="97">
        <v>41.009715999999997</v>
      </c>
      <c r="AE107" s="97">
        <v>41.057816000000003</v>
      </c>
      <c r="AF107" s="97">
        <v>41.085479999999997</v>
      </c>
      <c r="AG107" s="98">
        <v>1.701E-3</v>
      </c>
    </row>
    <row r="108" spans="1:33" ht="15" customHeight="1" x14ac:dyDescent="0.35">
      <c r="A108" s="91" t="s">
        <v>2276</v>
      </c>
      <c r="B108" s="96" t="s">
        <v>2182</v>
      </c>
      <c r="C108" s="97">
        <v>0</v>
      </c>
      <c r="D108" s="97">
        <v>0</v>
      </c>
      <c r="E108" s="97">
        <v>0</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8" t="s">
        <v>1557</v>
      </c>
    </row>
    <row r="109" spans="1:33" ht="15" customHeight="1" x14ac:dyDescent="0.35">
      <c r="A109" s="91" t="s">
        <v>2277</v>
      </c>
      <c r="B109" s="96" t="s">
        <v>2184</v>
      </c>
      <c r="C109" s="97">
        <v>45.133965000000003</v>
      </c>
      <c r="D109" s="97">
        <v>45.122889999999998</v>
      </c>
      <c r="E109" s="97">
        <v>45.221336000000001</v>
      </c>
      <c r="F109" s="97">
        <v>45.3339</v>
      </c>
      <c r="G109" s="97">
        <v>45.494312000000001</v>
      </c>
      <c r="H109" s="97">
        <v>45.657307000000003</v>
      </c>
      <c r="I109" s="97">
        <v>45.747245999999997</v>
      </c>
      <c r="J109" s="97">
        <v>45.813889000000003</v>
      </c>
      <c r="K109" s="97">
        <v>45.889488</v>
      </c>
      <c r="L109" s="97">
        <v>45.957129999999999</v>
      </c>
      <c r="M109" s="97">
        <v>46.018158</v>
      </c>
      <c r="N109" s="97">
        <v>46.085814999999997</v>
      </c>
      <c r="O109" s="97">
        <v>46.158833000000001</v>
      </c>
      <c r="P109" s="97">
        <v>46.210937999999999</v>
      </c>
      <c r="Q109" s="97">
        <v>46.260345000000001</v>
      </c>
      <c r="R109" s="97">
        <v>46.308619999999998</v>
      </c>
      <c r="S109" s="97">
        <v>46.357376000000002</v>
      </c>
      <c r="T109" s="97">
        <v>46.40202</v>
      </c>
      <c r="U109" s="97">
        <v>46.448776000000002</v>
      </c>
      <c r="V109" s="97">
        <v>46.491356000000003</v>
      </c>
      <c r="W109" s="97">
        <v>46.532767999999997</v>
      </c>
      <c r="X109" s="97">
        <v>46.575736999999997</v>
      </c>
      <c r="Y109" s="97">
        <v>46.615268999999998</v>
      </c>
      <c r="Z109" s="97">
        <v>46.654525999999997</v>
      </c>
      <c r="AA109" s="97">
        <v>46.696128999999999</v>
      </c>
      <c r="AB109" s="97">
        <v>46.736365999999997</v>
      </c>
      <c r="AC109" s="97">
        <v>46.778053</v>
      </c>
      <c r="AD109" s="97">
        <v>46.820605999999998</v>
      </c>
      <c r="AE109" s="97">
        <v>46.863357999999998</v>
      </c>
      <c r="AF109" s="97">
        <v>46.885497999999998</v>
      </c>
      <c r="AG109" s="98">
        <v>1.3140000000000001E-3</v>
      </c>
    </row>
    <row r="110" spans="1:33" ht="15" customHeight="1" x14ac:dyDescent="0.35">
      <c r="A110" s="91" t="s">
        <v>2278</v>
      </c>
      <c r="B110" s="96" t="s">
        <v>2186</v>
      </c>
      <c r="C110" s="97">
        <v>0</v>
      </c>
      <c r="D110" s="97">
        <v>0</v>
      </c>
      <c r="E110" s="97">
        <v>0</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0</v>
      </c>
      <c r="AG110" s="98" t="s">
        <v>1557</v>
      </c>
    </row>
    <row r="111" spans="1:33" ht="15" customHeight="1" x14ac:dyDescent="0.35">
      <c r="A111" s="91" t="s">
        <v>2279</v>
      </c>
      <c r="B111" s="96" t="s">
        <v>2188</v>
      </c>
      <c r="C111" s="97">
        <v>0</v>
      </c>
      <c r="D111" s="97">
        <v>0</v>
      </c>
      <c r="E111" s="97">
        <v>0</v>
      </c>
      <c r="F111" s="97">
        <v>0</v>
      </c>
      <c r="G111" s="97">
        <v>0</v>
      </c>
      <c r="H111" s="97">
        <v>0</v>
      </c>
      <c r="I111" s="97">
        <v>0</v>
      </c>
      <c r="J111" s="97">
        <v>0</v>
      </c>
      <c r="K111" s="97">
        <v>0</v>
      </c>
      <c r="L111" s="97">
        <v>0</v>
      </c>
      <c r="M111" s="97">
        <v>0</v>
      </c>
      <c r="N111" s="97">
        <v>0</v>
      </c>
      <c r="O111" s="97">
        <v>0</v>
      </c>
      <c r="P111" s="97">
        <v>0</v>
      </c>
      <c r="Q111" s="97">
        <v>0</v>
      </c>
      <c r="R111" s="97">
        <v>0</v>
      </c>
      <c r="S111" s="97">
        <v>0</v>
      </c>
      <c r="T111" s="97">
        <v>0</v>
      </c>
      <c r="U111" s="97">
        <v>0</v>
      </c>
      <c r="V111" s="97">
        <v>0</v>
      </c>
      <c r="W111" s="97">
        <v>0</v>
      </c>
      <c r="X111" s="97">
        <v>0</v>
      </c>
      <c r="Y111" s="97">
        <v>0</v>
      </c>
      <c r="Z111" s="97">
        <v>0</v>
      </c>
      <c r="AA111" s="97">
        <v>0</v>
      </c>
      <c r="AB111" s="97">
        <v>0</v>
      </c>
      <c r="AC111" s="97">
        <v>0</v>
      </c>
      <c r="AD111" s="97">
        <v>0</v>
      </c>
      <c r="AE111" s="97">
        <v>0</v>
      </c>
      <c r="AF111" s="97">
        <v>0</v>
      </c>
      <c r="AG111" s="98" t="s">
        <v>1557</v>
      </c>
    </row>
    <row r="112" spans="1:33" ht="15" customHeight="1" x14ac:dyDescent="0.35">
      <c r="A112" s="91" t="s">
        <v>2280</v>
      </c>
      <c r="B112" s="96" t="s">
        <v>2190</v>
      </c>
      <c r="C112" s="97">
        <v>0</v>
      </c>
      <c r="D112" s="97">
        <v>0</v>
      </c>
      <c r="E112" s="97">
        <v>0</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0</v>
      </c>
      <c r="Y112" s="97">
        <v>0</v>
      </c>
      <c r="Z112" s="97">
        <v>0</v>
      </c>
      <c r="AA112" s="97">
        <v>0</v>
      </c>
      <c r="AB112" s="97">
        <v>0</v>
      </c>
      <c r="AC112" s="97">
        <v>0</v>
      </c>
      <c r="AD112" s="97">
        <v>0</v>
      </c>
      <c r="AE112" s="97">
        <v>0</v>
      </c>
      <c r="AF112" s="97">
        <v>0</v>
      </c>
      <c r="AG112" s="98" t="s">
        <v>1557</v>
      </c>
    </row>
    <row r="113" spans="1:33" ht="12" customHeight="1" x14ac:dyDescent="0.35">
      <c r="A113" s="91" t="s">
        <v>2281</v>
      </c>
      <c r="B113" s="96" t="s">
        <v>2192</v>
      </c>
      <c r="C113" s="97">
        <v>0</v>
      </c>
      <c r="D113" s="97">
        <v>0</v>
      </c>
      <c r="E113" s="97">
        <v>0</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0</v>
      </c>
      <c r="X113" s="97">
        <v>0</v>
      </c>
      <c r="Y113" s="97">
        <v>0</v>
      </c>
      <c r="Z113" s="97">
        <v>0</v>
      </c>
      <c r="AA113" s="97">
        <v>0</v>
      </c>
      <c r="AB113" s="97">
        <v>0</v>
      </c>
      <c r="AC113" s="97">
        <v>0</v>
      </c>
      <c r="AD113" s="97">
        <v>0</v>
      </c>
      <c r="AE113" s="97">
        <v>0</v>
      </c>
      <c r="AF113" s="97">
        <v>0</v>
      </c>
      <c r="AG113" s="98" t="s">
        <v>1557</v>
      </c>
    </row>
    <row r="114" spans="1:33" ht="15" customHeight="1" x14ac:dyDescent="0.35">
      <c r="A114" s="91" t="s">
        <v>2282</v>
      </c>
      <c r="B114" s="96" t="s">
        <v>2194</v>
      </c>
      <c r="C114" s="97">
        <v>47.359744999999997</v>
      </c>
      <c r="D114" s="97">
        <v>47.481140000000003</v>
      </c>
      <c r="E114" s="97">
        <v>47.657184999999998</v>
      </c>
      <c r="F114" s="97">
        <v>47.851039999999998</v>
      </c>
      <c r="G114" s="97">
        <v>48.060993000000003</v>
      </c>
      <c r="H114" s="97">
        <v>48.208244000000001</v>
      </c>
      <c r="I114" s="97">
        <v>48.351284</v>
      </c>
      <c r="J114" s="97">
        <v>48.486221</v>
      </c>
      <c r="K114" s="97">
        <v>48.605742999999997</v>
      </c>
      <c r="L114" s="97">
        <v>48.718207999999997</v>
      </c>
      <c r="M114" s="97">
        <v>48.827674999999999</v>
      </c>
      <c r="N114" s="97">
        <v>48.934058999999998</v>
      </c>
      <c r="O114" s="97">
        <v>49.038685000000001</v>
      </c>
      <c r="P114" s="97">
        <v>49.07629</v>
      </c>
      <c r="Q114" s="97">
        <v>49.100346000000002</v>
      </c>
      <c r="R114" s="97">
        <v>49.110816999999997</v>
      </c>
      <c r="S114" s="97">
        <v>49.119971999999997</v>
      </c>
      <c r="T114" s="97">
        <v>49.137034999999997</v>
      </c>
      <c r="U114" s="97">
        <v>49.155704</v>
      </c>
      <c r="V114" s="97">
        <v>49.172226000000002</v>
      </c>
      <c r="W114" s="97">
        <v>49.188037999999999</v>
      </c>
      <c r="X114" s="97">
        <v>49.204445</v>
      </c>
      <c r="Y114" s="97">
        <v>49.217865000000003</v>
      </c>
      <c r="Z114" s="97">
        <v>49.231048999999999</v>
      </c>
      <c r="AA114" s="97">
        <v>49.245708</v>
      </c>
      <c r="AB114" s="97">
        <v>49.259354000000002</v>
      </c>
      <c r="AC114" s="97">
        <v>49.269829000000001</v>
      </c>
      <c r="AD114" s="97">
        <v>49.283507999999998</v>
      </c>
      <c r="AE114" s="97">
        <v>49.296646000000003</v>
      </c>
      <c r="AF114" s="97">
        <v>49.303668999999999</v>
      </c>
      <c r="AG114" s="98">
        <v>1.3879999999999999E-3</v>
      </c>
    </row>
    <row r="115" spans="1:33" ht="15" customHeight="1" x14ac:dyDescent="0.35">
      <c r="A115" s="91" t="s">
        <v>2283</v>
      </c>
      <c r="B115" s="96" t="s">
        <v>2196</v>
      </c>
      <c r="C115" s="97">
        <v>0</v>
      </c>
      <c r="D115" s="97">
        <v>0</v>
      </c>
      <c r="E115" s="97">
        <v>0</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0</v>
      </c>
      <c r="AA115" s="97">
        <v>0</v>
      </c>
      <c r="AB115" s="97">
        <v>0</v>
      </c>
      <c r="AC115" s="97">
        <v>0</v>
      </c>
      <c r="AD115" s="97">
        <v>0</v>
      </c>
      <c r="AE115" s="97">
        <v>0</v>
      </c>
      <c r="AF115" s="97">
        <v>0</v>
      </c>
      <c r="AG115" s="98" t="s">
        <v>1557</v>
      </c>
    </row>
    <row r="116" spans="1:33" ht="15" customHeight="1" x14ac:dyDescent="0.35">
      <c r="A116" s="91" t="s">
        <v>2284</v>
      </c>
      <c r="B116" s="110" t="s">
        <v>2198</v>
      </c>
      <c r="C116" s="113">
        <v>46.337173</v>
      </c>
      <c r="D116" s="113">
        <v>46.445377000000001</v>
      </c>
      <c r="E116" s="113">
        <v>46.565131999999998</v>
      </c>
      <c r="F116" s="113">
        <v>46.679156999999996</v>
      </c>
      <c r="G116" s="113">
        <v>46.773701000000003</v>
      </c>
      <c r="H116" s="113">
        <v>46.869647999999998</v>
      </c>
      <c r="I116" s="113">
        <v>46.965381999999998</v>
      </c>
      <c r="J116" s="113">
        <v>47.061934999999998</v>
      </c>
      <c r="K116" s="113">
        <v>47.158904999999997</v>
      </c>
      <c r="L116" s="113">
        <v>47.255718000000002</v>
      </c>
      <c r="M116" s="113">
        <v>47.352398000000001</v>
      </c>
      <c r="N116" s="113">
        <v>47.450172000000002</v>
      </c>
      <c r="O116" s="113">
        <v>47.548588000000002</v>
      </c>
      <c r="P116" s="113">
        <v>47.573231</v>
      </c>
      <c r="Q116" s="113">
        <v>47.576649000000003</v>
      </c>
      <c r="R116" s="113">
        <v>47.579762000000002</v>
      </c>
      <c r="S116" s="113">
        <v>47.572414000000002</v>
      </c>
      <c r="T116" s="113">
        <v>47.569687000000002</v>
      </c>
      <c r="U116" s="113">
        <v>47.583168000000001</v>
      </c>
      <c r="V116" s="113">
        <v>47.595913000000003</v>
      </c>
      <c r="W116" s="113">
        <v>47.607799999999997</v>
      </c>
      <c r="X116" s="113">
        <v>47.618946000000001</v>
      </c>
      <c r="Y116" s="113">
        <v>47.629455999999998</v>
      </c>
      <c r="Z116" s="113">
        <v>47.639256000000003</v>
      </c>
      <c r="AA116" s="113">
        <v>47.647754999999997</v>
      </c>
      <c r="AB116" s="113">
        <v>47.655216000000003</v>
      </c>
      <c r="AC116" s="113">
        <v>47.659511999999999</v>
      </c>
      <c r="AD116" s="113">
        <v>47.666935000000002</v>
      </c>
      <c r="AE116" s="113">
        <v>47.670203999999998</v>
      </c>
      <c r="AF116" s="113">
        <v>47.668030000000002</v>
      </c>
      <c r="AG116" s="112">
        <v>9.77E-4</v>
      </c>
    </row>
    <row r="117" spans="1:33" ht="15" customHeight="1" x14ac:dyDescent="0.35">
      <c r="A117" s="91" t="s">
        <v>2285</v>
      </c>
      <c r="B117" s="96" t="s">
        <v>2200</v>
      </c>
      <c r="C117" s="97">
        <v>0</v>
      </c>
      <c r="D117" s="97">
        <v>0</v>
      </c>
      <c r="E117" s="97">
        <v>0</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0</v>
      </c>
      <c r="AA117" s="97">
        <v>0</v>
      </c>
      <c r="AB117" s="97">
        <v>0</v>
      </c>
      <c r="AC117" s="97">
        <v>0</v>
      </c>
      <c r="AD117" s="97">
        <v>0</v>
      </c>
      <c r="AE117" s="97">
        <v>0</v>
      </c>
      <c r="AF117" s="97">
        <v>0</v>
      </c>
      <c r="AG117" s="98" t="s">
        <v>1557</v>
      </c>
    </row>
    <row r="118" spans="1:33" ht="15" customHeight="1" x14ac:dyDescent="0.35">
      <c r="A118" s="91" t="s">
        <v>2286</v>
      </c>
      <c r="B118" s="96" t="s">
        <v>2202</v>
      </c>
      <c r="C118" s="97">
        <v>0</v>
      </c>
      <c r="D118" s="97">
        <v>0</v>
      </c>
      <c r="E118" s="97">
        <v>0</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0</v>
      </c>
      <c r="AG118" s="98" t="s">
        <v>1557</v>
      </c>
    </row>
    <row r="119" spans="1:33" ht="15" customHeight="1" x14ac:dyDescent="0.35">
      <c r="A119" s="91" t="s">
        <v>2287</v>
      </c>
      <c r="B119" s="96" t="s">
        <v>2204</v>
      </c>
      <c r="C119" s="97">
        <v>0</v>
      </c>
      <c r="D119" s="97">
        <v>0</v>
      </c>
      <c r="E119" s="97">
        <v>0</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0</v>
      </c>
      <c r="Y119" s="97">
        <v>0</v>
      </c>
      <c r="Z119" s="97">
        <v>0</v>
      </c>
      <c r="AA119" s="97">
        <v>0</v>
      </c>
      <c r="AB119" s="97">
        <v>0</v>
      </c>
      <c r="AC119" s="97">
        <v>0</v>
      </c>
      <c r="AD119" s="97">
        <v>0</v>
      </c>
      <c r="AE119" s="97">
        <v>0</v>
      </c>
      <c r="AF119" s="97">
        <v>0</v>
      </c>
      <c r="AG119" s="98" t="s">
        <v>1557</v>
      </c>
    </row>
    <row r="120" spans="1:33" ht="15" customHeight="1" x14ac:dyDescent="0.35">
      <c r="A120" s="91" t="s">
        <v>2288</v>
      </c>
      <c r="B120" s="96" t="s">
        <v>2206</v>
      </c>
      <c r="C120" s="97">
        <v>0</v>
      </c>
      <c r="D120" s="97">
        <v>0</v>
      </c>
      <c r="E120" s="97">
        <v>0</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0</v>
      </c>
      <c r="Y120" s="97">
        <v>0</v>
      </c>
      <c r="Z120" s="97">
        <v>0</v>
      </c>
      <c r="AA120" s="97">
        <v>0</v>
      </c>
      <c r="AB120" s="97">
        <v>0</v>
      </c>
      <c r="AC120" s="97">
        <v>0</v>
      </c>
      <c r="AD120" s="97">
        <v>0</v>
      </c>
      <c r="AE120" s="97">
        <v>0</v>
      </c>
      <c r="AF120" s="97">
        <v>0</v>
      </c>
      <c r="AG120" s="98" t="s">
        <v>1557</v>
      </c>
    </row>
    <row r="121" spans="1:33" ht="15" customHeight="1" x14ac:dyDescent="0.35"/>
    <row r="122" spans="1:33" ht="15" customHeight="1" x14ac:dyDescent="0.35">
      <c r="B122" s="41" t="s">
        <v>27</v>
      </c>
    </row>
    <row r="123" spans="1:33" ht="15" customHeight="1" x14ac:dyDescent="0.35">
      <c r="A123" s="91" t="s">
        <v>2289</v>
      </c>
      <c r="B123" s="96" t="s">
        <v>2176</v>
      </c>
      <c r="C123" s="97">
        <v>0</v>
      </c>
      <c r="D123" s="97">
        <v>0</v>
      </c>
      <c r="E123" s="97">
        <v>0</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8" t="s">
        <v>1557</v>
      </c>
    </row>
    <row r="124" spans="1:33" ht="15" customHeight="1" x14ac:dyDescent="0.35">
      <c r="A124" s="91" t="s">
        <v>2290</v>
      </c>
      <c r="B124" s="96" t="s">
        <v>2178</v>
      </c>
      <c r="C124" s="97">
        <v>0</v>
      </c>
      <c r="D124" s="97">
        <v>0</v>
      </c>
      <c r="E124" s="97">
        <v>0</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0</v>
      </c>
      <c r="AD124" s="97">
        <v>0</v>
      </c>
      <c r="AE124" s="97">
        <v>0</v>
      </c>
      <c r="AF124" s="97">
        <v>0</v>
      </c>
      <c r="AG124" s="98" t="s">
        <v>1557</v>
      </c>
    </row>
    <row r="125" spans="1:33" ht="15" customHeight="1" x14ac:dyDescent="0.35">
      <c r="A125" s="91" t="s">
        <v>2291</v>
      </c>
      <c r="B125" s="96" t="s">
        <v>2180</v>
      </c>
      <c r="C125" s="97">
        <v>37.453963999999999</v>
      </c>
      <c r="D125" s="97">
        <v>37.423575999999997</v>
      </c>
      <c r="E125" s="97">
        <v>37.523792</v>
      </c>
      <c r="F125" s="97">
        <v>37.612968000000002</v>
      </c>
      <c r="G125" s="97">
        <v>37.775570000000002</v>
      </c>
      <c r="H125" s="97">
        <v>38.041721000000003</v>
      </c>
      <c r="I125" s="97">
        <v>38.121696</v>
      </c>
      <c r="J125" s="97">
        <v>38.200812999999997</v>
      </c>
      <c r="K125" s="97">
        <v>38.278992000000002</v>
      </c>
      <c r="L125" s="97">
        <v>38.352607999999996</v>
      </c>
      <c r="M125" s="97">
        <v>38.421985999999997</v>
      </c>
      <c r="N125" s="97">
        <v>38.498634000000003</v>
      </c>
      <c r="O125" s="97">
        <v>38.576801000000003</v>
      </c>
      <c r="P125" s="97">
        <v>38.634323000000002</v>
      </c>
      <c r="Q125" s="97">
        <v>38.689362000000003</v>
      </c>
      <c r="R125" s="97">
        <v>38.742995999999998</v>
      </c>
      <c r="S125" s="97">
        <v>38.796947000000003</v>
      </c>
      <c r="T125" s="97">
        <v>38.846435999999997</v>
      </c>
      <c r="U125" s="97">
        <v>38.898986999999998</v>
      </c>
      <c r="V125" s="97">
        <v>38.947510000000001</v>
      </c>
      <c r="W125" s="97">
        <v>38.994658999999999</v>
      </c>
      <c r="X125" s="97">
        <v>39.043007000000003</v>
      </c>
      <c r="Y125" s="97">
        <v>39.087497999999997</v>
      </c>
      <c r="Z125" s="97">
        <v>39.131507999999997</v>
      </c>
      <c r="AA125" s="97">
        <v>39.178131</v>
      </c>
      <c r="AB125" s="97">
        <v>39.222777999999998</v>
      </c>
      <c r="AC125" s="97">
        <v>39.269489</v>
      </c>
      <c r="AD125" s="97">
        <v>39.317248999999997</v>
      </c>
      <c r="AE125" s="97">
        <v>39.365153999999997</v>
      </c>
      <c r="AF125" s="97">
        <v>39.392181000000001</v>
      </c>
      <c r="AG125" s="98">
        <v>1.7409999999999999E-3</v>
      </c>
    </row>
    <row r="126" spans="1:33" ht="15" customHeight="1" x14ac:dyDescent="0.35">
      <c r="A126" s="91" t="s">
        <v>2292</v>
      </c>
      <c r="B126" s="96" t="s">
        <v>2182</v>
      </c>
      <c r="C126" s="97">
        <v>0</v>
      </c>
      <c r="D126" s="97">
        <v>0</v>
      </c>
      <c r="E126" s="97">
        <v>0</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0</v>
      </c>
      <c r="AA126" s="97">
        <v>0</v>
      </c>
      <c r="AB126" s="97">
        <v>0</v>
      </c>
      <c r="AC126" s="97">
        <v>0</v>
      </c>
      <c r="AD126" s="97">
        <v>0</v>
      </c>
      <c r="AE126" s="97">
        <v>0</v>
      </c>
      <c r="AF126" s="97">
        <v>0</v>
      </c>
      <c r="AG126" s="98" t="s">
        <v>1557</v>
      </c>
    </row>
    <row r="127" spans="1:33" ht="15" customHeight="1" x14ac:dyDescent="0.35">
      <c r="A127" s="91" t="s">
        <v>2293</v>
      </c>
      <c r="B127" s="96" t="s">
        <v>2184</v>
      </c>
      <c r="C127" s="97">
        <v>43.474204999999998</v>
      </c>
      <c r="D127" s="97">
        <v>43.464039</v>
      </c>
      <c r="E127" s="97">
        <v>43.562660000000001</v>
      </c>
      <c r="F127" s="97">
        <v>43.678767999999998</v>
      </c>
      <c r="G127" s="97">
        <v>43.822563000000002</v>
      </c>
      <c r="H127" s="97">
        <v>43.980648000000002</v>
      </c>
      <c r="I127" s="97">
        <v>44.070065</v>
      </c>
      <c r="J127" s="97">
        <v>44.132483999999998</v>
      </c>
      <c r="K127" s="97">
        <v>44.207214</v>
      </c>
      <c r="L127" s="97">
        <v>44.275162000000002</v>
      </c>
      <c r="M127" s="97">
        <v>44.337612</v>
      </c>
      <c r="N127" s="97">
        <v>44.407817999999999</v>
      </c>
      <c r="O127" s="97">
        <v>44.480426999999999</v>
      </c>
      <c r="P127" s="97">
        <v>44.532516000000001</v>
      </c>
      <c r="Q127" s="97">
        <v>44.582664000000001</v>
      </c>
      <c r="R127" s="97">
        <v>44.631366999999997</v>
      </c>
      <c r="S127" s="97">
        <v>44.677844999999998</v>
      </c>
      <c r="T127" s="97">
        <v>44.721806000000001</v>
      </c>
      <c r="U127" s="97">
        <v>44.768642</v>
      </c>
      <c r="V127" s="97">
        <v>44.811897000000002</v>
      </c>
      <c r="W127" s="97">
        <v>44.8536</v>
      </c>
      <c r="X127" s="97">
        <v>44.896847000000001</v>
      </c>
      <c r="Y127" s="97">
        <v>44.936562000000002</v>
      </c>
      <c r="Z127" s="97">
        <v>44.975689000000003</v>
      </c>
      <c r="AA127" s="97">
        <v>45.017124000000003</v>
      </c>
      <c r="AB127" s="97">
        <v>45.056820000000002</v>
      </c>
      <c r="AC127" s="97">
        <v>45.097000000000001</v>
      </c>
      <c r="AD127" s="97">
        <v>45.138927000000002</v>
      </c>
      <c r="AE127" s="97">
        <v>45.179057999999998</v>
      </c>
      <c r="AF127" s="97">
        <v>45.197102000000001</v>
      </c>
      <c r="AG127" s="98">
        <v>1.341E-3</v>
      </c>
    </row>
    <row r="128" spans="1:33" ht="12" customHeight="1" x14ac:dyDescent="0.35">
      <c r="A128" s="91" t="s">
        <v>2294</v>
      </c>
      <c r="B128" s="96" t="s">
        <v>2186</v>
      </c>
      <c r="C128" s="97">
        <v>0</v>
      </c>
      <c r="D128" s="97">
        <v>0</v>
      </c>
      <c r="E128" s="97">
        <v>0</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0</v>
      </c>
      <c r="AD128" s="97">
        <v>0</v>
      </c>
      <c r="AE128" s="97">
        <v>0</v>
      </c>
      <c r="AF128" s="97">
        <v>0</v>
      </c>
      <c r="AG128" s="98" t="s">
        <v>1557</v>
      </c>
    </row>
    <row r="129" spans="1:33" ht="12" customHeight="1" x14ac:dyDescent="0.35">
      <c r="A129" s="91" t="s">
        <v>2295</v>
      </c>
      <c r="B129" s="96" t="s">
        <v>2188</v>
      </c>
      <c r="C129" s="97">
        <v>0</v>
      </c>
      <c r="D129" s="97">
        <v>0</v>
      </c>
      <c r="E129" s="97">
        <v>0</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8" t="s">
        <v>1557</v>
      </c>
    </row>
    <row r="130" spans="1:33" ht="12" customHeight="1" x14ac:dyDescent="0.35">
      <c r="A130" s="91" t="s">
        <v>2296</v>
      </c>
      <c r="B130" s="96" t="s">
        <v>2190</v>
      </c>
      <c r="C130" s="97">
        <v>0</v>
      </c>
      <c r="D130" s="97">
        <v>0</v>
      </c>
      <c r="E130" s="97">
        <v>0</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0</v>
      </c>
      <c r="W130" s="97">
        <v>0</v>
      </c>
      <c r="X130" s="97">
        <v>0</v>
      </c>
      <c r="Y130" s="97">
        <v>0</v>
      </c>
      <c r="Z130" s="97">
        <v>0</v>
      </c>
      <c r="AA130" s="97">
        <v>0</v>
      </c>
      <c r="AB130" s="97">
        <v>0</v>
      </c>
      <c r="AC130" s="97">
        <v>0</v>
      </c>
      <c r="AD130" s="97">
        <v>0</v>
      </c>
      <c r="AE130" s="97">
        <v>0</v>
      </c>
      <c r="AF130" s="97">
        <v>0</v>
      </c>
      <c r="AG130" s="98" t="s">
        <v>1557</v>
      </c>
    </row>
    <row r="131" spans="1:33" ht="12" customHeight="1" x14ac:dyDescent="0.35">
      <c r="A131" s="91" t="s">
        <v>2297</v>
      </c>
      <c r="B131" s="96" t="s">
        <v>2192</v>
      </c>
      <c r="C131" s="97">
        <v>0</v>
      </c>
      <c r="D131" s="97">
        <v>0</v>
      </c>
      <c r="E131" s="97">
        <v>0</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0</v>
      </c>
      <c r="Z131" s="97">
        <v>0</v>
      </c>
      <c r="AA131" s="97">
        <v>0</v>
      </c>
      <c r="AB131" s="97">
        <v>0</v>
      </c>
      <c r="AC131" s="97">
        <v>0</v>
      </c>
      <c r="AD131" s="97">
        <v>0</v>
      </c>
      <c r="AE131" s="97">
        <v>0</v>
      </c>
      <c r="AF131" s="97">
        <v>0</v>
      </c>
      <c r="AG131" s="98" t="s">
        <v>1557</v>
      </c>
    </row>
    <row r="132" spans="1:33" ht="12" customHeight="1" x14ac:dyDescent="0.35">
      <c r="A132" s="91" t="s">
        <v>2298</v>
      </c>
      <c r="B132" s="96" t="s">
        <v>2194</v>
      </c>
      <c r="C132" s="97">
        <v>46.257182999999998</v>
      </c>
      <c r="D132" s="97">
        <v>46.383006999999999</v>
      </c>
      <c r="E132" s="97">
        <v>46.561779000000001</v>
      </c>
      <c r="F132" s="97">
        <v>46.749232999999997</v>
      </c>
      <c r="G132" s="97">
        <v>46.945866000000002</v>
      </c>
      <c r="H132" s="97">
        <v>47.095427999999998</v>
      </c>
      <c r="I132" s="97">
        <v>47.234065999999999</v>
      </c>
      <c r="J132" s="97">
        <v>47.375584000000003</v>
      </c>
      <c r="K132" s="97">
        <v>47.49324</v>
      </c>
      <c r="L132" s="97">
        <v>47.604728999999999</v>
      </c>
      <c r="M132" s="97">
        <v>47.713276</v>
      </c>
      <c r="N132" s="97">
        <v>47.818497000000001</v>
      </c>
      <c r="O132" s="97">
        <v>47.923175999999998</v>
      </c>
      <c r="P132" s="97">
        <v>47.956242000000003</v>
      </c>
      <c r="Q132" s="97">
        <v>47.965263</v>
      </c>
      <c r="R132" s="97">
        <v>47.982750000000003</v>
      </c>
      <c r="S132" s="97">
        <v>47.998401999999999</v>
      </c>
      <c r="T132" s="97">
        <v>48.009017999999998</v>
      </c>
      <c r="U132" s="97">
        <v>48.025981999999999</v>
      </c>
      <c r="V132" s="97">
        <v>48.039059000000002</v>
      </c>
      <c r="W132" s="97">
        <v>48.051205000000003</v>
      </c>
      <c r="X132" s="97">
        <v>48.066284000000003</v>
      </c>
      <c r="Y132" s="97">
        <v>48.072941</v>
      </c>
      <c r="Z132" s="97">
        <v>48.081660999999997</v>
      </c>
      <c r="AA132" s="97">
        <v>48.094296</v>
      </c>
      <c r="AB132" s="97">
        <v>48.104702000000003</v>
      </c>
      <c r="AC132" s="97">
        <v>48.112434</v>
      </c>
      <c r="AD132" s="97">
        <v>48.127560000000003</v>
      </c>
      <c r="AE132" s="97">
        <v>48.142128</v>
      </c>
      <c r="AF132" s="97">
        <v>48.150471000000003</v>
      </c>
      <c r="AG132" s="98">
        <v>1.384E-3</v>
      </c>
    </row>
    <row r="133" spans="1:33" ht="12" customHeight="1" x14ac:dyDescent="0.35">
      <c r="A133" s="91" t="s">
        <v>2299</v>
      </c>
      <c r="B133" s="96" t="s">
        <v>2196</v>
      </c>
      <c r="C133" s="97">
        <v>0</v>
      </c>
      <c r="D133" s="97">
        <v>0</v>
      </c>
      <c r="E133" s="97">
        <v>0</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8" t="s">
        <v>1557</v>
      </c>
    </row>
    <row r="134" spans="1:33" ht="12" customHeight="1" x14ac:dyDescent="0.35">
      <c r="A134" s="91" t="s">
        <v>2300</v>
      </c>
      <c r="B134" s="96" t="s">
        <v>2198</v>
      </c>
      <c r="C134" s="97">
        <v>45.234482</v>
      </c>
      <c r="D134" s="97">
        <v>45.346031000000004</v>
      </c>
      <c r="E134" s="97">
        <v>45.473351000000001</v>
      </c>
      <c r="F134" s="97">
        <v>45.585422999999999</v>
      </c>
      <c r="G134" s="97">
        <v>45.680050000000001</v>
      </c>
      <c r="H134" s="97">
        <v>45.776066</v>
      </c>
      <c r="I134" s="97">
        <v>45.871943999999999</v>
      </c>
      <c r="J134" s="97">
        <v>45.968738999999999</v>
      </c>
      <c r="K134" s="97">
        <v>46.065384000000002</v>
      </c>
      <c r="L134" s="97">
        <v>46.162368999999998</v>
      </c>
      <c r="M134" s="97">
        <v>46.259315000000001</v>
      </c>
      <c r="N134" s="97">
        <v>46.357013999999999</v>
      </c>
      <c r="O134" s="97">
        <v>46.439903000000001</v>
      </c>
      <c r="P134" s="97">
        <v>46.449421000000001</v>
      </c>
      <c r="Q134" s="97">
        <v>46.441386999999999</v>
      </c>
      <c r="R134" s="97">
        <v>46.449333000000003</v>
      </c>
      <c r="S134" s="97">
        <v>46.463000999999998</v>
      </c>
      <c r="T134" s="97">
        <v>46.467609000000003</v>
      </c>
      <c r="U134" s="97">
        <v>46.475639000000001</v>
      </c>
      <c r="V134" s="97">
        <v>46.486381999999999</v>
      </c>
      <c r="W134" s="97">
        <v>46.499344000000001</v>
      </c>
      <c r="X134" s="97">
        <v>46.510902000000002</v>
      </c>
      <c r="Y134" s="97">
        <v>46.522418999999999</v>
      </c>
      <c r="Z134" s="97">
        <v>46.532902</v>
      </c>
      <c r="AA134" s="97">
        <v>46.542549000000001</v>
      </c>
      <c r="AB134" s="97">
        <v>46.552235000000003</v>
      </c>
      <c r="AC134" s="97">
        <v>46.563076000000002</v>
      </c>
      <c r="AD134" s="97">
        <v>46.572834</v>
      </c>
      <c r="AE134" s="97">
        <v>46.583213999999998</v>
      </c>
      <c r="AF134" s="97">
        <v>46.586826000000002</v>
      </c>
      <c r="AG134" s="98">
        <v>1.016E-3</v>
      </c>
    </row>
    <row r="135" spans="1:33" ht="12" customHeight="1" x14ac:dyDescent="0.35">
      <c r="A135" s="91" t="s">
        <v>2301</v>
      </c>
      <c r="B135" s="96" t="s">
        <v>2200</v>
      </c>
      <c r="C135" s="97">
        <v>0</v>
      </c>
      <c r="D135" s="97">
        <v>0</v>
      </c>
      <c r="E135" s="97">
        <v>0</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0</v>
      </c>
      <c r="V135" s="97">
        <v>0</v>
      </c>
      <c r="W135" s="97">
        <v>0</v>
      </c>
      <c r="X135" s="97">
        <v>0</v>
      </c>
      <c r="Y135" s="97">
        <v>0</v>
      </c>
      <c r="Z135" s="97">
        <v>0</v>
      </c>
      <c r="AA135" s="97">
        <v>0</v>
      </c>
      <c r="AB135" s="97">
        <v>0</v>
      </c>
      <c r="AC135" s="97">
        <v>0</v>
      </c>
      <c r="AD135" s="97">
        <v>0</v>
      </c>
      <c r="AE135" s="97">
        <v>0</v>
      </c>
      <c r="AF135" s="97">
        <v>0</v>
      </c>
      <c r="AG135" s="98" t="s">
        <v>1557</v>
      </c>
    </row>
    <row r="136" spans="1:33" ht="12" customHeight="1" x14ac:dyDescent="0.35">
      <c r="A136" s="91" t="s">
        <v>2302</v>
      </c>
      <c r="B136" s="96" t="s">
        <v>2202</v>
      </c>
      <c r="C136" s="97">
        <v>0</v>
      </c>
      <c r="D136" s="97">
        <v>0</v>
      </c>
      <c r="E136" s="97">
        <v>0</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0</v>
      </c>
      <c r="Z136" s="97">
        <v>0</v>
      </c>
      <c r="AA136" s="97">
        <v>0</v>
      </c>
      <c r="AB136" s="97">
        <v>0</v>
      </c>
      <c r="AC136" s="97">
        <v>0</v>
      </c>
      <c r="AD136" s="97">
        <v>0</v>
      </c>
      <c r="AE136" s="97">
        <v>0</v>
      </c>
      <c r="AF136" s="97">
        <v>0</v>
      </c>
      <c r="AG136" s="98" t="s">
        <v>1557</v>
      </c>
    </row>
    <row r="137" spans="1:33" ht="12" customHeight="1" x14ac:dyDescent="0.35">
      <c r="A137" s="91" t="s">
        <v>2303</v>
      </c>
      <c r="B137" s="96" t="s">
        <v>2204</v>
      </c>
      <c r="C137" s="97">
        <v>0</v>
      </c>
      <c r="D137" s="97">
        <v>0</v>
      </c>
      <c r="E137" s="97">
        <v>0</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0</v>
      </c>
      <c r="V137" s="97">
        <v>0</v>
      </c>
      <c r="W137" s="97">
        <v>0</v>
      </c>
      <c r="X137" s="97">
        <v>0</v>
      </c>
      <c r="Y137" s="97">
        <v>0</v>
      </c>
      <c r="Z137" s="97">
        <v>0</v>
      </c>
      <c r="AA137" s="97">
        <v>0</v>
      </c>
      <c r="AB137" s="97">
        <v>0</v>
      </c>
      <c r="AC137" s="97">
        <v>0</v>
      </c>
      <c r="AD137" s="97">
        <v>0</v>
      </c>
      <c r="AE137" s="97">
        <v>0</v>
      </c>
      <c r="AF137" s="97">
        <v>0</v>
      </c>
      <c r="AG137" s="98" t="s">
        <v>1557</v>
      </c>
    </row>
    <row r="138" spans="1:33" ht="12" customHeight="1" x14ac:dyDescent="0.35">
      <c r="A138" s="91" t="s">
        <v>2304</v>
      </c>
      <c r="B138" s="96" t="s">
        <v>2206</v>
      </c>
      <c r="C138" s="97">
        <v>0</v>
      </c>
      <c r="D138" s="97">
        <v>0</v>
      </c>
      <c r="E138" s="97">
        <v>0</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0</v>
      </c>
      <c r="AF138" s="97">
        <v>0</v>
      </c>
      <c r="AG138" s="98" t="s">
        <v>1557</v>
      </c>
    </row>
    <row r="139" spans="1:33" ht="12" customHeight="1" x14ac:dyDescent="0.35"/>
    <row r="140" spans="1:33" ht="12" customHeight="1" x14ac:dyDescent="0.35">
      <c r="B140" s="41" t="s">
        <v>26</v>
      </c>
    </row>
    <row r="141" spans="1:33" ht="12" customHeight="1" x14ac:dyDescent="0.35">
      <c r="A141" s="91" t="s">
        <v>2305</v>
      </c>
      <c r="B141" s="96" t="s">
        <v>2176</v>
      </c>
      <c r="C141" s="97">
        <v>0</v>
      </c>
      <c r="D141" s="97">
        <v>0</v>
      </c>
      <c r="E141" s="97">
        <v>0</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8" t="s">
        <v>1557</v>
      </c>
    </row>
    <row r="142" spans="1:33" ht="12" customHeight="1" x14ac:dyDescent="0.35">
      <c r="A142" s="91" t="s">
        <v>2306</v>
      </c>
      <c r="B142" s="96" t="s">
        <v>2178</v>
      </c>
      <c r="C142" s="97">
        <v>0</v>
      </c>
      <c r="D142" s="97">
        <v>0</v>
      </c>
      <c r="E142" s="97">
        <v>0</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8" t="s">
        <v>1557</v>
      </c>
    </row>
    <row r="143" spans="1:33" ht="12" customHeight="1" x14ac:dyDescent="0.35">
      <c r="A143" s="91" t="s">
        <v>2307</v>
      </c>
      <c r="B143" s="96" t="s">
        <v>2180</v>
      </c>
      <c r="C143" s="97">
        <v>0</v>
      </c>
      <c r="D143" s="97">
        <v>0</v>
      </c>
      <c r="E143" s="97">
        <v>0</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0</v>
      </c>
      <c r="X143" s="97">
        <v>0</v>
      </c>
      <c r="Y143" s="97">
        <v>0</v>
      </c>
      <c r="Z143" s="97">
        <v>0</v>
      </c>
      <c r="AA143" s="97">
        <v>0</v>
      </c>
      <c r="AB143" s="97">
        <v>0</v>
      </c>
      <c r="AC143" s="97">
        <v>0</v>
      </c>
      <c r="AD143" s="97">
        <v>0</v>
      </c>
      <c r="AE143" s="97">
        <v>0</v>
      </c>
      <c r="AF143" s="97">
        <v>0</v>
      </c>
      <c r="AG143" s="98" t="s">
        <v>1557</v>
      </c>
    </row>
    <row r="144" spans="1:33" ht="12" customHeight="1" x14ac:dyDescent="0.35">
      <c r="A144" s="91" t="s">
        <v>2308</v>
      </c>
      <c r="B144" s="96" t="s">
        <v>2182</v>
      </c>
      <c r="C144" s="97">
        <v>0</v>
      </c>
      <c r="D144" s="97">
        <v>0</v>
      </c>
      <c r="E144" s="97">
        <v>0</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0</v>
      </c>
      <c r="Z144" s="97">
        <v>0</v>
      </c>
      <c r="AA144" s="97">
        <v>0</v>
      </c>
      <c r="AB144" s="97">
        <v>0</v>
      </c>
      <c r="AC144" s="97">
        <v>0</v>
      </c>
      <c r="AD144" s="97">
        <v>0</v>
      </c>
      <c r="AE144" s="97">
        <v>0</v>
      </c>
      <c r="AF144" s="97">
        <v>0</v>
      </c>
      <c r="AG144" s="98" t="s">
        <v>1557</v>
      </c>
    </row>
    <row r="145" spans="1:33" ht="12" customHeight="1" x14ac:dyDescent="0.35">
      <c r="A145" s="91" t="s">
        <v>2309</v>
      </c>
      <c r="B145" s="96" t="s">
        <v>2184</v>
      </c>
      <c r="C145" s="97">
        <v>42.963633999999999</v>
      </c>
      <c r="D145" s="97">
        <v>42.952606000000003</v>
      </c>
      <c r="E145" s="97">
        <v>43.050857999999998</v>
      </c>
      <c r="F145" s="97">
        <v>43.165844</v>
      </c>
      <c r="G145" s="97">
        <v>43.318649000000001</v>
      </c>
      <c r="H145" s="97">
        <v>43.478015999999997</v>
      </c>
      <c r="I145" s="97">
        <v>43.568480999999998</v>
      </c>
      <c r="J145" s="97">
        <v>43.631725000000003</v>
      </c>
      <c r="K145" s="97">
        <v>43.706116000000002</v>
      </c>
      <c r="L145" s="97">
        <v>43.773372999999999</v>
      </c>
      <c r="M145" s="97">
        <v>43.834507000000002</v>
      </c>
      <c r="N145" s="97">
        <v>43.903613999999997</v>
      </c>
      <c r="O145" s="97">
        <v>43.975287999999999</v>
      </c>
      <c r="P145" s="97">
        <v>44.026828999999999</v>
      </c>
      <c r="Q145" s="97">
        <v>44.075558000000001</v>
      </c>
      <c r="R145" s="97">
        <v>44.123711</v>
      </c>
      <c r="S145" s="97">
        <v>44.171463000000003</v>
      </c>
      <c r="T145" s="97">
        <v>44.214317000000001</v>
      </c>
      <c r="U145" s="97">
        <v>44.260246000000002</v>
      </c>
      <c r="V145" s="97">
        <v>44.302612000000003</v>
      </c>
      <c r="W145" s="97">
        <v>44.343620000000001</v>
      </c>
      <c r="X145" s="97">
        <v>44.385959999999997</v>
      </c>
      <c r="Y145" s="97">
        <v>44.424889</v>
      </c>
      <c r="Z145" s="97">
        <v>44.463935999999997</v>
      </c>
      <c r="AA145" s="97">
        <v>44.504950999999998</v>
      </c>
      <c r="AB145" s="97">
        <v>44.544517999999997</v>
      </c>
      <c r="AC145" s="97">
        <v>44.585529000000001</v>
      </c>
      <c r="AD145" s="97">
        <v>44.627170999999997</v>
      </c>
      <c r="AE145" s="97">
        <v>44.668526</v>
      </c>
      <c r="AF145" s="97">
        <v>44.688980000000001</v>
      </c>
      <c r="AG145" s="98">
        <v>1.359E-3</v>
      </c>
    </row>
    <row r="146" spans="1:33" ht="12" customHeight="1" x14ac:dyDescent="0.35">
      <c r="A146" s="91" t="s">
        <v>2310</v>
      </c>
      <c r="B146" s="96" t="s">
        <v>2186</v>
      </c>
      <c r="C146" s="97">
        <v>0</v>
      </c>
      <c r="D146" s="97">
        <v>0</v>
      </c>
      <c r="E146" s="97">
        <v>0</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8" t="s">
        <v>1557</v>
      </c>
    </row>
    <row r="147" spans="1:33" ht="12" customHeight="1" x14ac:dyDescent="0.35">
      <c r="A147" s="91" t="s">
        <v>2311</v>
      </c>
      <c r="B147" s="96" t="s">
        <v>2188</v>
      </c>
      <c r="C147" s="97">
        <v>0</v>
      </c>
      <c r="D147" s="97">
        <v>0</v>
      </c>
      <c r="E147" s="97">
        <v>0</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0</v>
      </c>
      <c r="AB147" s="97">
        <v>0</v>
      </c>
      <c r="AC147" s="97">
        <v>0</v>
      </c>
      <c r="AD147" s="97">
        <v>0</v>
      </c>
      <c r="AE147" s="97">
        <v>0</v>
      </c>
      <c r="AF147" s="97">
        <v>0</v>
      </c>
      <c r="AG147" s="98" t="s">
        <v>1557</v>
      </c>
    </row>
    <row r="148" spans="1:33" ht="12" customHeight="1" x14ac:dyDescent="0.35">
      <c r="A148" s="91" t="s">
        <v>2312</v>
      </c>
      <c r="B148" s="96" t="s">
        <v>2190</v>
      </c>
      <c r="C148" s="97">
        <v>0</v>
      </c>
      <c r="D148" s="97">
        <v>0</v>
      </c>
      <c r="E148" s="97">
        <v>0</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0</v>
      </c>
      <c r="AA148" s="97">
        <v>0</v>
      </c>
      <c r="AB148" s="97">
        <v>0</v>
      </c>
      <c r="AC148" s="97">
        <v>0</v>
      </c>
      <c r="AD148" s="97">
        <v>0</v>
      </c>
      <c r="AE148" s="97">
        <v>0</v>
      </c>
      <c r="AF148" s="97">
        <v>0</v>
      </c>
      <c r="AG148" s="98" t="s">
        <v>1557</v>
      </c>
    </row>
    <row r="149" spans="1:33" ht="12" customHeight="1" x14ac:dyDescent="0.35">
      <c r="A149" s="91" t="s">
        <v>2313</v>
      </c>
      <c r="B149" s="96" t="s">
        <v>2192</v>
      </c>
      <c r="C149" s="97">
        <v>0</v>
      </c>
      <c r="D149" s="97">
        <v>0</v>
      </c>
      <c r="E149" s="97">
        <v>0</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0</v>
      </c>
      <c r="Z149" s="97">
        <v>0</v>
      </c>
      <c r="AA149" s="97">
        <v>0</v>
      </c>
      <c r="AB149" s="97">
        <v>0</v>
      </c>
      <c r="AC149" s="97">
        <v>0</v>
      </c>
      <c r="AD149" s="97">
        <v>0</v>
      </c>
      <c r="AE149" s="97">
        <v>0</v>
      </c>
      <c r="AF149" s="97">
        <v>0</v>
      </c>
      <c r="AG149" s="98" t="s">
        <v>1557</v>
      </c>
    </row>
    <row r="150" spans="1:33" ht="15" customHeight="1" x14ac:dyDescent="0.35">
      <c r="A150" s="91" t="s">
        <v>2314</v>
      </c>
      <c r="B150" s="96" t="s">
        <v>2194</v>
      </c>
      <c r="C150" s="97">
        <v>47.531658</v>
      </c>
      <c r="D150" s="97">
        <v>47.655124999999998</v>
      </c>
      <c r="E150" s="97">
        <v>47.831470000000003</v>
      </c>
      <c r="F150" s="97">
        <v>48.023285000000001</v>
      </c>
      <c r="G150" s="97">
        <v>48.227477999999998</v>
      </c>
      <c r="H150" s="97">
        <v>48.375309000000001</v>
      </c>
      <c r="I150" s="97">
        <v>48.514564999999997</v>
      </c>
      <c r="J150" s="97">
        <v>48.653064999999998</v>
      </c>
      <c r="K150" s="97">
        <v>48.771461000000002</v>
      </c>
      <c r="L150" s="97">
        <v>48.883128999999997</v>
      </c>
      <c r="M150" s="97">
        <v>48.991959000000001</v>
      </c>
      <c r="N150" s="97">
        <v>49.097496</v>
      </c>
      <c r="O150" s="97">
        <v>49.201915999999997</v>
      </c>
      <c r="P150" s="97">
        <v>49.239147000000003</v>
      </c>
      <c r="Q150" s="97">
        <v>49.253864</v>
      </c>
      <c r="R150" s="97">
        <v>49.261691999999996</v>
      </c>
      <c r="S150" s="97">
        <v>49.278239999999997</v>
      </c>
      <c r="T150" s="97">
        <v>49.295276999999999</v>
      </c>
      <c r="U150" s="97">
        <v>49.313599000000004</v>
      </c>
      <c r="V150" s="97">
        <v>49.328032999999998</v>
      </c>
      <c r="W150" s="97">
        <v>49.340183000000003</v>
      </c>
      <c r="X150" s="97">
        <v>49.354092000000001</v>
      </c>
      <c r="Y150" s="97">
        <v>49.364094000000001</v>
      </c>
      <c r="Z150" s="97">
        <v>49.376353999999999</v>
      </c>
      <c r="AA150" s="97">
        <v>49.390414999999997</v>
      </c>
      <c r="AB150" s="97">
        <v>49.403328000000002</v>
      </c>
      <c r="AC150" s="97">
        <v>49.414245999999999</v>
      </c>
      <c r="AD150" s="97">
        <v>49.428024000000001</v>
      </c>
      <c r="AE150" s="97">
        <v>49.437828000000003</v>
      </c>
      <c r="AF150" s="97">
        <v>49.440947999999999</v>
      </c>
      <c r="AG150" s="98">
        <v>1.359E-3</v>
      </c>
    </row>
    <row r="151" spans="1:33" ht="15" customHeight="1" x14ac:dyDescent="0.35">
      <c r="A151" s="91" t="s">
        <v>2315</v>
      </c>
      <c r="B151" s="96" t="s">
        <v>2196</v>
      </c>
      <c r="C151" s="97">
        <v>0</v>
      </c>
      <c r="D151" s="97">
        <v>0</v>
      </c>
      <c r="E151" s="97">
        <v>0</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8" t="s">
        <v>1557</v>
      </c>
    </row>
    <row r="152" spans="1:33" ht="15" customHeight="1" x14ac:dyDescent="0.35">
      <c r="A152" s="91" t="s">
        <v>2316</v>
      </c>
      <c r="B152" s="96" t="s">
        <v>2198</v>
      </c>
      <c r="C152" s="97">
        <v>46.510235000000002</v>
      </c>
      <c r="D152" s="97">
        <v>46.621788000000002</v>
      </c>
      <c r="E152" s="97">
        <v>46.742313000000003</v>
      </c>
      <c r="F152" s="97">
        <v>46.854228999999997</v>
      </c>
      <c r="G152" s="97">
        <v>46.947113000000002</v>
      </c>
      <c r="H152" s="97">
        <v>47.041111000000001</v>
      </c>
      <c r="I152" s="97">
        <v>47.135578000000002</v>
      </c>
      <c r="J152" s="97">
        <v>47.230801</v>
      </c>
      <c r="K152" s="97">
        <v>47.326241000000003</v>
      </c>
      <c r="L152" s="97">
        <v>47.421866999999999</v>
      </c>
      <c r="M152" s="97">
        <v>47.517643</v>
      </c>
      <c r="N152" s="97">
        <v>47.614040000000003</v>
      </c>
      <c r="O152" s="97">
        <v>47.70776</v>
      </c>
      <c r="P152" s="97">
        <v>47.719524</v>
      </c>
      <c r="Q152" s="97">
        <v>47.719619999999999</v>
      </c>
      <c r="R152" s="97">
        <v>47.710476</v>
      </c>
      <c r="S152" s="97">
        <v>47.712432999999997</v>
      </c>
      <c r="T152" s="97">
        <v>47.725741999999997</v>
      </c>
      <c r="U152" s="97">
        <v>47.738007000000003</v>
      </c>
      <c r="V152" s="97">
        <v>47.748981000000001</v>
      </c>
      <c r="W152" s="97">
        <v>47.753718999999997</v>
      </c>
      <c r="X152" s="97">
        <v>47.761135000000003</v>
      </c>
      <c r="Y152" s="97">
        <v>47.761806</v>
      </c>
      <c r="Z152" s="97">
        <v>47.767344999999999</v>
      </c>
      <c r="AA152" s="97">
        <v>47.775841</v>
      </c>
      <c r="AB152" s="97">
        <v>47.784427999999998</v>
      </c>
      <c r="AC152" s="97">
        <v>47.794037000000003</v>
      </c>
      <c r="AD152" s="97">
        <v>47.802562999999999</v>
      </c>
      <c r="AE152" s="97">
        <v>47.811661000000001</v>
      </c>
      <c r="AF152" s="97">
        <v>47.813991999999999</v>
      </c>
      <c r="AG152" s="98">
        <v>9.5399999999999999E-4</v>
      </c>
    </row>
    <row r="153" spans="1:33" ht="15" customHeight="1" x14ac:dyDescent="0.35">
      <c r="A153" s="91" t="s">
        <v>2317</v>
      </c>
      <c r="B153" s="96" t="s">
        <v>2200</v>
      </c>
      <c r="C153" s="97">
        <v>0</v>
      </c>
      <c r="D153" s="97">
        <v>0</v>
      </c>
      <c r="E153" s="97">
        <v>0</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8" t="s">
        <v>1557</v>
      </c>
    </row>
    <row r="154" spans="1:33" ht="15" customHeight="1" x14ac:dyDescent="0.35">
      <c r="A154" s="91" t="s">
        <v>2318</v>
      </c>
      <c r="B154" s="96" t="s">
        <v>2202</v>
      </c>
      <c r="C154" s="97">
        <v>0</v>
      </c>
      <c r="D154" s="97">
        <v>0</v>
      </c>
      <c r="E154" s="97">
        <v>0</v>
      </c>
      <c r="F154" s="97">
        <v>0</v>
      </c>
      <c r="G154" s="97">
        <v>0</v>
      </c>
      <c r="H154" s="97">
        <v>0</v>
      </c>
      <c r="I154" s="97">
        <v>0</v>
      </c>
      <c r="J154" s="97">
        <v>0</v>
      </c>
      <c r="K154" s="97">
        <v>0</v>
      </c>
      <c r="L154" s="97">
        <v>0</v>
      </c>
      <c r="M154" s="97">
        <v>0</v>
      </c>
      <c r="N154" s="97">
        <v>0</v>
      </c>
      <c r="O154" s="97">
        <v>0</v>
      </c>
      <c r="P154" s="97">
        <v>0</v>
      </c>
      <c r="Q154" s="97">
        <v>0</v>
      </c>
      <c r="R154" s="97">
        <v>0</v>
      </c>
      <c r="S154" s="97">
        <v>0</v>
      </c>
      <c r="T154" s="97">
        <v>0</v>
      </c>
      <c r="U154" s="97">
        <v>0</v>
      </c>
      <c r="V154" s="97">
        <v>0</v>
      </c>
      <c r="W154" s="97">
        <v>0</v>
      </c>
      <c r="X154" s="97">
        <v>0</v>
      </c>
      <c r="Y154" s="97">
        <v>0</v>
      </c>
      <c r="Z154" s="97">
        <v>0</v>
      </c>
      <c r="AA154" s="97">
        <v>0</v>
      </c>
      <c r="AB154" s="97">
        <v>0</v>
      </c>
      <c r="AC154" s="97">
        <v>0</v>
      </c>
      <c r="AD154" s="97">
        <v>0</v>
      </c>
      <c r="AE154" s="97">
        <v>0</v>
      </c>
      <c r="AF154" s="97">
        <v>0</v>
      </c>
      <c r="AG154" s="98" t="s">
        <v>1557</v>
      </c>
    </row>
    <row r="155" spans="1:33" ht="15" customHeight="1" x14ac:dyDescent="0.35">
      <c r="A155" s="91" t="s">
        <v>2319</v>
      </c>
      <c r="B155" s="96" t="s">
        <v>2204</v>
      </c>
      <c r="C155" s="97">
        <v>0</v>
      </c>
      <c r="D155" s="97">
        <v>0</v>
      </c>
      <c r="E155" s="97">
        <v>0</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0</v>
      </c>
      <c r="AC155" s="97">
        <v>0</v>
      </c>
      <c r="AD155" s="97">
        <v>0</v>
      </c>
      <c r="AE155" s="97">
        <v>0</v>
      </c>
      <c r="AF155" s="97">
        <v>0</v>
      </c>
      <c r="AG155" s="98" t="s">
        <v>1557</v>
      </c>
    </row>
    <row r="156" spans="1:33" ht="15" customHeight="1" x14ac:dyDescent="0.35">
      <c r="A156" s="91" t="s">
        <v>2320</v>
      </c>
      <c r="B156" s="96" t="s">
        <v>2206</v>
      </c>
      <c r="C156" s="97">
        <v>0</v>
      </c>
      <c r="D156" s="97">
        <v>0</v>
      </c>
      <c r="E156" s="97">
        <v>0</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0</v>
      </c>
      <c r="Y156" s="97">
        <v>0</v>
      </c>
      <c r="Z156" s="97">
        <v>0</v>
      </c>
      <c r="AA156" s="97">
        <v>0</v>
      </c>
      <c r="AB156" s="97">
        <v>0</v>
      </c>
      <c r="AC156" s="97">
        <v>0</v>
      </c>
      <c r="AD156" s="97">
        <v>0</v>
      </c>
      <c r="AE156" s="97">
        <v>0</v>
      </c>
      <c r="AF156" s="97">
        <v>0</v>
      </c>
      <c r="AG156" s="98" t="s">
        <v>1557</v>
      </c>
    </row>
    <row r="157" spans="1:33" ht="15" customHeight="1" x14ac:dyDescent="0.35">
      <c r="B157" s="41" t="s">
        <v>25</v>
      </c>
    </row>
    <row r="158" spans="1:33" ht="15" customHeight="1" x14ac:dyDescent="0.35">
      <c r="A158" s="91" t="s">
        <v>2321</v>
      </c>
      <c r="B158" s="96" t="s">
        <v>2176</v>
      </c>
      <c r="C158" s="97">
        <v>0</v>
      </c>
      <c r="D158" s="97">
        <v>0</v>
      </c>
      <c r="E158" s="97">
        <v>0</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0</v>
      </c>
      <c r="AC158" s="97">
        <v>0</v>
      </c>
      <c r="AD158" s="97">
        <v>0</v>
      </c>
      <c r="AE158" s="97">
        <v>0</v>
      </c>
      <c r="AF158" s="97">
        <v>0</v>
      </c>
      <c r="AG158" s="98" t="s">
        <v>1557</v>
      </c>
    </row>
    <row r="159" spans="1:33" ht="15" customHeight="1" x14ac:dyDescent="0.35">
      <c r="A159" s="91" t="s">
        <v>2322</v>
      </c>
      <c r="B159" s="96" t="s">
        <v>2178</v>
      </c>
      <c r="C159" s="97">
        <v>0</v>
      </c>
      <c r="D159" s="97">
        <v>0</v>
      </c>
      <c r="E159" s="97">
        <v>0</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8" t="s">
        <v>1557</v>
      </c>
    </row>
    <row r="160" spans="1:33" ht="15" customHeight="1" x14ac:dyDescent="0.35">
      <c r="A160" s="91" t="s">
        <v>2323</v>
      </c>
      <c r="B160" s="96" t="s">
        <v>2180</v>
      </c>
      <c r="C160" s="97">
        <v>36.712513000000001</v>
      </c>
      <c r="D160" s="97">
        <v>36.681956999999997</v>
      </c>
      <c r="E160" s="97">
        <v>36.781658</v>
      </c>
      <c r="F160" s="97">
        <v>36.871116999999998</v>
      </c>
      <c r="G160" s="97">
        <v>37.035544999999999</v>
      </c>
      <c r="H160" s="97">
        <v>37.303429000000001</v>
      </c>
      <c r="I160" s="97">
        <v>37.383144000000001</v>
      </c>
      <c r="J160" s="97">
        <v>37.461998000000001</v>
      </c>
      <c r="K160" s="97">
        <v>37.539909000000002</v>
      </c>
      <c r="L160" s="97">
        <v>37.61327</v>
      </c>
      <c r="M160" s="97">
        <v>37.681491999999999</v>
      </c>
      <c r="N160" s="97">
        <v>37.757747999999999</v>
      </c>
      <c r="O160" s="97">
        <v>37.835521999999997</v>
      </c>
      <c r="P160" s="97">
        <v>37.892643</v>
      </c>
      <c r="Q160" s="97">
        <v>37.947239000000003</v>
      </c>
      <c r="R160" s="97">
        <v>38.000439</v>
      </c>
      <c r="S160" s="97">
        <v>38.053921000000003</v>
      </c>
      <c r="T160" s="97">
        <v>38.103003999999999</v>
      </c>
      <c r="U160" s="97">
        <v>38.155147999999997</v>
      </c>
      <c r="V160" s="97">
        <v>38.203319999999998</v>
      </c>
      <c r="W160" s="97">
        <v>38.250121999999998</v>
      </c>
      <c r="X160" s="97">
        <v>38.298133999999997</v>
      </c>
      <c r="Y160" s="97">
        <v>38.342312</v>
      </c>
      <c r="Z160" s="97">
        <v>38.385986000000003</v>
      </c>
      <c r="AA160" s="97">
        <v>38.432277999999997</v>
      </c>
      <c r="AB160" s="97">
        <v>38.476646000000002</v>
      </c>
      <c r="AC160" s="97">
        <v>38.523009999999999</v>
      </c>
      <c r="AD160" s="97">
        <v>38.570442</v>
      </c>
      <c r="AE160" s="97">
        <v>38.618031000000002</v>
      </c>
      <c r="AF160" s="97">
        <v>38.644779</v>
      </c>
      <c r="AG160" s="98">
        <v>1.7700000000000001E-3</v>
      </c>
    </row>
    <row r="161" spans="1:33" ht="15" customHeight="1" x14ac:dyDescent="0.35">
      <c r="A161" s="91" t="s">
        <v>2324</v>
      </c>
      <c r="B161" s="96" t="s">
        <v>2182</v>
      </c>
      <c r="C161" s="97">
        <v>37.115391000000002</v>
      </c>
      <c r="D161" s="97">
        <v>37.102550999999998</v>
      </c>
      <c r="E161" s="97">
        <v>37.207465999999997</v>
      </c>
      <c r="F161" s="97">
        <v>37.304462000000001</v>
      </c>
      <c r="G161" s="97">
        <v>37.477406000000002</v>
      </c>
      <c r="H161" s="97">
        <v>37.623913000000002</v>
      </c>
      <c r="I161" s="97">
        <v>37.704151000000003</v>
      </c>
      <c r="J161" s="97">
        <v>37.776173</v>
      </c>
      <c r="K161" s="97">
        <v>37.853931000000003</v>
      </c>
      <c r="L161" s="97">
        <v>37.926158999999998</v>
      </c>
      <c r="M161" s="97">
        <v>37.992794000000004</v>
      </c>
      <c r="N161" s="97">
        <v>38.067146000000001</v>
      </c>
      <c r="O161" s="97">
        <v>38.143940000000001</v>
      </c>
      <c r="P161" s="97">
        <v>38.201037999999997</v>
      </c>
      <c r="Q161" s="97">
        <v>38.255543000000003</v>
      </c>
      <c r="R161" s="97">
        <v>38.308643000000004</v>
      </c>
      <c r="S161" s="97">
        <v>38.362022000000003</v>
      </c>
      <c r="T161" s="97">
        <v>38.410519000000001</v>
      </c>
      <c r="U161" s="97">
        <v>38.461384000000002</v>
      </c>
      <c r="V161" s="97">
        <v>38.50806</v>
      </c>
      <c r="W161" s="97">
        <v>38.553837000000001</v>
      </c>
      <c r="X161" s="97">
        <v>38.600479</v>
      </c>
      <c r="Y161" s="97">
        <v>38.643943999999998</v>
      </c>
      <c r="Z161" s="97">
        <v>38.686458999999999</v>
      </c>
      <c r="AA161" s="97">
        <v>38.731014000000002</v>
      </c>
      <c r="AB161" s="97">
        <v>38.773746000000003</v>
      </c>
      <c r="AC161" s="97">
        <v>38.818890000000003</v>
      </c>
      <c r="AD161" s="97">
        <v>38.864249999999998</v>
      </c>
      <c r="AE161" s="97">
        <v>38.910397000000003</v>
      </c>
      <c r="AF161" s="97">
        <v>38.935817999999998</v>
      </c>
      <c r="AG161" s="98">
        <v>1.652E-3</v>
      </c>
    </row>
    <row r="162" spans="1:33" ht="15" customHeight="1" x14ac:dyDescent="0.35">
      <c r="A162" s="91" t="s">
        <v>2325</v>
      </c>
      <c r="B162" s="96" t="s">
        <v>2184</v>
      </c>
      <c r="C162" s="97">
        <v>42.738781000000003</v>
      </c>
      <c r="D162" s="97">
        <v>42.728164999999997</v>
      </c>
      <c r="E162" s="97">
        <v>42.826740000000001</v>
      </c>
      <c r="F162" s="97">
        <v>42.943171999999997</v>
      </c>
      <c r="G162" s="97">
        <v>43.088394000000001</v>
      </c>
      <c r="H162" s="97">
        <v>43.244548999999999</v>
      </c>
      <c r="I162" s="97">
        <v>43.333838999999998</v>
      </c>
      <c r="J162" s="97">
        <v>43.396129999999999</v>
      </c>
      <c r="K162" s="97">
        <v>43.470528000000002</v>
      </c>
      <c r="L162" s="97">
        <v>43.538207999999997</v>
      </c>
      <c r="M162" s="97">
        <v>43.600265999999998</v>
      </c>
      <c r="N162" s="97">
        <v>43.669429999999998</v>
      </c>
      <c r="O162" s="97">
        <v>43.741508000000003</v>
      </c>
      <c r="P162" s="97">
        <v>43.793140000000001</v>
      </c>
      <c r="Q162" s="97">
        <v>43.842807999999998</v>
      </c>
      <c r="R162" s="97">
        <v>43.891064</v>
      </c>
      <c r="S162" s="97">
        <v>43.937140999999997</v>
      </c>
      <c r="T162" s="97">
        <v>43.980682000000002</v>
      </c>
      <c r="U162" s="97">
        <v>44.027099999999997</v>
      </c>
      <c r="V162" s="97">
        <v>44.069969</v>
      </c>
      <c r="W162" s="97">
        <v>44.111331999999997</v>
      </c>
      <c r="X162" s="97">
        <v>44.154121000000004</v>
      </c>
      <c r="Y162" s="97">
        <v>44.193736999999999</v>
      </c>
      <c r="Z162" s="97">
        <v>44.232554999999998</v>
      </c>
      <c r="AA162" s="97">
        <v>44.273620999999999</v>
      </c>
      <c r="AB162" s="97">
        <v>44.313164</v>
      </c>
      <c r="AC162" s="97">
        <v>44.352947</v>
      </c>
      <c r="AD162" s="97">
        <v>44.394444</v>
      </c>
      <c r="AE162" s="97">
        <v>44.435177000000003</v>
      </c>
      <c r="AF162" s="97">
        <v>44.452930000000002</v>
      </c>
      <c r="AG162" s="98">
        <v>1.3569999999999999E-3</v>
      </c>
    </row>
    <row r="163" spans="1:33" ht="12" customHeight="1" x14ac:dyDescent="0.35">
      <c r="A163" s="91" t="s">
        <v>2326</v>
      </c>
      <c r="B163" s="96" t="s">
        <v>2186</v>
      </c>
      <c r="C163" s="97">
        <v>0</v>
      </c>
      <c r="D163" s="97">
        <v>0</v>
      </c>
      <c r="E163" s="97">
        <v>0</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0</v>
      </c>
      <c r="V163" s="97">
        <v>0</v>
      </c>
      <c r="W163" s="97">
        <v>0</v>
      </c>
      <c r="X163" s="97">
        <v>0</v>
      </c>
      <c r="Y163" s="97">
        <v>0</v>
      </c>
      <c r="Z163" s="97">
        <v>0</v>
      </c>
      <c r="AA163" s="97">
        <v>0</v>
      </c>
      <c r="AB163" s="97">
        <v>0</v>
      </c>
      <c r="AC163" s="97">
        <v>0</v>
      </c>
      <c r="AD163" s="97">
        <v>0</v>
      </c>
      <c r="AE163" s="97">
        <v>0</v>
      </c>
      <c r="AF163" s="97">
        <v>0</v>
      </c>
      <c r="AG163" s="98" t="s">
        <v>1557</v>
      </c>
    </row>
    <row r="164" spans="1:33" ht="15" customHeight="1" x14ac:dyDescent="0.35">
      <c r="A164" s="91" t="s">
        <v>2327</v>
      </c>
      <c r="B164" s="96" t="s">
        <v>2188</v>
      </c>
      <c r="C164" s="97">
        <v>0</v>
      </c>
      <c r="D164" s="97">
        <v>0</v>
      </c>
      <c r="E164" s="97">
        <v>0</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8" t="s">
        <v>1557</v>
      </c>
    </row>
    <row r="165" spans="1:33" ht="15" customHeight="1" x14ac:dyDescent="0.35">
      <c r="A165" s="91" t="s">
        <v>2328</v>
      </c>
      <c r="B165" s="96" t="s">
        <v>2190</v>
      </c>
      <c r="C165" s="97">
        <v>0</v>
      </c>
      <c r="D165" s="97">
        <v>0</v>
      </c>
      <c r="E165" s="97">
        <v>0</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8" t="s">
        <v>1557</v>
      </c>
    </row>
    <row r="166" spans="1:33" ht="15" customHeight="1" x14ac:dyDescent="0.35">
      <c r="A166" s="91" t="s">
        <v>2329</v>
      </c>
      <c r="B166" s="96" t="s">
        <v>2192</v>
      </c>
      <c r="C166" s="97">
        <v>0</v>
      </c>
      <c r="D166" s="97">
        <v>0</v>
      </c>
      <c r="E166" s="97">
        <v>0</v>
      </c>
      <c r="F166" s="97">
        <v>0</v>
      </c>
      <c r="G166" s="97">
        <v>0</v>
      </c>
      <c r="H166" s="97">
        <v>0</v>
      </c>
      <c r="I166" s="97">
        <v>0</v>
      </c>
      <c r="J166" s="97">
        <v>0</v>
      </c>
      <c r="K166" s="97">
        <v>0</v>
      </c>
      <c r="L166" s="97">
        <v>0</v>
      </c>
      <c r="M166" s="97">
        <v>0</v>
      </c>
      <c r="N166" s="97">
        <v>0</v>
      </c>
      <c r="O166" s="97">
        <v>0</v>
      </c>
      <c r="P166" s="97">
        <v>0</v>
      </c>
      <c r="Q166" s="97">
        <v>0</v>
      </c>
      <c r="R166" s="97">
        <v>0</v>
      </c>
      <c r="S166" s="97">
        <v>0</v>
      </c>
      <c r="T166" s="97">
        <v>0</v>
      </c>
      <c r="U166" s="97">
        <v>0</v>
      </c>
      <c r="V166" s="97">
        <v>0</v>
      </c>
      <c r="W166" s="97">
        <v>0</v>
      </c>
      <c r="X166" s="97">
        <v>0</v>
      </c>
      <c r="Y166" s="97">
        <v>0</v>
      </c>
      <c r="Z166" s="97">
        <v>0</v>
      </c>
      <c r="AA166" s="97">
        <v>0</v>
      </c>
      <c r="AB166" s="97">
        <v>0</v>
      </c>
      <c r="AC166" s="97">
        <v>0</v>
      </c>
      <c r="AD166" s="97">
        <v>0</v>
      </c>
      <c r="AE166" s="97">
        <v>0</v>
      </c>
      <c r="AF166" s="97">
        <v>0</v>
      </c>
      <c r="AG166" s="98" t="s">
        <v>1557</v>
      </c>
    </row>
    <row r="167" spans="1:33" ht="15" customHeight="1" x14ac:dyDescent="0.35">
      <c r="A167" s="91" t="s">
        <v>2330</v>
      </c>
      <c r="B167" s="96" t="s">
        <v>2194</v>
      </c>
      <c r="C167" s="97">
        <v>44.605727999999999</v>
      </c>
      <c r="D167" s="97">
        <v>44.730606000000002</v>
      </c>
      <c r="E167" s="97">
        <v>44.908805999999998</v>
      </c>
      <c r="F167" s="97">
        <v>45.096446999999998</v>
      </c>
      <c r="G167" s="97">
        <v>45.293255000000002</v>
      </c>
      <c r="H167" s="97">
        <v>45.442070000000001</v>
      </c>
      <c r="I167" s="97">
        <v>45.580395000000003</v>
      </c>
      <c r="J167" s="97">
        <v>45.721592000000001</v>
      </c>
      <c r="K167" s="97">
        <v>45.838909000000001</v>
      </c>
      <c r="L167" s="97">
        <v>45.950104000000003</v>
      </c>
      <c r="M167" s="97">
        <v>46.058346</v>
      </c>
      <c r="N167" s="97">
        <v>46.163272999999997</v>
      </c>
      <c r="O167" s="97">
        <v>46.267699999999998</v>
      </c>
      <c r="P167" s="97">
        <v>46.301197000000002</v>
      </c>
      <c r="Q167" s="97">
        <v>46.308810999999999</v>
      </c>
      <c r="R167" s="97">
        <v>46.325470000000003</v>
      </c>
      <c r="S167" s="97">
        <v>46.341121999999999</v>
      </c>
      <c r="T167" s="97">
        <v>46.352432</v>
      </c>
      <c r="U167" s="97">
        <v>46.368431000000001</v>
      </c>
      <c r="V167" s="97">
        <v>46.381340000000002</v>
      </c>
      <c r="W167" s="97">
        <v>46.393349000000001</v>
      </c>
      <c r="X167" s="97">
        <v>46.408276000000001</v>
      </c>
      <c r="Y167" s="97">
        <v>46.41621</v>
      </c>
      <c r="Z167" s="97">
        <v>46.425094999999999</v>
      </c>
      <c r="AA167" s="97">
        <v>46.438018999999997</v>
      </c>
      <c r="AB167" s="97">
        <v>46.448315000000001</v>
      </c>
      <c r="AC167" s="97">
        <v>46.453189999999999</v>
      </c>
      <c r="AD167" s="97">
        <v>46.468128</v>
      </c>
      <c r="AE167" s="97">
        <v>46.482491000000003</v>
      </c>
      <c r="AF167" s="97">
        <v>46.490600999999998</v>
      </c>
      <c r="AG167" s="98">
        <v>1.428E-3</v>
      </c>
    </row>
    <row r="168" spans="1:33" ht="15" customHeight="1" x14ac:dyDescent="0.35">
      <c r="A168" s="91" t="s">
        <v>2331</v>
      </c>
      <c r="B168" s="96" t="s">
        <v>2196</v>
      </c>
      <c r="C168" s="97">
        <v>0</v>
      </c>
      <c r="D168" s="97">
        <v>0</v>
      </c>
      <c r="E168" s="97">
        <v>0</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0</v>
      </c>
      <c r="X168" s="97">
        <v>0</v>
      </c>
      <c r="Y168" s="97">
        <v>0</v>
      </c>
      <c r="Z168" s="97">
        <v>0</v>
      </c>
      <c r="AA168" s="97">
        <v>0</v>
      </c>
      <c r="AB168" s="97">
        <v>0</v>
      </c>
      <c r="AC168" s="97">
        <v>0</v>
      </c>
      <c r="AD168" s="97">
        <v>0</v>
      </c>
      <c r="AE168" s="97">
        <v>0</v>
      </c>
      <c r="AF168" s="97">
        <v>0</v>
      </c>
      <c r="AG168" s="98" t="s">
        <v>1557</v>
      </c>
    </row>
    <row r="169" spans="1:33" ht="15" customHeight="1" x14ac:dyDescent="0.35">
      <c r="A169" s="91" t="s">
        <v>2332</v>
      </c>
      <c r="B169" s="96" t="s">
        <v>2198</v>
      </c>
      <c r="C169" s="97">
        <v>43.582996000000001</v>
      </c>
      <c r="D169" s="97">
        <v>43.694637</v>
      </c>
      <c r="E169" s="97">
        <v>43.820515</v>
      </c>
      <c r="F169" s="97">
        <v>43.931736000000001</v>
      </c>
      <c r="G169" s="97">
        <v>44.025928</v>
      </c>
      <c r="H169" s="97">
        <v>44.120685999999999</v>
      </c>
      <c r="I169" s="97">
        <v>44.215877999999996</v>
      </c>
      <c r="J169" s="97">
        <v>44.311973999999999</v>
      </c>
      <c r="K169" s="97">
        <v>44.407913000000001</v>
      </c>
      <c r="L169" s="97">
        <v>44.50423</v>
      </c>
      <c r="M169" s="97">
        <v>44.600571000000002</v>
      </c>
      <c r="N169" s="97">
        <v>44.697586000000001</v>
      </c>
      <c r="O169" s="97">
        <v>44.779842000000002</v>
      </c>
      <c r="P169" s="97">
        <v>44.788685000000001</v>
      </c>
      <c r="Q169" s="97">
        <v>44.779957000000003</v>
      </c>
      <c r="R169" s="97">
        <v>44.787047999999999</v>
      </c>
      <c r="S169" s="97">
        <v>44.800190000000001</v>
      </c>
      <c r="T169" s="97">
        <v>44.804358999999998</v>
      </c>
      <c r="U169" s="97">
        <v>44.811892999999998</v>
      </c>
      <c r="V169" s="97">
        <v>44.821972000000002</v>
      </c>
      <c r="W169" s="97">
        <v>44.834553</v>
      </c>
      <c r="X169" s="97">
        <v>44.845722000000002</v>
      </c>
      <c r="Y169" s="97">
        <v>44.856918</v>
      </c>
      <c r="Z169" s="97">
        <v>44.867103999999998</v>
      </c>
      <c r="AA169" s="97">
        <v>44.876441999999997</v>
      </c>
      <c r="AB169" s="97">
        <v>44.885826000000002</v>
      </c>
      <c r="AC169" s="97">
        <v>44.896362000000003</v>
      </c>
      <c r="AD169" s="97">
        <v>44.905773000000003</v>
      </c>
      <c r="AE169" s="97">
        <v>44.91581</v>
      </c>
      <c r="AF169" s="97">
        <v>44.919066999999998</v>
      </c>
      <c r="AG169" s="98">
        <v>1.042E-3</v>
      </c>
    </row>
    <row r="170" spans="1:33" ht="15" customHeight="1" x14ac:dyDescent="0.35">
      <c r="A170" s="91" t="s">
        <v>2333</v>
      </c>
      <c r="B170" s="96" t="s">
        <v>2200</v>
      </c>
      <c r="C170" s="97">
        <v>0</v>
      </c>
      <c r="D170" s="97">
        <v>0</v>
      </c>
      <c r="E170" s="97">
        <v>0</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0</v>
      </c>
      <c r="AC170" s="97">
        <v>0</v>
      </c>
      <c r="AD170" s="97">
        <v>0</v>
      </c>
      <c r="AE170" s="97">
        <v>0</v>
      </c>
      <c r="AF170" s="97">
        <v>0</v>
      </c>
      <c r="AG170" s="98" t="s">
        <v>1557</v>
      </c>
    </row>
    <row r="171" spans="1:33" ht="15" customHeight="1" x14ac:dyDescent="0.35">
      <c r="A171" s="91" t="s">
        <v>2334</v>
      </c>
      <c r="B171" s="96" t="s">
        <v>2202</v>
      </c>
      <c r="C171" s="97">
        <v>0</v>
      </c>
      <c r="D171" s="97">
        <v>0</v>
      </c>
      <c r="E171" s="97">
        <v>0</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0</v>
      </c>
      <c r="Y171" s="97">
        <v>0</v>
      </c>
      <c r="Z171" s="97">
        <v>0</v>
      </c>
      <c r="AA171" s="97">
        <v>0</v>
      </c>
      <c r="AB171" s="97">
        <v>0</v>
      </c>
      <c r="AC171" s="97">
        <v>0</v>
      </c>
      <c r="AD171" s="97">
        <v>0</v>
      </c>
      <c r="AE171" s="97">
        <v>0</v>
      </c>
      <c r="AF171" s="97">
        <v>0</v>
      </c>
      <c r="AG171" s="98" t="s">
        <v>1557</v>
      </c>
    </row>
    <row r="172" spans="1:33" ht="12" customHeight="1" x14ac:dyDescent="0.35">
      <c r="A172" s="91" t="s">
        <v>2335</v>
      </c>
      <c r="B172" s="96" t="s">
        <v>2204</v>
      </c>
      <c r="C172" s="97">
        <v>0</v>
      </c>
      <c r="D172" s="97">
        <v>0</v>
      </c>
      <c r="E172" s="97">
        <v>0</v>
      </c>
      <c r="F172" s="97">
        <v>0</v>
      </c>
      <c r="G172" s="97">
        <v>0</v>
      </c>
      <c r="H172" s="97">
        <v>0</v>
      </c>
      <c r="I172" s="97">
        <v>0</v>
      </c>
      <c r="J172" s="97">
        <v>0</v>
      </c>
      <c r="K172" s="97">
        <v>0</v>
      </c>
      <c r="L172" s="97">
        <v>0</v>
      </c>
      <c r="M172" s="97">
        <v>0</v>
      </c>
      <c r="N172" s="97">
        <v>0</v>
      </c>
      <c r="O172" s="97">
        <v>0</v>
      </c>
      <c r="P172" s="97">
        <v>0</v>
      </c>
      <c r="Q172" s="97">
        <v>0</v>
      </c>
      <c r="R172" s="97">
        <v>0</v>
      </c>
      <c r="S172" s="97">
        <v>0</v>
      </c>
      <c r="T172" s="97">
        <v>0</v>
      </c>
      <c r="U172" s="97">
        <v>0</v>
      </c>
      <c r="V172" s="97">
        <v>0</v>
      </c>
      <c r="W172" s="97">
        <v>0</v>
      </c>
      <c r="X172" s="97">
        <v>0</v>
      </c>
      <c r="Y172" s="97">
        <v>0</v>
      </c>
      <c r="Z172" s="97">
        <v>0</v>
      </c>
      <c r="AA172" s="97">
        <v>0</v>
      </c>
      <c r="AB172" s="97">
        <v>0</v>
      </c>
      <c r="AC172" s="97">
        <v>0</v>
      </c>
      <c r="AD172" s="97">
        <v>0</v>
      </c>
      <c r="AE172" s="97">
        <v>0</v>
      </c>
      <c r="AF172" s="97">
        <v>0</v>
      </c>
      <c r="AG172" s="98" t="s">
        <v>1557</v>
      </c>
    </row>
    <row r="173" spans="1:33" ht="15" customHeight="1" x14ac:dyDescent="0.35">
      <c r="A173" s="91" t="s">
        <v>2336</v>
      </c>
      <c r="B173" s="96" t="s">
        <v>2206</v>
      </c>
      <c r="C173" s="97">
        <v>0</v>
      </c>
      <c r="D173" s="97">
        <v>0</v>
      </c>
      <c r="E173" s="97">
        <v>0</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0</v>
      </c>
      <c r="AD173" s="97">
        <v>0</v>
      </c>
      <c r="AE173" s="97">
        <v>0</v>
      </c>
      <c r="AF173" s="97">
        <v>0</v>
      </c>
      <c r="AG173" s="98" t="s">
        <v>1557</v>
      </c>
    </row>
    <row r="174" spans="1:33" ht="15" customHeight="1" x14ac:dyDescent="0.35"/>
    <row r="175" spans="1:33" ht="15" customHeight="1" x14ac:dyDescent="0.35">
      <c r="B175" s="41" t="s">
        <v>24</v>
      </c>
    </row>
    <row r="176" spans="1:33" ht="15" customHeight="1" x14ac:dyDescent="0.35">
      <c r="A176" s="91" t="s">
        <v>2337</v>
      </c>
      <c r="B176" s="96" t="s">
        <v>2176</v>
      </c>
      <c r="C176" s="97">
        <v>91.621207999999996</v>
      </c>
      <c r="D176" s="97">
        <v>91.071365</v>
      </c>
      <c r="E176" s="97">
        <v>90.610641000000001</v>
      </c>
      <c r="F176" s="97">
        <v>90.238380000000006</v>
      </c>
      <c r="G176" s="97">
        <v>90.078033000000005</v>
      </c>
      <c r="H176" s="97">
        <v>89.900779999999997</v>
      </c>
      <c r="I176" s="97">
        <v>89.781188999999998</v>
      </c>
      <c r="J176" s="97">
        <v>89.688957000000002</v>
      </c>
      <c r="K176" s="97">
        <v>89.607048000000006</v>
      </c>
      <c r="L176" s="97">
        <v>89.546013000000002</v>
      </c>
      <c r="M176" s="97">
        <v>89.501266000000001</v>
      </c>
      <c r="N176" s="97">
        <v>89.454575000000006</v>
      </c>
      <c r="O176" s="97">
        <v>89.412636000000006</v>
      </c>
      <c r="P176" s="97">
        <v>89.354438999999999</v>
      </c>
      <c r="Q176" s="97">
        <v>89.296524000000005</v>
      </c>
      <c r="R176" s="97">
        <v>89.246696</v>
      </c>
      <c r="S176" s="97">
        <v>89.201842999999997</v>
      </c>
      <c r="T176" s="97">
        <v>89.160613999999995</v>
      </c>
      <c r="U176" s="97">
        <v>89.122803000000005</v>
      </c>
      <c r="V176" s="97">
        <v>89.089928</v>
      </c>
      <c r="W176" s="97">
        <v>89.059441000000007</v>
      </c>
      <c r="X176" s="97">
        <v>89.032211000000004</v>
      </c>
      <c r="Y176" s="97">
        <v>89.007484000000005</v>
      </c>
      <c r="Z176" s="97">
        <v>88.986198000000002</v>
      </c>
      <c r="AA176" s="97">
        <v>88.966988000000001</v>
      </c>
      <c r="AB176" s="97">
        <v>88.949646000000001</v>
      </c>
      <c r="AC176" s="97">
        <v>88.933707999999996</v>
      </c>
      <c r="AD176" s="97">
        <v>88.919769000000002</v>
      </c>
      <c r="AE176" s="97">
        <v>88.907195999999999</v>
      </c>
      <c r="AF176" s="97">
        <v>88.875099000000006</v>
      </c>
      <c r="AG176" s="98">
        <v>-1.049E-3</v>
      </c>
    </row>
    <row r="177" spans="1:33" ht="15" customHeight="1" x14ac:dyDescent="0.35">
      <c r="A177" s="91" t="s">
        <v>2338</v>
      </c>
      <c r="B177" s="96" t="s">
        <v>2178</v>
      </c>
      <c r="C177" s="97">
        <v>45.295009999999998</v>
      </c>
      <c r="D177" s="97">
        <v>44.698864</v>
      </c>
      <c r="E177" s="97">
        <v>44.205776</v>
      </c>
      <c r="F177" s="97">
        <v>43.804755999999998</v>
      </c>
      <c r="G177" s="97">
        <v>43.624268000000001</v>
      </c>
      <c r="H177" s="97">
        <v>43.426220000000001</v>
      </c>
      <c r="I177" s="97">
        <v>43.298225000000002</v>
      </c>
      <c r="J177" s="97">
        <v>43.192295000000001</v>
      </c>
      <c r="K177" s="97">
        <v>43.100517000000004</v>
      </c>
      <c r="L177" s="97">
        <v>43.030296</v>
      </c>
      <c r="M177" s="97">
        <v>42.976444000000001</v>
      </c>
      <c r="N177" s="97">
        <v>42.921635000000002</v>
      </c>
      <c r="O177" s="97">
        <v>42.872611999999997</v>
      </c>
      <c r="P177" s="97">
        <v>42.807437999999998</v>
      </c>
      <c r="Q177" s="97">
        <v>42.743614000000001</v>
      </c>
      <c r="R177" s="97">
        <v>42.689216999999999</v>
      </c>
      <c r="S177" s="97">
        <v>42.638759999999998</v>
      </c>
      <c r="T177" s="97">
        <v>42.592567000000003</v>
      </c>
      <c r="U177" s="97">
        <v>42.550212999999999</v>
      </c>
      <c r="V177" s="97">
        <v>42.513210000000001</v>
      </c>
      <c r="W177" s="97">
        <v>42.478518999999999</v>
      </c>
      <c r="X177" s="97">
        <v>42.447006000000002</v>
      </c>
      <c r="Y177" s="97">
        <v>42.417968999999999</v>
      </c>
      <c r="Z177" s="97">
        <v>42.392730999999998</v>
      </c>
      <c r="AA177" s="97">
        <v>42.370120999999997</v>
      </c>
      <c r="AB177" s="97">
        <v>42.349567</v>
      </c>
      <c r="AC177" s="97">
        <v>42.330447999999997</v>
      </c>
      <c r="AD177" s="97">
        <v>42.313567999999997</v>
      </c>
      <c r="AE177" s="97">
        <v>42.298492000000003</v>
      </c>
      <c r="AF177" s="97">
        <v>42.264018999999998</v>
      </c>
      <c r="AG177" s="98">
        <v>-2.385E-3</v>
      </c>
    </row>
    <row r="178" spans="1:33" ht="15" customHeight="1" x14ac:dyDescent="0.35">
      <c r="A178" s="91" t="s">
        <v>2339</v>
      </c>
      <c r="B178" s="96" t="s">
        <v>2180</v>
      </c>
      <c r="C178" s="97">
        <v>37.920017000000001</v>
      </c>
      <c r="D178" s="97">
        <v>37.278843000000002</v>
      </c>
      <c r="E178" s="97">
        <v>36.760235000000002</v>
      </c>
      <c r="F178" s="97">
        <v>36.372025000000001</v>
      </c>
      <c r="G178" s="97">
        <v>36.185909000000002</v>
      </c>
      <c r="H178" s="97">
        <v>35.998947000000001</v>
      </c>
      <c r="I178" s="97">
        <v>35.848258999999999</v>
      </c>
      <c r="J178" s="97">
        <v>35.734665</v>
      </c>
      <c r="K178" s="97">
        <v>35.634872000000001</v>
      </c>
      <c r="L178" s="97">
        <v>35.557971999999999</v>
      </c>
      <c r="M178" s="97">
        <v>35.499141999999999</v>
      </c>
      <c r="N178" s="97">
        <v>35.439442</v>
      </c>
      <c r="O178" s="97">
        <v>35.385863999999998</v>
      </c>
      <c r="P178" s="97">
        <v>35.316783999999998</v>
      </c>
      <c r="Q178" s="97">
        <v>35.249530999999998</v>
      </c>
      <c r="R178" s="97">
        <v>35.192112000000002</v>
      </c>
      <c r="S178" s="97">
        <v>35.139439000000003</v>
      </c>
      <c r="T178" s="97">
        <v>35.090587999999997</v>
      </c>
      <c r="U178" s="97">
        <v>35.045368000000003</v>
      </c>
      <c r="V178" s="97">
        <v>35.005951000000003</v>
      </c>
      <c r="W178" s="97">
        <v>34.969321999999998</v>
      </c>
      <c r="X178" s="97">
        <v>34.935566000000001</v>
      </c>
      <c r="Y178" s="97">
        <v>34.904784999999997</v>
      </c>
      <c r="Z178" s="97">
        <v>34.877487000000002</v>
      </c>
      <c r="AA178" s="97">
        <v>34.852386000000003</v>
      </c>
      <c r="AB178" s="97">
        <v>34.829265999999997</v>
      </c>
      <c r="AC178" s="97">
        <v>34.807994999999998</v>
      </c>
      <c r="AD178" s="97">
        <v>34.788772999999999</v>
      </c>
      <c r="AE178" s="97">
        <v>34.771664000000001</v>
      </c>
      <c r="AF178" s="97">
        <v>34.735160999999998</v>
      </c>
      <c r="AG178" s="98">
        <v>-3.0200000000000001E-3</v>
      </c>
    </row>
    <row r="179" spans="1:33" ht="15" customHeight="1" x14ac:dyDescent="0.35">
      <c r="A179" s="91" t="s">
        <v>2340</v>
      </c>
      <c r="B179" s="96" t="s">
        <v>2182</v>
      </c>
      <c r="C179" s="97">
        <v>39.384681999999998</v>
      </c>
      <c r="D179" s="97">
        <v>38.520263999999997</v>
      </c>
      <c r="E179" s="97">
        <v>37.770676000000002</v>
      </c>
      <c r="F179" s="97">
        <v>37.139893000000001</v>
      </c>
      <c r="G179" s="97">
        <v>36.860923999999997</v>
      </c>
      <c r="H179" s="97">
        <v>36.657074000000001</v>
      </c>
      <c r="I179" s="97">
        <v>36.489544000000002</v>
      </c>
      <c r="J179" s="97">
        <v>36.370460999999999</v>
      </c>
      <c r="K179" s="97">
        <v>36.250186999999997</v>
      </c>
      <c r="L179" s="97">
        <v>36.166325000000001</v>
      </c>
      <c r="M179" s="97">
        <v>36.114516999999999</v>
      </c>
      <c r="N179" s="97">
        <v>36.047020000000003</v>
      </c>
      <c r="O179" s="97">
        <v>35.983471000000002</v>
      </c>
      <c r="P179" s="97">
        <v>35.904063999999998</v>
      </c>
      <c r="Q179" s="97">
        <v>35.826613999999999</v>
      </c>
      <c r="R179" s="97">
        <v>35.766601999999999</v>
      </c>
      <c r="S179" s="97">
        <v>35.71114</v>
      </c>
      <c r="T179" s="97">
        <v>35.659416</v>
      </c>
      <c r="U179" s="97">
        <v>35.611069000000001</v>
      </c>
      <c r="V179" s="97">
        <v>35.571629000000001</v>
      </c>
      <c r="W179" s="97">
        <v>35.534824</v>
      </c>
      <c r="X179" s="97">
        <v>35.500874000000003</v>
      </c>
      <c r="Y179" s="97">
        <v>35.469734000000003</v>
      </c>
      <c r="Z179" s="97">
        <v>35.444149000000003</v>
      </c>
      <c r="AA179" s="97">
        <v>35.420653999999999</v>
      </c>
      <c r="AB179" s="97">
        <v>35.399090000000001</v>
      </c>
      <c r="AC179" s="97">
        <v>35.379218999999999</v>
      </c>
      <c r="AD179" s="97">
        <v>35.361289999999997</v>
      </c>
      <c r="AE179" s="97">
        <v>35.345298999999997</v>
      </c>
      <c r="AF179" s="97">
        <v>35.309792000000002</v>
      </c>
      <c r="AG179" s="98">
        <v>-3.7590000000000002E-3</v>
      </c>
    </row>
    <row r="180" spans="1:33" ht="15" customHeight="1" x14ac:dyDescent="0.35">
      <c r="A180" s="91" t="s">
        <v>2341</v>
      </c>
      <c r="B180" s="96" t="s">
        <v>2184</v>
      </c>
      <c r="C180" s="97">
        <v>0</v>
      </c>
      <c r="D180" s="97">
        <v>0</v>
      </c>
      <c r="E180" s="97">
        <v>0</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8" t="s">
        <v>1557</v>
      </c>
    </row>
    <row r="181" spans="1:33" ht="12" customHeight="1" x14ac:dyDescent="0.35">
      <c r="A181" s="91" t="s">
        <v>2342</v>
      </c>
      <c r="B181" s="96" t="s">
        <v>2186</v>
      </c>
      <c r="C181" s="97">
        <v>108.249313</v>
      </c>
      <c r="D181" s="97">
        <v>107.18446400000001</v>
      </c>
      <c r="E181" s="97">
        <v>106.21676600000001</v>
      </c>
      <c r="F181" s="97">
        <v>105.375725</v>
      </c>
      <c r="G181" s="97">
        <v>105.091072</v>
      </c>
      <c r="H181" s="97">
        <v>104.8545</v>
      </c>
      <c r="I181" s="97">
        <v>104.650246</v>
      </c>
      <c r="J181" s="97">
        <v>104.512238</v>
      </c>
      <c r="K181" s="97">
        <v>104.34927399999999</v>
      </c>
      <c r="L181" s="97">
        <v>104.244637</v>
      </c>
      <c r="M181" s="97">
        <v>104.193611</v>
      </c>
      <c r="N181" s="97">
        <v>104.10431699999999</v>
      </c>
      <c r="O181" s="97">
        <v>104.016678</v>
      </c>
      <c r="P181" s="97">
        <v>103.912727</v>
      </c>
      <c r="Q181" s="97">
        <v>103.811111</v>
      </c>
      <c r="R181" s="97">
        <v>103.738579</v>
      </c>
      <c r="S181" s="97">
        <v>103.67157</v>
      </c>
      <c r="T181" s="97">
        <v>103.60889400000001</v>
      </c>
      <c r="U181" s="97">
        <v>103.54978199999999</v>
      </c>
      <c r="V181" s="97">
        <v>103.504829</v>
      </c>
      <c r="W181" s="97">
        <v>103.46257799999999</v>
      </c>
      <c r="X181" s="97">
        <v>103.42358400000001</v>
      </c>
      <c r="Y181" s="97">
        <v>103.387253</v>
      </c>
      <c r="Z181" s="97">
        <v>103.359894</v>
      </c>
      <c r="AA181" s="97">
        <v>103.334808</v>
      </c>
      <c r="AB181" s="97">
        <v>103.31167600000001</v>
      </c>
      <c r="AC181" s="97">
        <v>103.289948</v>
      </c>
      <c r="AD181" s="97">
        <v>103.270363</v>
      </c>
      <c r="AE181" s="97">
        <v>103.25260900000001</v>
      </c>
      <c r="AF181" s="97">
        <v>103.215363</v>
      </c>
      <c r="AG181" s="98">
        <v>-1.6410000000000001E-3</v>
      </c>
    </row>
    <row r="182" spans="1:33" ht="12" customHeight="1" x14ac:dyDescent="0.35">
      <c r="A182" s="91" t="s">
        <v>2343</v>
      </c>
      <c r="B182" s="96" t="s">
        <v>2188</v>
      </c>
      <c r="C182" s="97">
        <v>39.876010999999998</v>
      </c>
      <c r="D182" s="97">
        <v>38.940536000000002</v>
      </c>
      <c r="E182" s="97">
        <v>38.129069999999999</v>
      </c>
      <c r="F182" s="97">
        <v>37.461948</v>
      </c>
      <c r="G182" s="97">
        <v>37.151375000000002</v>
      </c>
      <c r="H182" s="97">
        <v>36.899811</v>
      </c>
      <c r="I182" s="97">
        <v>36.702057000000003</v>
      </c>
      <c r="J182" s="97">
        <v>36.564017999999997</v>
      </c>
      <c r="K182" s="97">
        <v>36.417290000000001</v>
      </c>
      <c r="L182" s="97">
        <v>36.316456000000002</v>
      </c>
      <c r="M182" s="97">
        <v>36.256675999999999</v>
      </c>
      <c r="N182" s="97">
        <v>36.173507999999998</v>
      </c>
      <c r="O182" s="97">
        <v>36.093955999999999</v>
      </c>
      <c r="P182" s="97">
        <v>35.999630000000003</v>
      </c>
      <c r="Q182" s="97">
        <v>35.907791000000003</v>
      </c>
      <c r="R182" s="97">
        <v>35.837795</v>
      </c>
      <c r="S182" s="97">
        <v>35.772736000000002</v>
      </c>
      <c r="T182" s="97">
        <v>35.711773000000001</v>
      </c>
      <c r="U182" s="97">
        <v>35.654632999999997</v>
      </c>
      <c r="V182" s="97">
        <v>35.610095999999999</v>
      </c>
      <c r="W182" s="97">
        <v>35.568615000000001</v>
      </c>
      <c r="X182" s="97">
        <v>35.529358000000002</v>
      </c>
      <c r="Y182" s="97">
        <v>35.493823999999996</v>
      </c>
      <c r="Z182" s="97">
        <v>35.464652999999998</v>
      </c>
      <c r="AA182" s="97">
        <v>35.437381999999999</v>
      </c>
      <c r="AB182" s="97">
        <v>35.412094000000003</v>
      </c>
      <c r="AC182" s="97">
        <v>35.389366000000003</v>
      </c>
      <c r="AD182" s="97">
        <v>35.367977000000003</v>
      </c>
      <c r="AE182" s="97">
        <v>35.349113000000003</v>
      </c>
      <c r="AF182" s="97">
        <v>35.310699</v>
      </c>
      <c r="AG182" s="98">
        <v>-4.1840000000000002E-3</v>
      </c>
    </row>
    <row r="183" spans="1:33" ht="15" customHeight="1" x14ac:dyDescent="0.35">
      <c r="A183" s="91" t="s">
        <v>2344</v>
      </c>
      <c r="B183" s="96" t="s">
        <v>2190</v>
      </c>
      <c r="C183" s="97">
        <v>53.910107000000004</v>
      </c>
      <c r="D183" s="97">
        <v>52.713687999999998</v>
      </c>
      <c r="E183" s="97">
        <v>51.672142000000001</v>
      </c>
      <c r="F183" s="97">
        <v>50.779277999999998</v>
      </c>
      <c r="G183" s="97">
        <v>50.379807</v>
      </c>
      <c r="H183" s="97">
        <v>50.052891000000002</v>
      </c>
      <c r="I183" s="97">
        <v>49.790798000000002</v>
      </c>
      <c r="J183" s="97">
        <v>49.602646</v>
      </c>
      <c r="K183" s="97">
        <v>49.406863999999999</v>
      </c>
      <c r="L183" s="97">
        <v>49.266936999999999</v>
      </c>
      <c r="M183" s="97">
        <v>49.176532999999999</v>
      </c>
      <c r="N183" s="97">
        <v>49.059395000000002</v>
      </c>
      <c r="O183" s="97">
        <v>48.947688999999997</v>
      </c>
      <c r="P183" s="97">
        <v>48.823028999999998</v>
      </c>
      <c r="Q183" s="97">
        <v>48.702812000000002</v>
      </c>
      <c r="R183" s="97">
        <v>48.609596000000003</v>
      </c>
      <c r="S183" s="97">
        <v>48.522731999999998</v>
      </c>
      <c r="T183" s="97">
        <v>48.440365</v>
      </c>
      <c r="U183" s="97">
        <v>48.362453000000002</v>
      </c>
      <c r="V183" s="97">
        <v>48.298003999999999</v>
      </c>
      <c r="W183" s="97">
        <v>48.237155999999999</v>
      </c>
      <c r="X183" s="97">
        <v>48.180816999999998</v>
      </c>
      <c r="Y183" s="97">
        <v>48.130867000000002</v>
      </c>
      <c r="Z183" s="97">
        <v>48.088512000000001</v>
      </c>
      <c r="AA183" s="97">
        <v>48.048369999999998</v>
      </c>
      <c r="AB183" s="97">
        <v>48.010651000000003</v>
      </c>
      <c r="AC183" s="97">
        <v>47.976612000000003</v>
      </c>
      <c r="AD183" s="97">
        <v>47.943649000000001</v>
      </c>
      <c r="AE183" s="97">
        <v>47.914203999999998</v>
      </c>
      <c r="AF183" s="97">
        <v>47.865532000000002</v>
      </c>
      <c r="AG183" s="98">
        <v>-4.0920000000000002E-3</v>
      </c>
    </row>
    <row r="184" spans="1:33" ht="15" customHeight="1" x14ac:dyDescent="0.35">
      <c r="A184" s="91" t="s">
        <v>2345</v>
      </c>
      <c r="B184" s="96" t="s">
        <v>2192</v>
      </c>
      <c r="C184" s="97">
        <v>0</v>
      </c>
      <c r="D184" s="97">
        <v>0</v>
      </c>
      <c r="E184" s="97">
        <v>0</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8" t="s">
        <v>1557</v>
      </c>
    </row>
    <row r="185" spans="1:33" ht="15" customHeight="1" x14ac:dyDescent="0.35">
      <c r="A185" s="91" t="s">
        <v>2346</v>
      </c>
      <c r="B185" s="96" t="s">
        <v>2194</v>
      </c>
      <c r="C185" s="97">
        <v>0</v>
      </c>
      <c r="D185" s="97">
        <v>0</v>
      </c>
      <c r="E185" s="97">
        <v>0</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8" t="s">
        <v>1557</v>
      </c>
    </row>
    <row r="186" spans="1:33" ht="15" customHeight="1" x14ac:dyDescent="0.35">
      <c r="A186" s="91" t="s">
        <v>2347</v>
      </c>
      <c r="B186" s="96" t="s">
        <v>2196</v>
      </c>
      <c r="C186" s="97">
        <v>0</v>
      </c>
      <c r="D186" s="97">
        <v>0</v>
      </c>
      <c r="E186" s="97">
        <v>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0</v>
      </c>
      <c r="AC186" s="97">
        <v>0</v>
      </c>
      <c r="AD186" s="97">
        <v>0</v>
      </c>
      <c r="AE186" s="97">
        <v>0</v>
      </c>
      <c r="AF186" s="97">
        <v>0</v>
      </c>
      <c r="AG186" s="98" t="s">
        <v>1557</v>
      </c>
    </row>
    <row r="187" spans="1:33" ht="15" customHeight="1" x14ac:dyDescent="0.35">
      <c r="A187" s="91" t="s">
        <v>2348</v>
      </c>
      <c r="B187" s="96" t="s">
        <v>2198</v>
      </c>
      <c r="C187" s="97">
        <v>0</v>
      </c>
      <c r="D187" s="97">
        <v>0</v>
      </c>
      <c r="E187" s="97">
        <v>0</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0</v>
      </c>
      <c r="AC187" s="97">
        <v>0</v>
      </c>
      <c r="AD187" s="97">
        <v>0</v>
      </c>
      <c r="AE187" s="97">
        <v>0</v>
      </c>
      <c r="AF187" s="97">
        <v>0</v>
      </c>
      <c r="AG187" s="98" t="s">
        <v>1557</v>
      </c>
    </row>
    <row r="188" spans="1:33" ht="12" customHeight="1" x14ac:dyDescent="0.35">
      <c r="A188" s="91" t="s">
        <v>2349</v>
      </c>
      <c r="B188" s="96" t="s">
        <v>2200</v>
      </c>
      <c r="C188" s="97">
        <v>0</v>
      </c>
      <c r="D188" s="97">
        <v>0</v>
      </c>
      <c r="E188" s="97">
        <v>0</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0</v>
      </c>
      <c r="X188" s="97">
        <v>0</v>
      </c>
      <c r="Y188" s="97">
        <v>0</v>
      </c>
      <c r="Z188" s="97">
        <v>0</v>
      </c>
      <c r="AA188" s="97">
        <v>0</v>
      </c>
      <c r="AB188" s="97">
        <v>0</v>
      </c>
      <c r="AC188" s="97">
        <v>0</v>
      </c>
      <c r="AD188" s="97">
        <v>0</v>
      </c>
      <c r="AE188" s="97">
        <v>0</v>
      </c>
      <c r="AF188" s="97">
        <v>0</v>
      </c>
      <c r="AG188" s="98" t="s">
        <v>1557</v>
      </c>
    </row>
    <row r="189" spans="1:33" ht="15" customHeight="1" x14ac:dyDescent="0.35">
      <c r="A189" s="91" t="s">
        <v>2350</v>
      </c>
      <c r="B189" s="96" t="s">
        <v>2202</v>
      </c>
      <c r="C189" s="97">
        <v>0</v>
      </c>
      <c r="D189" s="97">
        <v>0</v>
      </c>
      <c r="E189" s="97">
        <v>0</v>
      </c>
      <c r="F189" s="97">
        <v>0</v>
      </c>
      <c r="G189" s="97">
        <v>0</v>
      </c>
      <c r="H189" s="97">
        <v>0</v>
      </c>
      <c r="I189" s="97">
        <v>0</v>
      </c>
      <c r="J189" s="97">
        <v>0</v>
      </c>
      <c r="K189" s="97">
        <v>0</v>
      </c>
      <c r="L189" s="97">
        <v>0</v>
      </c>
      <c r="M189" s="97">
        <v>0</v>
      </c>
      <c r="N189" s="97">
        <v>0</v>
      </c>
      <c r="O189" s="97">
        <v>0</v>
      </c>
      <c r="P189" s="97">
        <v>0</v>
      </c>
      <c r="Q189" s="97">
        <v>0</v>
      </c>
      <c r="R189" s="97">
        <v>0</v>
      </c>
      <c r="S189" s="97">
        <v>0</v>
      </c>
      <c r="T189" s="97">
        <v>0</v>
      </c>
      <c r="U189" s="97">
        <v>0</v>
      </c>
      <c r="V189" s="97">
        <v>0</v>
      </c>
      <c r="W189" s="97">
        <v>0</v>
      </c>
      <c r="X189" s="97">
        <v>0</v>
      </c>
      <c r="Y189" s="97">
        <v>0</v>
      </c>
      <c r="Z189" s="97">
        <v>0</v>
      </c>
      <c r="AA189" s="97">
        <v>0</v>
      </c>
      <c r="AB189" s="97">
        <v>0</v>
      </c>
      <c r="AC189" s="97">
        <v>0</v>
      </c>
      <c r="AD189" s="97">
        <v>0</v>
      </c>
      <c r="AE189" s="97">
        <v>0</v>
      </c>
      <c r="AF189" s="97">
        <v>0</v>
      </c>
      <c r="AG189" s="98" t="s">
        <v>1557</v>
      </c>
    </row>
    <row r="190" spans="1:33" ht="15" customHeight="1" x14ac:dyDescent="0.35">
      <c r="A190" s="91" t="s">
        <v>2351</v>
      </c>
      <c r="B190" s="96" t="s">
        <v>2204</v>
      </c>
      <c r="C190" s="97">
        <v>0</v>
      </c>
      <c r="D190" s="97">
        <v>0</v>
      </c>
      <c r="E190" s="97">
        <v>0</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0</v>
      </c>
      <c r="V190" s="97">
        <v>0</v>
      </c>
      <c r="W190" s="97">
        <v>0</v>
      </c>
      <c r="X190" s="97">
        <v>0</v>
      </c>
      <c r="Y190" s="97">
        <v>0</v>
      </c>
      <c r="Z190" s="97">
        <v>0</v>
      </c>
      <c r="AA190" s="97">
        <v>0</v>
      </c>
      <c r="AB190" s="97">
        <v>0</v>
      </c>
      <c r="AC190" s="97">
        <v>0</v>
      </c>
      <c r="AD190" s="97">
        <v>0</v>
      </c>
      <c r="AE190" s="97">
        <v>0</v>
      </c>
      <c r="AF190" s="97">
        <v>0</v>
      </c>
      <c r="AG190" s="98" t="s">
        <v>1557</v>
      </c>
    </row>
    <row r="191" spans="1:33" ht="15" customHeight="1" x14ac:dyDescent="0.35">
      <c r="A191" s="91" t="s">
        <v>2352</v>
      </c>
      <c r="B191" s="96" t="s">
        <v>2206</v>
      </c>
      <c r="C191" s="97">
        <v>0</v>
      </c>
      <c r="D191" s="97">
        <v>0</v>
      </c>
      <c r="E191" s="97">
        <v>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0</v>
      </c>
      <c r="AC191" s="97">
        <v>0</v>
      </c>
      <c r="AD191" s="97">
        <v>0</v>
      </c>
      <c r="AE191" s="97">
        <v>0</v>
      </c>
      <c r="AF191" s="97">
        <v>0</v>
      </c>
      <c r="AG191" s="98" t="s">
        <v>1557</v>
      </c>
    </row>
    <row r="192" spans="1:33" ht="15" customHeight="1" x14ac:dyDescent="0.35"/>
    <row r="193" spans="1:33" ht="15" customHeight="1" x14ac:dyDescent="0.35">
      <c r="B193" s="41" t="s">
        <v>23</v>
      </c>
    </row>
    <row r="194" spans="1:33" ht="12" customHeight="1" x14ac:dyDescent="0.35">
      <c r="A194" s="91" t="s">
        <v>2353</v>
      </c>
      <c r="B194" s="96" t="s">
        <v>2176</v>
      </c>
      <c r="C194" s="97">
        <v>0</v>
      </c>
      <c r="D194" s="97">
        <v>0</v>
      </c>
      <c r="E194" s="97">
        <v>0</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0</v>
      </c>
      <c r="Y194" s="97">
        <v>0</v>
      </c>
      <c r="Z194" s="97">
        <v>0</v>
      </c>
      <c r="AA194" s="97">
        <v>0</v>
      </c>
      <c r="AB194" s="97">
        <v>0</v>
      </c>
      <c r="AC194" s="97">
        <v>0</v>
      </c>
      <c r="AD194" s="97">
        <v>0</v>
      </c>
      <c r="AE194" s="97">
        <v>0</v>
      </c>
      <c r="AF194" s="97">
        <v>0</v>
      </c>
      <c r="AG194" s="98" t="s">
        <v>1557</v>
      </c>
    </row>
    <row r="195" spans="1:33" ht="15" customHeight="1" x14ac:dyDescent="0.35">
      <c r="A195" s="91" t="s">
        <v>2354</v>
      </c>
      <c r="B195" s="96" t="s">
        <v>2178</v>
      </c>
      <c r="C195" s="97">
        <v>49.621906000000003</v>
      </c>
      <c r="D195" s="97">
        <v>48.686672000000002</v>
      </c>
      <c r="E195" s="97">
        <v>47.921554999999998</v>
      </c>
      <c r="F195" s="97">
        <v>47.303775999999999</v>
      </c>
      <c r="G195" s="97">
        <v>46.947361000000001</v>
      </c>
      <c r="H195" s="97">
        <v>46.586883999999998</v>
      </c>
      <c r="I195" s="97">
        <v>46.356976000000003</v>
      </c>
      <c r="J195" s="97">
        <v>46.161949</v>
      </c>
      <c r="K195" s="97">
        <v>45.994700999999999</v>
      </c>
      <c r="L195" s="97">
        <v>45.857647</v>
      </c>
      <c r="M195" s="97">
        <v>45.742610999999997</v>
      </c>
      <c r="N195" s="97">
        <v>45.631385999999999</v>
      </c>
      <c r="O195" s="97">
        <v>45.530082999999998</v>
      </c>
      <c r="P195" s="97">
        <v>45.415730000000003</v>
      </c>
      <c r="Q195" s="97">
        <v>45.305950000000003</v>
      </c>
      <c r="R195" s="97">
        <v>45.208613999999997</v>
      </c>
      <c r="S195" s="97">
        <v>45.117671999999999</v>
      </c>
      <c r="T195" s="97">
        <v>45.033394000000001</v>
      </c>
      <c r="U195" s="97">
        <v>44.955086000000001</v>
      </c>
      <c r="V195" s="97">
        <v>44.884121</v>
      </c>
      <c r="W195" s="97">
        <v>44.816977999999999</v>
      </c>
      <c r="X195" s="97">
        <v>44.754807</v>
      </c>
      <c r="Y195" s="97">
        <v>44.696700999999997</v>
      </c>
      <c r="Z195" s="97">
        <v>44.643859999999997</v>
      </c>
      <c r="AA195" s="97">
        <v>44.595055000000002</v>
      </c>
      <c r="AB195" s="97">
        <v>44.549537999999998</v>
      </c>
      <c r="AC195" s="97">
        <v>44.506413000000002</v>
      </c>
      <c r="AD195" s="97">
        <v>44.466811999999997</v>
      </c>
      <c r="AE195" s="97">
        <v>44.430168000000002</v>
      </c>
      <c r="AF195" s="97">
        <v>44.375118000000001</v>
      </c>
      <c r="AG195" s="98">
        <v>-3.846E-3</v>
      </c>
    </row>
    <row r="196" spans="1:33" ht="15" customHeight="1" x14ac:dyDescent="0.35">
      <c r="A196" s="91" t="s">
        <v>2355</v>
      </c>
      <c r="B196" s="96" t="s">
        <v>2180</v>
      </c>
      <c r="C196" s="97">
        <v>42.340415999999998</v>
      </c>
      <c r="D196" s="97">
        <v>41.345340999999998</v>
      </c>
      <c r="E196" s="97">
        <v>40.546706999999998</v>
      </c>
      <c r="F196" s="97">
        <v>39.950668</v>
      </c>
      <c r="G196" s="97">
        <v>39.598292999999998</v>
      </c>
      <c r="H196" s="97">
        <v>39.262653</v>
      </c>
      <c r="I196" s="97">
        <v>39.002380000000002</v>
      </c>
      <c r="J196" s="97">
        <v>38.796925000000002</v>
      </c>
      <c r="K196" s="97">
        <v>38.618847000000002</v>
      </c>
      <c r="L196" s="97">
        <v>38.472701999999998</v>
      </c>
      <c r="M196" s="97">
        <v>38.350853000000001</v>
      </c>
      <c r="N196" s="97">
        <v>38.232925000000002</v>
      </c>
      <c r="O196" s="97">
        <v>38.125351000000002</v>
      </c>
      <c r="P196" s="97">
        <v>38.005600000000001</v>
      </c>
      <c r="Q196" s="97">
        <v>37.891044999999998</v>
      </c>
      <c r="R196" s="97">
        <v>37.789478000000003</v>
      </c>
      <c r="S196" s="97">
        <v>37.696151999999998</v>
      </c>
      <c r="T196" s="97">
        <v>37.609020000000001</v>
      </c>
      <c r="U196" s="97">
        <v>37.527209999999997</v>
      </c>
      <c r="V196" s="97">
        <v>37.452846999999998</v>
      </c>
      <c r="W196" s="97">
        <v>37.382964999999999</v>
      </c>
      <c r="X196" s="97">
        <v>37.317711000000003</v>
      </c>
      <c r="Y196" s="97">
        <v>37.257213999999998</v>
      </c>
      <c r="Z196" s="97">
        <v>37.201583999999997</v>
      </c>
      <c r="AA196" s="97">
        <v>37.149428999999998</v>
      </c>
      <c r="AB196" s="97">
        <v>37.100501999999999</v>
      </c>
      <c r="AC196" s="97">
        <v>37.054496999999998</v>
      </c>
      <c r="AD196" s="97">
        <v>37.011791000000002</v>
      </c>
      <c r="AE196" s="97">
        <v>36.972431</v>
      </c>
      <c r="AF196" s="97">
        <v>36.914692000000002</v>
      </c>
      <c r="AG196" s="98">
        <v>-4.718E-3</v>
      </c>
    </row>
    <row r="197" spans="1:33" ht="15" customHeight="1" x14ac:dyDescent="0.35">
      <c r="A197" s="91" t="s">
        <v>2356</v>
      </c>
      <c r="B197" s="96" t="s">
        <v>2182</v>
      </c>
      <c r="C197" s="97">
        <v>43.654555999999999</v>
      </c>
      <c r="D197" s="97">
        <v>42.447249999999997</v>
      </c>
      <c r="E197" s="97">
        <v>41.425735000000003</v>
      </c>
      <c r="F197" s="97">
        <v>40.589458</v>
      </c>
      <c r="G197" s="97">
        <v>40.137314000000003</v>
      </c>
      <c r="H197" s="97">
        <v>39.797707000000003</v>
      </c>
      <c r="I197" s="97">
        <v>39.524647000000002</v>
      </c>
      <c r="J197" s="97">
        <v>39.316634999999998</v>
      </c>
      <c r="K197" s="97">
        <v>39.120922</v>
      </c>
      <c r="L197" s="97">
        <v>38.970303000000001</v>
      </c>
      <c r="M197" s="97">
        <v>38.857666000000002</v>
      </c>
      <c r="N197" s="97">
        <v>38.734127000000001</v>
      </c>
      <c r="O197" s="97">
        <v>38.618541999999998</v>
      </c>
      <c r="P197" s="97">
        <v>38.490169999999999</v>
      </c>
      <c r="Q197" s="97">
        <v>38.367027</v>
      </c>
      <c r="R197" s="97">
        <v>38.26437</v>
      </c>
      <c r="S197" s="97">
        <v>38.168883999999998</v>
      </c>
      <c r="T197" s="97">
        <v>38.079532999999998</v>
      </c>
      <c r="U197" s="97">
        <v>37.995547999999999</v>
      </c>
      <c r="V197" s="97">
        <v>37.922454999999999</v>
      </c>
      <c r="W197" s="97">
        <v>37.853603</v>
      </c>
      <c r="X197" s="97">
        <v>37.789313999999997</v>
      </c>
      <c r="Y197" s="97">
        <v>37.729542000000002</v>
      </c>
      <c r="Z197" s="97">
        <v>37.676662</v>
      </c>
      <c r="AA197" s="97">
        <v>37.627113000000001</v>
      </c>
      <c r="AB197" s="97">
        <v>37.580708000000001</v>
      </c>
      <c r="AC197" s="97">
        <v>37.537028999999997</v>
      </c>
      <c r="AD197" s="97">
        <v>37.496482999999998</v>
      </c>
      <c r="AE197" s="97">
        <v>37.459068000000002</v>
      </c>
      <c r="AF197" s="97">
        <v>37.403106999999999</v>
      </c>
      <c r="AG197" s="98">
        <v>-5.3150000000000003E-3</v>
      </c>
    </row>
    <row r="198" spans="1:33" ht="15" customHeight="1" x14ac:dyDescent="0.35">
      <c r="A198" s="91" t="s">
        <v>2357</v>
      </c>
      <c r="B198" s="96" t="s">
        <v>2184</v>
      </c>
      <c r="C198" s="97">
        <v>52.991824999999999</v>
      </c>
      <c r="D198" s="97">
        <v>51.436169</v>
      </c>
      <c r="E198" s="97">
        <v>50.094524</v>
      </c>
      <c r="F198" s="97">
        <v>48.941882999999997</v>
      </c>
      <c r="G198" s="97">
        <v>48.364891</v>
      </c>
      <c r="H198" s="97">
        <v>47.931609999999999</v>
      </c>
      <c r="I198" s="97">
        <v>47.575969999999998</v>
      </c>
      <c r="J198" s="97">
        <v>47.308810999999999</v>
      </c>
      <c r="K198" s="97">
        <v>47.038970999999997</v>
      </c>
      <c r="L198" s="97">
        <v>46.839328999999999</v>
      </c>
      <c r="M198" s="97">
        <v>46.702061</v>
      </c>
      <c r="N198" s="97">
        <v>46.533645999999997</v>
      </c>
      <c r="O198" s="97">
        <v>46.372264999999999</v>
      </c>
      <c r="P198" s="97">
        <v>46.200439000000003</v>
      </c>
      <c r="Q198" s="97">
        <v>46.036118000000002</v>
      </c>
      <c r="R198" s="97">
        <v>45.905147999999997</v>
      </c>
      <c r="S198" s="97">
        <v>45.781750000000002</v>
      </c>
      <c r="T198" s="97">
        <v>45.665866999999999</v>
      </c>
      <c r="U198" s="97">
        <v>45.556561000000002</v>
      </c>
      <c r="V198" s="97">
        <v>45.464207000000002</v>
      </c>
      <c r="W198" s="97">
        <v>45.376857999999999</v>
      </c>
      <c r="X198" s="97">
        <v>45.295096999999998</v>
      </c>
      <c r="Y198" s="97">
        <v>45.218384</v>
      </c>
      <c r="Z198" s="97">
        <v>45.152369999999998</v>
      </c>
      <c r="AA198" s="97">
        <v>45.090384999999998</v>
      </c>
      <c r="AB198" s="97">
        <v>45.03199</v>
      </c>
      <c r="AC198" s="97">
        <v>44.976086000000002</v>
      </c>
      <c r="AD198" s="97">
        <v>44.924377</v>
      </c>
      <c r="AE198" s="97">
        <v>44.875945999999999</v>
      </c>
      <c r="AF198" s="97">
        <v>44.810851999999997</v>
      </c>
      <c r="AG198" s="98">
        <v>-5.7660000000000003E-3</v>
      </c>
    </row>
    <row r="199" spans="1:33" ht="15" customHeight="1" x14ac:dyDescent="0.35">
      <c r="A199" s="91" t="s">
        <v>2358</v>
      </c>
      <c r="B199" s="96" t="s">
        <v>2186</v>
      </c>
      <c r="C199" s="97">
        <v>112.49226400000001</v>
      </c>
      <c r="D199" s="97">
        <v>111.08916499999999</v>
      </c>
      <c r="E199" s="97">
        <v>109.848328</v>
      </c>
      <c r="F199" s="97">
        <v>108.804649</v>
      </c>
      <c r="G199" s="97">
        <v>108.34938</v>
      </c>
      <c r="H199" s="97">
        <v>107.97315999999999</v>
      </c>
      <c r="I199" s="97">
        <v>107.665764</v>
      </c>
      <c r="J199" s="97">
        <v>107.439835</v>
      </c>
      <c r="K199" s="97">
        <v>107.201859</v>
      </c>
      <c r="L199" s="97">
        <v>107.031113</v>
      </c>
      <c r="M199" s="97">
        <v>106.919754</v>
      </c>
      <c r="N199" s="97">
        <v>106.774734</v>
      </c>
      <c r="O199" s="97">
        <v>106.635345</v>
      </c>
      <c r="P199" s="97">
        <v>106.482353</v>
      </c>
      <c r="Q199" s="97">
        <v>106.334946</v>
      </c>
      <c r="R199" s="97">
        <v>106.219589</v>
      </c>
      <c r="S199" s="97">
        <v>106.112656</v>
      </c>
      <c r="T199" s="97">
        <v>106.012444</v>
      </c>
      <c r="U199" s="97">
        <v>105.91776299999999</v>
      </c>
      <c r="V199" s="97">
        <v>105.839142</v>
      </c>
      <c r="W199" s="97">
        <v>105.764847</v>
      </c>
      <c r="X199" s="97">
        <v>105.695618</v>
      </c>
      <c r="Y199" s="97">
        <v>105.630653</v>
      </c>
      <c r="Z199" s="97">
        <v>105.57614100000001</v>
      </c>
      <c r="AA199" s="97">
        <v>105.525177</v>
      </c>
      <c r="AB199" s="97">
        <v>105.477386</v>
      </c>
      <c r="AC199" s="97">
        <v>105.431892</v>
      </c>
      <c r="AD199" s="97">
        <v>105.389854</v>
      </c>
      <c r="AE199" s="97">
        <v>105.350784</v>
      </c>
      <c r="AF199" s="97">
        <v>105.293182</v>
      </c>
      <c r="AG199" s="98">
        <v>-2.2780000000000001E-3</v>
      </c>
    </row>
    <row r="200" spans="1:33" ht="12" customHeight="1" x14ac:dyDescent="0.35">
      <c r="A200" s="91" t="s">
        <v>2359</v>
      </c>
      <c r="B200" s="96" t="s">
        <v>2188</v>
      </c>
      <c r="C200" s="97">
        <v>44.338112000000002</v>
      </c>
      <c r="D200" s="97">
        <v>43.046031999999997</v>
      </c>
      <c r="E200" s="97">
        <v>41.951892999999998</v>
      </c>
      <c r="F200" s="97">
        <v>41.070495999999999</v>
      </c>
      <c r="G200" s="97">
        <v>40.580630999999997</v>
      </c>
      <c r="H200" s="97">
        <v>40.178471000000002</v>
      </c>
      <c r="I200" s="97">
        <v>39.870604999999998</v>
      </c>
      <c r="J200" s="97">
        <v>39.640098999999999</v>
      </c>
      <c r="K200" s="97">
        <v>39.414588999999999</v>
      </c>
      <c r="L200" s="97">
        <v>39.244090999999997</v>
      </c>
      <c r="M200" s="97">
        <v>39.120913999999999</v>
      </c>
      <c r="N200" s="97">
        <v>38.979252000000002</v>
      </c>
      <c r="O200" s="97">
        <v>38.845363999999996</v>
      </c>
      <c r="P200" s="97">
        <v>38.700066</v>
      </c>
      <c r="Q200" s="97">
        <v>38.560616000000003</v>
      </c>
      <c r="R200" s="97">
        <v>38.446109999999997</v>
      </c>
      <c r="S200" s="97">
        <v>38.339252000000002</v>
      </c>
      <c r="T200" s="97">
        <v>38.238869000000001</v>
      </c>
      <c r="U200" s="97">
        <v>38.144450999999997</v>
      </c>
      <c r="V200" s="97">
        <v>38.065178000000003</v>
      </c>
      <c r="W200" s="97">
        <v>37.990710999999997</v>
      </c>
      <c r="X200" s="97">
        <v>37.919998</v>
      </c>
      <c r="Y200" s="97">
        <v>37.854996</v>
      </c>
      <c r="Z200" s="97">
        <v>37.797595999999999</v>
      </c>
      <c r="AA200" s="97">
        <v>37.743304999999999</v>
      </c>
      <c r="AB200" s="97">
        <v>37.692196000000003</v>
      </c>
      <c r="AC200" s="97">
        <v>37.644970000000001</v>
      </c>
      <c r="AD200" s="97">
        <v>37.600090000000002</v>
      </c>
      <c r="AE200" s="97">
        <v>37.559097000000001</v>
      </c>
      <c r="AF200" s="97">
        <v>37.499527</v>
      </c>
      <c r="AG200" s="98">
        <v>-5.7600000000000004E-3</v>
      </c>
    </row>
    <row r="201" spans="1:33" ht="15" customHeight="1" x14ac:dyDescent="0.35">
      <c r="A201" s="91" t="s">
        <v>2360</v>
      </c>
      <c r="B201" s="96" t="s">
        <v>2190</v>
      </c>
      <c r="C201" s="97">
        <v>59.085079</v>
      </c>
      <c r="D201" s="97">
        <v>57.470032000000003</v>
      </c>
      <c r="E201" s="97">
        <v>56.094512999999999</v>
      </c>
      <c r="F201" s="97">
        <v>54.941856000000001</v>
      </c>
      <c r="G201" s="97">
        <v>54.339061999999998</v>
      </c>
      <c r="H201" s="97">
        <v>53.838127</v>
      </c>
      <c r="I201" s="97">
        <v>53.448512999999998</v>
      </c>
      <c r="J201" s="97">
        <v>53.153297000000002</v>
      </c>
      <c r="K201" s="97">
        <v>52.866351999999999</v>
      </c>
      <c r="L201" s="97">
        <v>52.645778999999997</v>
      </c>
      <c r="M201" s="97">
        <v>52.481895000000002</v>
      </c>
      <c r="N201" s="97">
        <v>52.296954999999997</v>
      </c>
      <c r="O201" s="97">
        <v>52.122416999999999</v>
      </c>
      <c r="P201" s="97">
        <v>51.938850000000002</v>
      </c>
      <c r="Q201" s="97">
        <v>51.763924000000003</v>
      </c>
      <c r="R201" s="97">
        <v>51.619414999999996</v>
      </c>
      <c r="S201" s="97">
        <v>51.484375</v>
      </c>
      <c r="T201" s="97">
        <v>51.356377000000002</v>
      </c>
      <c r="U201" s="97">
        <v>51.235183999999997</v>
      </c>
      <c r="V201" s="97">
        <v>51.129848000000003</v>
      </c>
      <c r="W201" s="97">
        <v>51.030048000000001</v>
      </c>
      <c r="X201" s="97">
        <v>50.937041999999998</v>
      </c>
      <c r="Y201" s="97">
        <v>50.853301999999999</v>
      </c>
      <c r="Z201" s="97">
        <v>50.778553000000002</v>
      </c>
      <c r="AA201" s="97">
        <v>50.707317000000003</v>
      </c>
      <c r="AB201" s="97">
        <v>50.639870000000002</v>
      </c>
      <c r="AC201" s="97">
        <v>50.577781999999999</v>
      </c>
      <c r="AD201" s="97">
        <v>50.517693000000001</v>
      </c>
      <c r="AE201" s="97">
        <v>50.462811000000002</v>
      </c>
      <c r="AF201" s="97">
        <v>50.389789999999998</v>
      </c>
      <c r="AG201" s="98">
        <v>-5.4739999999999997E-3</v>
      </c>
    </row>
    <row r="202" spans="1:33" ht="15" customHeight="1" x14ac:dyDescent="0.35">
      <c r="A202" s="91" t="s">
        <v>2361</v>
      </c>
      <c r="B202" s="96" t="s">
        <v>2192</v>
      </c>
      <c r="C202" s="97">
        <v>46.788482999999999</v>
      </c>
      <c r="D202" s="97">
        <v>45.539284000000002</v>
      </c>
      <c r="E202" s="97">
        <v>44.602299000000002</v>
      </c>
      <c r="F202" s="97">
        <v>43.898251000000002</v>
      </c>
      <c r="G202" s="97">
        <v>43.380595999999997</v>
      </c>
      <c r="H202" s="97">
        <v>42.99456</v>
      </c>
      <c r="I202" s="97">
        <v>42.692646000000003</v>
      </c>
      <c r="J202" s="97">
        <v>42.457424000000003</v>
      </c>
      <c r="K202" s="97">
        <v>42.267558999999999</v>
      </c>
      <c r="L202" s="97">
        <v>42.112442000000001</v>
      </c>
      <c r="M202" s="97">
        <v>41.981178</v>
      </c>
      <c r="N202" s="97">
        <v>41.863491000000003</v>
      </c>
      <c r="O202" s="97">
        <v>41.766201000000002</v>
      </c>
      <c r="P202" s="97">
        <v>41.603293999999998</v>
      </c>
      <c r="Q202" s="97">
        <v>41.439438000000003</v>
      </c>
      <c r="R202" s="97">
        <v>41.289307000000001</v>
      </c>
      <c r="S202" s="97">
        <v>41.147137000000001</v>
      </c>
      <c r="T202" s="97">
        <v>41.013756000000001</v>
      </c>
      <c r="U202" s="97">
        <v>40.888317000000001</v>
      </c>
      <c r="V202" s="97">
        <v>40.770308999999997</v>
      </c>
      <c r="W202" s="97">
        <v>40.658183999999999</v>
      </c>
      <c r="X202" s="97">
        <v>40.552867999999997</v>
      </c>
      <c r="Y202" s="97">
        <v>40.453377000000003</v>
      </c>
      <c r="Z202" s="97">
        <v>40.359417000000001</v>
      </c>
      <c r="AA202" s="97">
        <v>40.270297999999997</v>
      </c>
      <c r="AB202" s="97">
        <v>40.185397999999999</v>
      </c>
      <c r="AC202" s="97">
        <v>40.103794000000001</v>
      </c>
      <c r="AD202" s="97">
        <v>40.027133999999997</v>
      </c>
      <c r="AE202" s="97">
        <v>39.954517000000003</v>
      </c>
      <c r="AF202" s="97">
        <v>39.87912</v>
      </c>
      <c r="AG202" s="98">
        <v>-5.4949999999999999E-3</v>
      </c>
    </row>
    <row r="203" spans="1:33" ht="15" customHeight="1" x14ac:dyDescent="0.35">
      <c r="A203" s="91" t="s">
        <v>2362</v>
      </c>
      <c r="B203" s="96" t="s">
        <v>2194</v>
      </c>
      <c r="C203" s="97">
        <v>0</v>
      </c>
      <c r="D203" s="97">
        <v>0</v>
      </c>
      <c r="E203" s="97">
        <v>0</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8" t="s">
        <v>1557</v>
      </c>
    </row>
    <row r="204" spans="1:33" ht="12" customHeight="1" x14ac:dyDescent="0.35">
      <c r="A204" s="91" t="s">
        <v>2363</v>
      </c>
      <c r="B204" s="96" t="s">
        <v>2196</v>
      </c>
      <c r="C204" s="97">
        <v>42.508845999999998</v>
      </c>
      <c r="D204" s="97">
        <v>41.498221999999998</v>
      </c>
      <c r="E204" s="97">
        <v>40.727424999999997</v>
      </c>
      <c r="F204" s="97">
        <v>40.187244</v>
      </c>
      <c r="G204" s="97">
        <v>39.913184999999999</v>
      </c>
      <c r="H204" s="97">
        <v>39.729953999999999</v>
      </c>
      <c r="I204" s="97">
        <v>39.582520000000002</v>
      </c>
      <c r="J204" s="97">
        <v>39.467525000000002</v>
      </c>
      <c r="K204" s="97">
        <v>39.386783999999999</v>
      </c>
      <c r="L204" s="97">
        <v>39.321682000000003</v>
      </c>
      <c r="M204" s="97">
        <v>39.264774000000003</v>
      </c>
      <c r="N204" s="97">
        <v>39.209068000000002</v>
      </c>
      <c r="O204" s="97">
        <v>39.160065000000003</v>
      </c>
      <c r="P204" s="97">
        <v>39.045143000000003</v>
      </c>
      <c r="Q204" s="97">
        <v>38.925564000000001</v>
      </c>
      <c r="R204" s="97">
        <v>38.816527999999998</v>
      </c>
      <c r="S204" s="97">
        <v>38.713993000000002</v>
      </c>
      <c r="T204" s="97">
        <v>38.617237000000003</v>
      </c>
      <c r="U204" s="97">
        <v>38.525562000000001</v>
      </c>
      <c r="V204" s="97">
        <v>38.440010000000001</v>
      </c>
      <c r="W204" s="97">
        <v>38.358851999999999</v>
      </c>
      <c r="X204" s="97">
        <v>38.282139000000001</v>
      </c>
      <c r="Y204" s="97">
        <v>38.210372999999997</v>
      </c>
      <c r="Z204" s="97">
        <v>38.142508999999997</v>
      </c>
      <c r="AA204" s="97">
        <v>38.077838999999997</v>
      </c>
      <c r="AB204" s="97">
        <v>38.016692999999997</v>
      </c>
      <c r="AC204" s="97">
        <v>37.959187</v>
      </c>
      <c r="AD204" s="97">
        <v>37.904133000000002</v>
      </c>
      <c r="AE204" s="97">
        <v>37.852969999999999</v>
      </c>
      <c r="AF204" s="97">
        <v>37.797913000000001</v>
      </c>
      <c r="AG204" s="98">
        <v>-4.0419999999999996E-3</v>
      </c>
    </row>
    <row r="205" spans="1:33" ht="15" customHeight="1" x14ac:dyDescent="0.35">
      <c r="A205" s="91" t="s">
        <v>2364</v>
      </c>
      <c r="B205" s="96" t="s">
        <v>2198</v>
      </c>
      <c r="C205" s="97">
        <v>0</v>
      </c>
      <c r="D205" s="97">
        <v>0</v>
      </c>
      <c r="E205" s="97">
        <v>0</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0</v>
      </c>
      <c r="W205" s="97">
        <v>0</v>
      </c>
      <c r="X205" s="97">
        <v>0</v>
      </c>
      <c r="Y205" s="97">
        <v>0</v>
      </c>
      <c r="Z205" s="97">
        <v>0</v>
      </c>
      <c r="AA205" s="97">
        <v>0</v>
      </c>
      <c r="AB205" s="97">
        <v>0</v>
      </c>
      <c r="AC205" s="97">
        <v>0</v>
      </c>
      <c r="AD205" s="97">
        <v>0</v>
      </c>
      <c r="AE205" s="97">
        <v>0</v>
      </c>
      <c r="AF205" s="97">
        <v>0</v>
      </c>
      <c r="AG205" s="98" t="s">
        <v>1557</v>
      </c>
    </row>
    <row r="206" spans="1:33" ht="15" customHeight="1" x14ac:dyDescent="0.35">
      <c r="A206" s="91" t="s">
        <v>2365</v>
      </c>
      <c r="B206" s="96" t="s">
        <v>2200</v>
      </c>
      <c r="C206" s="97">
        <v>61.314320000000002</v>
      </c>
      <c r="D206" s="97">
        <v>59.861091999999999</v>
      </c>
      <c r="E206" s="97">
        <v>58.714374999999997</v>
      </c>
      <c r="F206" s="97">
        <v>57.849379999999996</v>
      </c>
      <c r="G206" s="97">
        <v>57.221474000000001</v>
      </c>
      <c r="H206" s="97">
        <v>56.748341000000003</v>
      </c>
      <c r="I206" s="97">
        <v>56.376099000000004</v>
      </c>
      <c r="J206" s="97">
        <v>56.083683000000001</v>
      </c>
      <c r="K206" s="97">
        <v>55.844138999999998</v>
      </c>
      <c r="L206" s="97">
        <v>55.645026999999999</v>
      </c>
      <c r="M206" s="97">
        <v>55.474330999999999</v>
      </c>
      <c r="N206" s="97">
        <v>55.32103</v>
      </c>
      <c r="O206" s="97">
        <v>55.185023999999999</v>
      </c>
      <c r="P206" s="97">
        <v>54.995319000000002</v>
      </c>
      <c r="Q206" s="97">
        <v>54.804698999999999</v>
      </c>
      <c r="R206" s="97">
        <v>54.629192000000003</v>
      </c>
      <c r="S206" s="97">
        <v>54.464626000000003</v>
      </c>
      <c r="T206" s="97">
        <v>54.308998000000003</v>
      </c>
      <c r="U206" s="97">
        <v>54.161262999999998</v>
      </c>
      <c r="V206" s="97">
        <v>54.022392000000004</v>
      </c>
      <c r="W206" s="97">
        <v>53.890121000000001</v>
      </c>
      <c r="X206" s="97">
        <v>53.765059999999998</v>
      </c>
      <c r="Y206" s="97">
        <v>53.647179000000001</v>
      </c>
      <c r="Z206" s="97">
        <v>53.535407999999997</v>
      </c>
      <c r="AA206" s="97">
        <v>53.428925</v>
      </c>
      <c r="AB206" s="97">
        <v>53.327572000000004</v>
      </c>
      <c r="AC206" s="97">
        <v>53.230559999999997</v>
      </c>
      <c r="AD206" s="97">
        <v>53.138824</v>
      </c>
      <c r="AE206" s="97">
        <v>53.052109000000002</v>
      </c>
      <c r="AF206" s="97">
        <v>52.963149999999999</v>
      </c>
      <c r="AG206" s="98">
        <v>-5.0359999999999997E-3</v>
      </c>
    </row>
    <row r="207" spans="1:33" ht="15" customHeight="1" x14ac:dyDescent="0.35">
      <c r="A207" s="91" t="s">
        <v>2366</v>
      </c>
      <c r="B207" s="96" t="s">
        <v>2202</v>
      </c>
      <c r="C207" s="97">
        <v>86.688704999999999</v>
      </c>
      <c r="D207" s="97">
        <v>84.776664999999994</v>
      </c>
      <c r="E207" s="97">
        <v>83.269783000000004</v>
      </c>
      <c r="F207" s="97">
        <v>82.138351</v>
      </c>
      <c r="G207" s="97">
        <v>81.280631999999997</v>
      </c>
      <c r="H207" s="97">
        <v>80.641930000000002</v>
      </c>
      <c r="I207" s="97">
        <v>80.139351000000005</v>
      </c>
      <c r="J207" s="97">
        <v>79.737465</v>
      </c>
      <c r="K207" s="97">
        <v>79.403167999999994</v>
      </c>
      <c r="L207" s="97">
        <v>79.115996999999993</v>
      </c>
      <c r="M207" s="97">
        <v>78.862380999999999</v>
      </c>
      <c r="N207" s="97">
        <v>78.634765999999999</v>
      </c>
      <c r="O207" s="97">
        <v>78.433006000000006</v>
      </c>
      <c r="P207" s="97">
        <v>78.180817000000005</v>
      </c>
      <c r="Q207" s="97">
        <v>77.932732000000001</v>
      </c>
      <c r="R207" s="97">
        <v>77.701897000000002</v>
      </c>
      <c r="S207" s="97">
        <v>77.485184000000004</v>
      </c>
      <c r="T207" s="97">
        <v>77.279731999999996</v>
      </c>
      <c r="U207" s="97">
        <v>77.084129000000004</v>
      </c>
      <c r="V207" s="97">
        <v>76.899544000000006</v>
      </c>
      <c r="W207" s="97">
        <v>76.725548000000003</v>
      </c>
      <c r="X207" s="97">
        <v>76.560547</v>
      </c>
      <c r="Y207" s="97">
        <v>76.407471000000001</v>
      </c>
      <c r="Z207" s="97">
        <v>76.260529000000005</v>
      </c>
      <c r="AA207" s="97">
        <v>76.118965000000003</v>
      </c>
      <c r="AB207" s="97">
        <v>75.984748999999994</v>
      </c>
      <c r="AC207" s="97">
        <v>75.858940000000004</v>
      </c>
      <c r="AD207" s="97">
        <v>75.737426999999997</v>
      </c>
      <c r="AE207" s="97">
        <v>75.624022999999994</v>
      </c>
      <c r="AF207" s="97">
        <v>75.509253999999999</v>
      </c>
      <c r="AG207" s="98">
        <v>-4.7499999999999999E-3</v>
      </c>
    </row>
    <row r="208" spans="1:33" ht="15" customHeight="1" x14ac:dyDescent="0.35">
      <c r="A208" s="91" t="s">
        <v>2367</v>
      </c>
      <c r="B208" s="96" t="s">
        <v>2204</v>
      </c>
      <c r="C208" s="97">
        <v>45.992660999999998</v>
      </c>
      <c r="D208" s="97">
        <v>44.675502999999999</v>
      </c>
      <c r="E208" s="97">
        <v>43.558895</v>
      </c>
      <c r="F208" s="97">
        <v>42.635406000000003</v>
      </c>
      <c r="G208" s="97">
        <v>42.158188000000003</v>
      </c>
      <c r="H208" s="97">
        <v>41.818362999999998</v>
      </c>
      <c r="I208" s="97">
        <v>41.546413000000001</v>
      </c>
      <c r="J208" s="97">
        <v>41.353923999999999</v>
      </c>
      <c r="K208" s="97">
        <v>41.166012000000002</v>
      </c>
      <c r="L208" s="97">
        <v>41.032730000000001</v>
      </c>
      <c r="M208" s="97">
        <v>40.946925999999998</v>
      </c>
      <c r="N208" s="97">
        <v>40.842129</v>
      </c>
      <c r="O208" s="97">
        <v>40.746284000000003</v>
      </c>
      <c r="P208" s="97">
        <v>40.591602000000002</v>
      </c>
      <c r="Q208" s="97">
        <v>40.432583000000001</v>
      </c>
      <c r="R208" s="97">
        <v>40.299061000000002</v>
      </c>
      <c r="S208" s="97">
        <v>40.173000000000002</v>
      </c>
      <c r="T208" s="97">
        <v>40.053753</v>
      </c>
      <c r="U208" s="97">
        <v>39.940567000000001</v>
      </c>
      <c r="V208" s="97">
        <v>39.840794000000002</v>
      </c>
      <c r="W208" s="97">
        <v>39.745758000000002</v>
      </c>
      <c r="X208" s="97">
        <v>39.655833999999999</v>
      </c>
      <c r="Y208" s="97">
        <v>39.570830999999998</v>
      </c>
      <c r="Z208" s="97">
        <v>39.494228</v>
      </c>
      <c r="AA208" s="97">
        <v>39.421290999999997</v>
      </c>
      <c r="AB208" s="97">
        <v>39.351837000000003</v>
      </c>
      <c r="AC208" s="97">
        <v>39.285355000000003</v>
      </c>
      <c r="AD208" s="97">
        <v>39.222473000000001</v>
      </c>
      <c r="AE208" s="97">
        <v>39.163021000000001</v>
      </c>
      <c r="AF208" s="97">
        <v>39.099995</v>
      </c>
      <c r="AG208" s="98">
        <v>-5.5830000000000003E-3</v>
      </c>
    </row>
    <row r="209" spans="1:33" ht="12" customHeight="1" x14ac:dyDescent="0.35">
      <c r="A209" s="91" t="s">
        <v>2368</v>
      </c>
      <c r="B209" s="96" t="s">
        <v>2206</v>
      </c>
      <c r="C209" s="97">
        <v>63.86121</v>
      </c>
      <c r="D209" s="97">
        <v>62.106074999999997</v>
      </c>
      <c r="E209" s="97">
        <v>60.642688999999997</v>
      </c>
      <c r="F209" s="97">
        <v>59.420208000000002</v>
      </c>
      <c r="G209" s="97">
        <v>58.748176999999998</v>
      </c>
      <c r="H209" s="97">
        <v>58.249763000000002</v>
      </c>
      <c r="I209" s="97">
        <v>57.843964</v>
      </c>
      <c r="J209" s="97">
        <v>57.544086</v>
      </c>
      <c r="K209" s="97">
        <v>57.258724000000001</v>
      </c>
      <c r="L209" s="97">
        <v>57.044659000000003</v>
      </c>
      <c r="M209" s="97">
        <v>56.890895999999998</v>
      </c>
      <c r="N209" s="97">
        <v>56.718612999999998</v>
      </c>
      <c r="O209" s="97">
        <v>56.558388000000001</v>
      </c>
      <c r="P209" s="97">
        <v>56.343387999999997</v>
      </c>
      <c r="Q209" s="97">
        <v>56.125534000000002</v>
      </c>
      <c r="R209" s="97">
        <v>55.939796000000001</v>
      </c>
      <c r="S209" s="97">
        <v>55.764434999999999</v>
      </c>
      <c r="T209" s="97">
        <v>55.599876000000002</v>
      </c>
      <c r="U209" s="97">
        <v>55.444159999999997</v>
      </c>
      <c r="V209" s="97">
        <v>55.304904999999998</v>
      </c>
      <c r="W209" s="97">
        <v>55.171973999999999</v>
      </c>
      <c r="X209" s="97">
        <v>55.046688000000003</v>
      </c>
      <c r="Y209" s="97">
        <v>54.927689000000001</v>
      </c>
      <c r="Z209" s="97">
        <v>54.819823999999997</v>
      </c>
      <c r="AA209" s="97">
        <v>54.717284999999997</v>
      </c>
      <c r="AB209" s="97">
        <v>54.619438000000002</v>
      </c>
      <c r="AC209" s="97">
        <v>54.525275999999998</v>
      </c>
      <c r="AD209" s="97">
        <v>54.436549999999997</v>
      </c>
      <c r="AE209" s="97">
        <v>54.352336999999999</v>
      </c>
      <c r="AF209" s="97">
        <v>54.265735999999997</v>
      </c>
      <c r="AG209" s="98">
        <v>-5.5989999999999998E-3</v>
      </c>
    </row>
    <row r="210" spans="1:33" ht="15" customHeight="1" x14ac:dyDescent="0.35"/>
    <row r="211" spans="1:33" ht="15" customHeight="1" x14ac:dyDescent="0.35">
      <c r="B211" s="41" t="s">
        <v>200</v>
      </c>
    </row>
    <row r="212" spans="1:33" ht="15" customHeight="1" x14ac:dyDescent="0.35">
      <c r="A212" s="91" t="s">
        <v>2369</v>
      </c>
      <c r="B212" s="96" t="s">
        <v>2176</v>
      </c>
      <c r="C212" s="97">
        <v>0</v>
      </c>
      <c r="D212" s="97">
        <v>0</v>
      </c>
      <c r="E212" s="97">
        <v>0</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8" t="s">
        <v>1557</v>
      </c>
    </row>
    <row r="213" spans="1:33" ht="15" customHeight="1" x14ac:dyDescent="0.35">
      <c r="A213" s="91" t="s">
        <v>2370</v>
      </c>
      <c r="B213" s="96" t="s">
        <v>2178</v>
      </c>
      <c r="C213" s="97">
        <v>53.817889999999998</v>
      </c>
      <c r="D213" s="97">
        <v>52.524867999999998</v>
      </c>
      <c r="E213" s="97">
        <v>51.479416000000001</v>
      </c>
      <c r="F213" s="97">
        <v>50.675258999999997</v>
      </c>
      <c r="G213" s="97">
        <v>50.187798000000001</v>
      </c>
      <c r="H213" s="97">
        <v>49.769081</v>
      </c>
      <c r="I213" s="97">
        <v>49.423416000000003</v>
      </c>
      <c r="J213" s="97">
        <v>49.138607</v>
      </c>
      <c r="K213" s="97">
        <v>48.893742000000003</v>
      </c>
      <c r="L213" s="97">
        <v>48.688118000000003</v>
      </c>
      <c r="M213" s="97">
        <v>48.511226999999998</v>
      </c>
      <c r="N213" s="97">
        <v>48.342758000000003</v>
      </c>
      <c r="O213" s="97">
        <v>48.188313000000001</v>
      </c>
      <c r="P213" s="97">
        <v>48.025435999999999</v>
      </c>
      <c r="Q213" s="97">
        <v>47.870544000000002</v>
      </c>
      <c r="R213" s="97">
        <v>47.731181999999997</v>
      </c>
      <c r="S213" s="97">
        <v>47.601081999999998</v>
      </c>
      <c r="T213" s="97">
        <v>47.479579999999999</v>
      </c>
      <c r="U213" s="97">
        <v>47.365729999999999</v>
      </c>
      <c r="V213" s="97">
        <v>47.261288</v>
      </c>
      <c r="W213" s="97">
        <v>47.162571</v>
      </c>
      <c r="X213" s="97">
        <v>47.070404000000003</v>
      </c>
      <c r="Y213" s="97">
        <v>46.984295000000003</v>
      </c>
      <c r="Z213" s="97">
        <v>46.904572000000002</v>
      </c>
      <c r="AA213" s="97">
        <v>46.829844999999999</v>
      </c>
      <c r="AB213" s="97">
        <v>46.759543999999998</v>
      </c>
      <c r="AC213" s="97">
        <v>46.692818000000003</v>
      </c>
      <c r="AD213" s="97">
        <v>46.630665</v>
      </c>
      <c r="AE213" s="97">
        <v>46.572749999999999</v>
      </c>
      <c r="AF213" s="97">
        <v>46.497340999999999</v>
      </c>
      <c r="AG213" s="98">
        <v>-5.0289999999999996E-3</v>
      </c>
    </row>
    <row r="214" spans="1:33" ht="15" customHeight="1" x14ac:dyDescent="0.35">
      <c r="A214" s="91" t="s">
        <v>2371</v>
      </c>
      <c r="B214" s="96" t="s">
        <v>2180</v>
      </c>
      <c r="C214" s="97">
        <v>46.351439999999997</v>
      </c>
      <c r="D214" s="97">
        <v>45.025959</v>
      </c>
      <c r="E214" s="97">
        <v>43.962128</v>
      </c>
      <c r="F214" s="97">
        <v>43.152760000000001</v>
      </c>
      <c r="G214" s="97">
        <v>42.640270000000001</v>
      </c>
      <c r="H214" s="97">
        <v>42.223156000000003</v>
      </c>
      <c r="I214" s="97">
        <v>41.861533999999999</v>
      </c>
      <c r="J214" s="97">
        <v>41.571601999999999</v>
      </c>
      <c r="K214" s="97">
        <v>41.321362000000001</v>
      </c>
      <c r="L214" s="97">
        <v>41.111317</v>
      </c>
      <c r="M214" s="97">
        <v>40.931235999999998</v>
      </c>
      <c r="N214" s="97">
        <v>40.759644000000002</v>
      </c>
      <c r="O214" s="97">
        <v>40.602302999999999</v>
      </c>
      <c r="P214" s="97">
        <v>40.437012000000003</v>
      </c>
      <c r="Q214" s="97">
        <v>40.280045000000001</v>
      </c>
      <c r="R214" s="97">
        <v>40.138893000000003</v>
      </c>
      <c r="S214" s="97">
        <v>40.007603000000003</v>
      </c>
      <c r="T214" s="97">
        <v>39.884490999999997</v>
      </c>
      <c r="U214" s="97">
        <v>39.768695999999998</v>
      </c>
      <c r="V214" s="97">
        <v>39.662368999999998</v>
      </c>
      <c r="W214" s="97">
        <v>39.562140999999997</v>
      </c>
      <c r="X214" s="97">
        <v>39.468285000000002</v>
      </c>
      <c r="Y214" s="97">
        <v>39.381039000000001</v>
      </c>
      <c r="Z214" s="97">
        <v>39.299914999999999</v>
      </c>
      <c r="AA214" s="97">
        <v>39.223433999999997</v>
      </c>
      <c r="AB214" s="97">
        <v>39.151279000000002</v>
      </c>
      <c r="AC214" s="97">
        <v>39.083004000000003</v>
      </c>
      <c r="AD214" s="97">
        <v>39.019176000000002</v>
      </c>
      <c r="AE214" s="97">
        <v>38.959797000000002</v>
      </c>
      <c r="AF214" s="97">
        <v>38.882935000000003</v>
      </c>
      <c r="AG214" s="98">
        <v>-6.0400000000000002E-3</v>
      </c>
    </row>
    <row r="215" spans="1:33" ht="15" customHeight="1" x14ac:dyDescent="0.35">
      <c r="A215" s="91" t="s">
        <v>2372</v>
      </c>
      <c r="B215" s="96" t="s">
        <v>2182</v>
      </c>
      <c r="C215" s="97">
        <v>47.948070999999999</v>
      </c>
      <c r="D215" s="97">
        <v>46.389995999999996</v>
      </c>
      <c r="E215" s="97">
        <v>45.087986000000001</v>
      </c>
      <c r="F215" s="97">
        <v>44.032252999999997</v>
      </c>
      <c r="G215" s="97">
        <v>43.428500999999997</v>
      </c>
      <c r="H215" s="97">
        <v>42.972220999999998</v>
      </c>
      <c r="I215" s="97">
        <v>42.590431000000002</v>
      </c>
      <c r="J215" s="97">
        <v>42.292628999999998</v>
      </c>
      <c r="K215" s="97">
        <v>42.019581000000002</v>
      </c>
      <c r="L215" s="97">
        <v>41.800598000000001</v>
      </c>
      <c r="M215" s="97">
        <v>41.625767000000003</v>
      </c>
      <c r="N215" s="97">
        <v>41.444633000000003</v>
      </c>
      <c r="O215" s="97">
        <v>41.275772000000003</v>
      </c>
      <c r="P215" s="97">
        <v>41.098796999999998</v>
      </c>
      <c r="Q215" s="97">
        <v>40.930377999999997</v>
      </c>
      <c r="R215" s="97">
        <v>40.785457999999998</v>
      </c>
      <c r="S215" s="97">
        <v>40.650291000000003</v>
      </c>
      <c r="T215" s="97">
        <v>40.523212000000001</v>
      </c>
      <c r="U215" s="97">
        <v>40.403377999999996</v>
      </c>
      <c r="V215" s="97">
        <v>40.296436</v>
      </c>
      <c r="W215" s="97">
        <v>40.195404000000003</v>
      </c>
      <c r="X215" s="97">
        <v>40.100619999999999</v>
      </c>
      <c r="Y215" s="97">
        <v>40.012112000000002</v>
      </c>
      <c r="Z215" s="97">
        <v>39.931815999999998</v>
      </c>
      <c r="AA215" s="97">
        <v>39.856090999999999</v>
      </c>
      <c r="AB215" s="97">
        <v>39.784660000000002</v>
      </c>
      <c r="AC215" s="97">
        <v>39.717022</v>
      </c>
      <c r="AD215" s="97">
        <v>39.653725000000001</v>
      </c>
      <c r="AE215" s="97">
        <v>39.594765000000002</v>
      </c>
      <c r="AF215" s="97">
        <v>39.518234</v>
      </c>
      <c r="AG215" s="98">
        <v>-6.6449999999999999E-3</v>
      </c>
    </row>
    <row r="216" spans="1:33" ht="15" customHeight="1" x14ac:dyDescent="0.35">
      <c r="A216" s="91" t="s">
        <v>2373</v>
      </c>
      <c r="B216" s="96" t="s">
        <v>2184</v>
      </c>
      <c r="C216" s="97">
        <v>56.503627999999999</v>
      </c>
      <c r="D216" s="97">
        <v>54.658417</v>
      </c>
      <c r="E216" s="97">
        <v>53.084601999999997</v>
      </c>
      <c r="F216" s="97">
        <v>51.763522999999999</v>
      </c>
      <c r="G216" s="97">
        <v>51.075938999999998</v>
      </c>
      <c r="H216" s="97">
        <v>50.556224999999998</v>
      </c>
      <c r="I216" s="97">
        <v>50.109336999999996</v>
      </c>
      <c r="J216" s="97">
        <v>49.769252999999999</v>
      </c>
      <c r="K216" s="97">
        <v>49.435710999999998</v>
      </c>
      <c r="L216" s="97">
        <v>49.179935</v>
      </c>
      <c r="M216" s="97">
        <v>48.991633999999998</v>
      </c>
      <c r="N216" s="97">
        <v>48.775948</v>
      </c>
      <c r="O216" s="97">
        <v>48.571021999999999</v>
      </c>
      <c r="P216" s="97">
        <v>48.359459000000001</v>
      </c>
      <c r="Q216" s="97">
        <v>48.157940000000004</v>
      </c>
      <c r="R216" s="97">
        <v>47.992302000000002</v>
      </c>
      <c r="S216" s="97">
        <v>47.836844999999997</v>
      </c>
      <c r="T216" s="97">
        <v>47.690418000000001</v>
      </c>
      <c r="U216" s="97">
        <v>47.551932999999998</v>
      </c>
      <c r="V216" s="97">
        <v>47.432129000000003</v>
      </c>
      <c r="W216" s="97">
        <v>47.318660999999999</v>
      </c>
      <c r="X216" s="97">
        <v>47.212001999999998</v>
      </c>
      <c r="Y216" s="97">
        <v>47.111922999999997</v>
      </c>
      <c r="Z216" s="97">
        <v>47.023555999999999</v>
      </c>
      <c r="AA216" s="97">
        <v>46.940136000000003</v>
      </c>
      <c r="AB216" s="97">
        <v>46.861255999999997</v>
      </c>
      <c r="AC216" s="97">
        <v>46.786040999999997</v>
      </c>
      <c r="AD216" s="97">
        <v>46.715744000000001</v>
      </c>
      <c r="AE216" s="97">
        <v>46.649864000000001</v>
      </c>
      <c r="AF216" s="97">
        <v>46.567439999999998</v>
      </c>
      <c r="AG216" s="98">
        <v>-6.6470000000000001E-3</v>
      </c>
    </row>
    <row r="217" spans="1:33" ht="15" customHeight="1" x14ac:dyDescent="0.35">
      <c r="A217" s="91" t="s">
        <v>2374</v>
      </c>
      <c r="B217" s="96" t="s">
        <v>2186</v>
      </c>
      <c r="C217" s="97">
        <v>116.840485</v>
      </c>
      <c r="D217" s="97">
        <v>115.078064</v>
      </c>
      <c r="E217" s="97">
        <v>113.55894499999999</v>
      </c>
      <c r="F217" s="97">
        <v>112.294327</v>
      </c>
      <c r="G217" s="97">
        <v>111.68289900000001</v>
      </c>
      <c r="H217" s="97">
        <v>111.20347599999999</v>
      </c>
      <c r="I217" s="97">
        <v>110.782387</v>
      </c>
      <c r="J217" s="97">
        <v>110.46431</v>
      </c>
      <c r="K217" s="97">
        <v>110.147682</v>
      </c>
      <c r="L217" s="97">
        <v>109.907112</v>
      </c>
      <c r="M217" s="97">
        <v>109.73234600000001</v>
      </c>
      <c r="N217" s="97">
        <v>109.52887</v>
      </c>
      <c r="O217" s="97">
        <v>109.33538799999999</v>
      </c>
      <c r="P217" s="97">
        <v>109.133652</v>
      </c>
      <c r="Q217" s="97">
        <v>108.94090300000001</v>
      </c>
      <c r="R217" s="97">
        <v>108.78331799999999</v>
      </c>
      <c r="S217" s="97">
        <v>108.63623800000001</v>
      </c>
      <c r="T217" s="97">
        <v>108.49784099999999</v>
      </c>
      <c r="U217" s="97">
        <v>108.36691999999999</v>
      </c>
      <c r="V217" s="97">
        <v>108.254311</v>
      </c>
      <c r="W217" s="97">
        <v>108.147713</v>
      </c>
      <c r="X217" s="97">
        <v>108.04772199999999</v>
      </c>
      <c r="Y217" s="97">
        <v>107.95391100000001</v>
      </c>
      <c r="Z217" s="97">
        <v>107.871719</v>
      </c>
      <c r="AA217" s="97">
        <v>107.79424299999999</v>
      </c>
      <c r="AB217" s="97">
        <v>107.721107</v>
      </c>
      <c r="AC217" s="97">
        <v>107.651543</v>
      </c>
      <c r="AD217" s="97">
        <v>107.586479</v>
      </c>
      <c r="AE217" s="97">
        <v>107.52568100000001</v>
      </c>
      <c r="AF217" s="97">
        <v>107.44731899999999</v>
      </c>
      <c r="AG217" s="98">
        <v>-2.8860000000000001E-3</v>
      </c>
    </row>
    <row r="218" spans="1:33" ht="15" customHeight="1" x14ac:dyDescent="0.35">
      <c r="A218" s="91" t="s">
        <v>2375</v>
      </c>
      <c r="B218" s="96" t="s">
        <v>2188</v>
      </c>
      <c r="C218" s="97">
        <v>48.272441999999998</v>
      </c>
      <c r="D218" s="97">
        <v>46.654952999999999</v>
      </c>
      <c r="E218" s="97">
        <v>45.300156000000001</v>
      </c>
      <c r="F218" s="97">
        <v>44.217449000000002</v>
      </c>
      <c r="G218" s="97">
        <v>43.590888999999997</v>
      </c>
      <c r="H218" s="97">
        <v>43.102283</v>
      </c>
      <c r="I218" s="97">
        <v>42.694099000000001</v>
      </c>
      <c r="J218" s="97">
        <v>42.380276000000002</v>
      </c>
      <c r="K218" s="97">
        <v>42.083548999999998</v>
      </c>
      <c r="L218" s="97">
        <v>41.849972000000001</v>
      </c>
      <c r="M218" s="97">
        <v>41.669285000000002</v>
      </c>
      <c r="N218" s="97">
        <v>41.474505999999998</v>
      </c>
      <c r="O218" s="97">
        <v>41.291527000000002</v>
      </c>
      <c r="P218" s="97">
        <v>41.101295</v>
      </c>
      <c r="Q218" s="97">
        <v>40.920036000000003</v>
      </c>
      <c r="R218" s="97">
        <v>40.766658999999997</v>
      </c>
      <c r="S218" s="97">
        <v>40.623325000000001</v>
      </c>
      <c r="T218" s="97">
        <v>40.488388</v>
      </c>
      <c r="U218" s="97">
        <v>40.361030999999997</v>
      </c>
      <c r="V218" s="97">
        <v>40.249825000000001</v>
      </c>
      <c r="W218" s="97">
        <v>40.144840000000002</v>
      </c>
      <c r="X218" s="97">
        <v>40.045681000000002</v>
      </c>
      <c r="Y218" s="97">
        <v>39.953460999999997</v>
      </c>
      <c r="Z218" s="97">
        <v>39.870353999999999</v>
      </c>
      <c r="AA218" s="97">
        <v>39.791687000000003</v>
      </c>
      <c r="AB218" s="97">
        <v>39.717373000000002</v>
      </c>
      <c r="AC218" s="97">
        <v>39.647464999999997</v>
      </c>
      <c r="AD218" s="97">
        <v>39.581470000000003</v>
      </c>
      <c r="AE218" s="97">
        <v>39.520218</v>
      </c>
      <c r="AF218" s="97">
        <v>39.441386999999999</v>
      </c>
      <c r="AG218" s="98">
        <v>-6.9430000000000004E-3</v>
      </c>
    </row>
    <row r="219" spans="1:33" ht="15" customHeight="1" x14ac:dyDescent="0.35">
      <c r="A219" s="91" t="s">
        <v>2376</v>
      </c>
      <c r="B219" s="96" t="s">
        <v>2190</v>
      </c>
      <c r="C219" s="97">
        <v>61.691203999999999</v>
      </c>
      <c r="D219" s="97">
        <v>59.865451999999998</v>
      </c>
      <c r="E219" s="97">
        <v>58.324599999999997</v>
      </c>
      <c r="F219" s="97">
        <v>57.055706000000001</v>
      </c>
      <c r="G219" s="97">
        <v>56.368465</v>
      </c>
      <c r="H219" s="97">
        <v>55.829712000000001</v>
      </c>
      <c r="I219" s="97">
        <v>55.371960000000001</v>
      </c>
      <c r="J219" s="97">
        <v>55.020428000000003</v>
      </c>
      <c r="K219" s="97">
        <v>54.685153999999997</v>
      </c>
      <c r="L219" s="97">
        <v>54.421810000000001</v>
      </c>
      <c r="M219" s="97">
        <v>54.219054999999997</v>
      </c>
      <c r="N219" s="97">
        <v>53.998184000000002</v>
      </c>
      <c r="O219" s="97">
        <v>53.790272000000002</v>
      </c>
      <c r="P219" s="97">
        <v>53.576424000000003</v>
      </c>
      <c r="Q219" s="97">
        <v>53.373066000000001</v>
      </c>
      <c r="R219" s="97">
        <v>53.201855000000002</v>
      </c>
      <c r="S219" s="97">
        <v>53.041663999999997</v>
      </c>
      <c r="T219" s="97">
        <v>52.890366</v>
      </c>
      <c r="U219" s="97">
        <v>52.747379000000002</v>
      </c>
      <c r="V219" s="97">
        <v>52.621532000000002</v>
      </c>
      <c r="W219" s="97">
        <v>52.502274</v>
      </c>
      <c r="X219" s="97">
        <v>52.390456999999998</v>
      </c>
      <c r="Y219" s="97">
        <v>52.287491000000003</v>
      </c>
      <c r="Z219" s="97">
        <v>52.194758999999998</v>
      </c>
      <c r="AA219" s="97">
        <v>52.106678000000002</v>
      </c>
      <c r="AB219" s="97">
        <v>52.023251000000002</v>
      </c>
      <c r="AC219" s="97">
        <v>51.945030000000003</v>
      </c>
      <c r="AD219" s="97">
        <v>51.870544000000002</v>
      </c>
      <c r="AE219" s="97">
        <v>51.801529000000002</v>
      </c>
      <c r="AF219" s="97">
        <v>51.715148999999997</v>
      </c>
      <c r="AG219" s="98">
        <v>-6.0639999999999999E-3</v>
      </c>
    </row>
    <row r="220" spans="1:33" ht="15" customHeight="1" x14ac:dyDescent="0.35">
      <c r="A220" s="91" t="s">
        <v>2377</v>
      </c>
      <c r="B220" s="96" t="s">
        <v>2192</v>
      </c>
      <c r="C220" s="97">
        <v>0</v>
      </c>
      <c r="D220" s="97">
        <v>0</v>
      </c>
      <c r="E220" s="97">
        <v>0</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8" t="s">
        <v>1557</v>
      </c>
    </row>
    <row r="221" spans="1:33" ht="15" customHeight="1" x14ac:dyDescent="0.35">
      <c r="A221" s="91" t="s">
        <v>2378</v>
      </c>
      <c r="B221" s="96" t="s">
        <v>2194</v>
      </c>
      <c r="C221" s="97">
        <v>0</v>
      </c>
      <c r="D221" s="97">
        <v>55.707073000000001</v>
      </c>
      <c r="E221" s="97">
        <v>54.518776000000003</v>
      </c>
      <c r="F221" s="97">
        <v>53.655388000000002</v>
      </c>
      <c r="G221" s="97">
        <v>53.043208999999997</v>
      </c>
      <c r="H221" s="97">
        <v>52.566707999999998</v>
      </c>
      <c r="I221" s="97">
        <v>52.196781000000001</v>
      </c>
      <c r="J221" s="97">
        <v>51.906756999999999</v>
      </c>
      <c r="K221" s="97">
        <v>51.675387999999998</v>
      </c>
      <c r="L221" s="97">
        <v>51.479362000000002</v>
      </c>
      <c r="M221" s="97">
        <v>51.301239000000002</v>
      </c>
      <c r="N221" s="97">
        <v>51.138725000000001</v>
      </c>
      <c r="O221" s="97">
        <v>50.986778000000001</v>
      </c>
      <c r="P221" s="97">
        <v>50.783149999999999</v>
      </c>
      <c r="Q221" s="97">
        <v>50.581603999999999</v>
      </c>
      <c r="R221" s="97">
        <v>50.393383</v>
      </c>
      <c r="S221" s="97">
        <v>50.217109999999998</v>
      </c>
      <c r="T221" s="97">
        <v>50.052185000000001</v>
      </c>
      <c r="U221" s="97">
        <v>49.895583999999999</v>
      </c>
      <c r="V221" s="97">
        <v>49.748257000000002</v>
      </c>
      <c r="W221" s="97">
        <v>49.608108999999999</v>
      </c>
      <c r="X221" s="97">
        <v>49.475132000000002</v>
      </c>
      <c r="Y221" s="97">
        <v>49.350239000000002</v>
      </c>
      <c r="Z221" s="97">
        <v>49.231155000000001</v>
      </c>
      <c r="AA221" s="97">
        <v>49.117412999999999</v>
      </c>
      <c r="AB221" s="97">
        <v>49.009121</v>
      </c>
      <c r="AC221" s="97">
        <v>48.905697000000004</v>
      </c>
      <c r="AD221" s="97">
        <v>48.807319999999997</v>
      </c>
      <c r="AE221" s="97">
        <v>48.714378000000004</v>
      </c>
      <c r="AF221" s="97">
        <v>48.619469000000002</v>
      </c>
      <c r="AG221" s="98" t="s">
        <v>1557</v>
      </c>
    </row>
    <row r="222" spans="1:33" ht="15" customHeight="1" x14ac:dyDescent="0.35">
      <c r="A222" s="91" t="s">
        <v>2379</v>
      </c>
      <c r="B222" s="96" t="s">
        <v>2196</v>
      </c>
      <c r="C222" s="97">
        <v>0</v>
      </c>
      <c r="D222" s="97">
        <v>0</v>
      </c>
      <c r="E222" s="97">
        <v>0</v>
      </c>
      <c r="F222" s="97">
        <v>0</v>
      </c>
      <c r="G222" s="97">
        <v>0</v>
      </c>
      <c r="H222" s="97">
        <v>0</v>
      </c>
      <c r="I222" s="97">
        <v>0</v>
      </c>
      <c r="J222" s="97">
        <v>0</v>
      </c>
      <c r="K222" s="97">
        <v>0</v>
      </c>
      <c r="L222" s="97">
        <v>42.402743999999998</v>
      </c>
      <c r="M222" s="97">
        <v>42.292369999999998</v>
      </c>
      <c r="N222" s="97">
        <v>42.228881999999999</v>
      </c>
      <c r="O222" s="97">
        <v>42.124512000000003</v>
      </c>
      <c r="P222" s="97">
        <v>41.961449000000002</v>
      </c>
      <c r="Q222" s="97">
        <v>41.796954999999997</v>
      </c>
      <c r="R222" s="97">
        <v>41.645561000000001</v>
      </c>
      <c r="S222" s="97">
        <v>41.503402999999999</v>
      </c>
      <c r="T222" s="97">
        <v>41.369469000000002</v>
      </c>
      <c r="U222" s="97">
        <v>41.242801999999998</v>
      </c>
      <c r="V222" s="97">
        <v>41.124583999999999</v>
      </c>
      <c r="W222" s="97">
        <v>41.013348000000001</v>
      </c>
      <c r="X222" s="97">
        <v>40.908386</v>
      </c>
      <c r="Y222" s="97">
        <v>40.809956</v>
      </c>
      <c r="Z222" s="97">
        <v>40.716835000000003</v>
      </c>
      <c r="AA222" s="97">
        <v>40.628276999999997</v>
      </c>
      <c r="AB222" s="97">
        <v>40.544356999999998</v>
      </c>
      <c r="AC222" s="97">
        <v>40.464396999999998</v>
      </c>
      <c r="AD222" s="97">
        <v>40.388190999999999</v>
      </c>
      <c r="AE222" s="97">
        <v>40.316504999999999</v>
      </c>
      <c r="AF222" s="97">
        <v>40.241756000000002</v>
      </c>
      <c r="AG222" s="98" t="s">
        <v>1557</v>
      </c>
    </row>
    <row r="223" spans="1:33" ht="15" customHeight="1" x14ac:dyDescent="0.35">
      <c r="A223" s="91" t="s">
        <v>2380</v>
      </c>
      <c r="B223" s="96" t="s">
        <v>2198</v>
      </c>
      <c r="C223" s="97">
        <v>0</v>
      </c>
      <c r="D223" s="97">
        <v>0</v>
      </c>
      <c r="E223" s="97">
        <v>0</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0</v>
      </c>
      <c r="AC223" s="97">
        <v>0</v>
      </c>
      <c r="AD223" s="97">
        <v>0</v>
      </c>
      <c r="AE223" s="97">
        <v>0</v>
      </c>
      <c r="AF223" s="97">
        <v>0</v>
      </c>
      <c r="AG223" s="98" t="s">
        <v>1557</v>
      </c>
    </row>
    <row r="224" spans="1:33" ht="15" customHeight="1" x14ac:dyDescent="0.35">
      <c r="A224" s="91" t="s">
        <v>2381</v>
      </c>
      <c r="B224" s="96" t="s">
        <v>2200</v>
      </c>
      <c r="C224" s="97">
        <v>62.290866999999999</v>
      </c>
      <c r="D224" s="97">
        <v>60.767639000000003</v>
      </c>
      <c r="E224" s="97">
        <v>59.566344999999998</v>
      </c>
      <c r="F224" s="97">
        <v>58.660583000000003</v>
      </c>
      <c r="G224" s="97">
        <v>57.990589</v>
      </c>
      <c r="H224" s="97">
        <v>57.486179</v>
      </c>
      <c r="I224" s="97">
        <v>57.087955000000001</v>
      </c>
      <c r="J224" s="97">
        <v>56.771824000000002</v>
      </c>
      <c r="K224" s="97">
        <v>56.511971000000003</v>
      </c>
      <c r="L224" s="97">
        <v>56.294505999999998</v>
      </c>
      <c r="M224" s="97">
        <v>56.107185000000001</v>
      </c>
      <c r="N224" s="97">
        <v>55.940102000000003</v>
      </c>
      <c r="O224" s="97">
        <v>55.791248000000003</v>
      </c>
      <c r="P224" s="97">
        <v>55.590381999999998</v>
      </c>
      <c r="Q224" s="97">
        <v>55.390048999999998</v>
      </c>
      <c r="R224" s="97">
        <v>55.205246000000002</v>
      </c>
      <c r="S224" s="97">
        <v>55.031627999999998</v>
      </c>
      <c r="T224" s="97">
        <v>54.867438999999997</v>
      </c>
      <c r="U224" s="97">
        <v>54.711590000000001</v>
      </c>
      <c r="V224" s="97">
        <v>54.565147000000003</v>
      </c>
      <c r="W224" s="97">
        <v>54.425694</v>
      </c>
      <c r="X224" s="97">
        <v>54.293807999999999</v>
      </c>
      <c r="Y224" s="97">
        <v>54.169513999999999</v>
      </c>
      <c r="Z224" s="97">
        <v>54.051563000000002</v>
      </c>
      <c r="AA224" s="97">
        <v>53.939113999999996</v>
      </c>
      <c r="AB224" s="97">
        <v>53.832076999999998</v>
      </c>
      <c r="AC224" s="97">
        <v>53.729702000000003</v>
      </c>
      <c r="AD224" s="97">
        <v>53.632838999999997</v>
      </c>
      <c r="AE224" s="97">
        <v>53.541331999999997</v>
      </c>
      <c r="AF224" s="97">
        <v>53.447772999999998</v>
      </c>
      <c r="AG224" s="98">
        <v>-5.2659999999999998E-3</v>
      </c>
    </row>
    <row r="225" spans="1:33" ht="15" customHeight="1" x14ac:dyDescent="0.35">
      <c r="A225" s="91" t="s">
        <v>2382</v>
      </c>
      <c r="B225" s="96" t="s">
        <v>2202</v>
      </c>
      <c r="C225" s="97">
        <v>84.930663999999993</v>
      </c>
      <c r="D225" s="97">
        <v>83.174781999999993</v>
      </c>
      <c r="E225" s="97">
        <v>81.794837999999999</v>
      </c>
      <c r="F225" s="97">
        <v>80.766869</v>
      </c>
      <c r="G225" s="97">
        <v>79.992912000000004</v>
      </c>
      <c r="H225" s="97">
        <v>79.408585000000002</v>
      </c>
      <c r="I225" s="97">
        <v>78.950546000000003</v>
      </c>
      <c r="J225" s="97">
        <v>78.584541000000002</v>
      </c>
      <c r="K225" s="97">
        <v>78.281852999999998</v>
      </c>
      <c r="L225" s="97">
        <v>78.022330999999994</v>
      </c>
      <c r="M225" s="97">
        <v>77.793075999999999</v>
      </c>
      <c r="N225" s="97">
        <v>77.587883000000005</v>
      </c>
      <c r="O225" s="97">
        <v>77.404906999999994</v>
      </c>
      <c r="P225" s="97">
        <v>77.171661</v>
      </c>
      <c r="Q225" s="97">
        <v>76.941665999999998</v>
      </c>
      <c r="R225" s="97">
        <v>76.727767999999998</v>
      </c>
      <c r="S225" s="97">
        <v>76.526657</v>
      </c>
      <c r="T225" s="97">
        <v>76.336166000000006</v>
      </c>
      <c r="U225" s="97">
        <v>76.155036999999993</v>
      </c>
      <c r="V225" s="97">
        <v>75.984084999999993</v>
      </c>
      <c r="W225" s="97">
        <v>75.822295999999994</v>
      </c>
      <c r="X225" s="97">
        <v>75.669044</v>
      </c>
      <c r="Y225" s="97">
        <v>75.525940000000006</v>
      </c>
      <c r="Z225" s="97">
        <v>75.388999999999996</v>
      </c>
      <c r="AA225" s="97">
        <v>75.257637000000003</v>
      </c>
      <c r="AB225" s="97">
        <v>75.132889000000006</v>
      </c>
      <c r="AC225" s="97">
        <v>75.015006999999997</v>
      </c>
      <c r="AD225" s="97">
        <v>74.902068999999997</v>
      </c>
      <c r="AE225" s="97">
        <v>74.796195999999995</v>
      </c>
      <c r="AF225" s="97">
        <v>74.688721000000001</v>
      </c>
      <c r="AG225" s="98">
        <v>-4.4209999999999996E-3</v>
      </c>
    </row>
    <row r="226" spans="1:33" ht="15" customHeight="1" x14ac:dyDescent="0.35">
      <c r="A226" s="91" t="s">
        <v>2383</v>
      </c>
      <c r="B226" s="96" t="s">
        <v>2204</v>
      </c>
      <c r="C226" s="97">
        <v>49.650241999999999</v>
      </c>
      <c r="D226" s="97">
        <v>48.042029999999997</v>
      </c>
      <c r="E226" s="97">
        <v>46.697628000000002</v>
      </c>
      <c r="F226" s="97">
        <v>45.603287000000002</v>
      </c>
      <c r="G226" s="97">
        <v>44.993462000000001</v>
      </c>
      <c r="H226" s="97">
        <v>44.543475999999998</v>
      </c>
      <c r="I226" s="97">
        <v>44.181541000000003</v>
      </c>
      <c r="J226" s="97">
        <v>43.913238999999997</v>
      </c>
      <c r="K226" s="97">
        <v>43.660603000000002</v>
      </c>
      <c r="L226" s="97">
        <v>43.469535999999998</v>
      </c>
      <c r="M226" s="97">
        <v>43.330680999999998</v>
      </c>
      <c r="N226" s="97">
        <v>43.177002000000002</v>
      </c>
      <c r="O226" s="97">
        <v>43.035254999999999</v>
      </c>
      <c r="P226" s="97">
        <v>42.839081</v>
      </c>
      <c r="Q226" s="97">
        <v>42.641941000000003</v>
      </c>
      <c r="R226" s="97">
        <v>42.473025999999997</v>
      </c>
      <c r="S226" s="97">
        <v>42.313572000000001</v>
      </c>
      <c r="T226" s="97">
        <v>42.162495</v>
      </c>
      <c r="U226" s="97">
        <v>42.018875000000001</v>
      </c>
      <c r="V226" s="97">
        <v>41.890343000000001</v>
      </c>
      <c r="W226" s="97">
        <v>41.767868</v>
      </c>
      <c r="X226" s="97">
        <v>41.651867000000003</v>
      </c>
      <c r="Y226" s="97">
        <v>41.542273999999999</v>
      </c>
      <c r="Z226" s="97">
        <v>41.442157999999999</v>
      </c>
      <c r="AA226" s="97">
        <v>41.346668000000001</v>
      </c>
      <c r="AB226" s="97">
        <v>41.255721999999999</v>
      </c>
      <c r="AC226" s="97">
        <v>41.168697000000002</v>
      </c>
      <c r="AD226" s="97">
        <v>41.086272999999998</v>
      </c>
      <c r="AE226" s="97">
        <v>41.008347000000001</v>
      </c>
      <c r="AF226" s="97">
        <v>40.927638999999999</v>
      </c>
      <c r="AG226" s="98">
        <v>-6.6400000000000001E-3</v>
      </c>
    </row>
    <row r="227" spans="1:33" ht="15" customHeight="1" x14ac:dyDescent="0.35">
      <c r="A227" s="91" t="s">
        <v>2384</v>
      </c>
      <c r="B227" s="96" t="s">
        <v>2206</v>
      </c>
      <c r="C227" s="97">
        <v>65.384086999999994</v>
      </c>
      <c r="D227" s="97">
        <v>63.505608000000002</v>
      </c>
      <c r="E227" s="97">
        <v>61.940514</v>
      </c>
      <c r="F227" s="97">
        <v>60.650002000000001</v>
      </c>
      <c r="G227" s="97">
        <v>59.924202000000001</v>
      </c>
      <c r="H227" s="97">
        <v>59.381827999999999</v>
      </c>
      <c r="I227" s="97">
        <v>58.939075000000003</v>
      </c>
      <c r="J227" s="97">
        <v>58.608269</v>
      </c>
      <c r="K227" s="97">
        <v>58.296494000000003</v>
      </c>
      <c r="L227" s="97">
        <v>58.058352999999997</v>
      </c>
      <c r="M227" s="97">
        <v>57.882258999999998</v>
      </c>
      <c r="N227" s="97">
        <v>57.689613000000001</v>
      </c>
      <c r="O227" s="97">
        <v>57.510311000000002</v>
      </c>
      <c r="P227" s="97">
        <v>57.278820000000003</v>
      </c>
      <c r="Q227" s="97">
        <v>57.047279000000003</v>
      </c>
      <c r="R227" s="97">
        <v>56.848911000000001</v>
      </c>
      <c r="S227" s="97">
        <v>56.661704999999998</v>
      </c>
      <c r="T227" s="97">
        <v>56.484982000000002</v>
      </c>
      <c r="U227" s="97">
        <v>56.317162000000003</v>
      </c>
      <c r="V227" s="97">
        <v>56.166694999999997</v>
      </c>
      <c r="W227" s="97">
        <v>56.023108999999998</v>
      </c>
      <c r="X227" s="97">
        <v>55.887343999999999</v>
      </c>
      <c r="Y227" s="97">
        <v>55.758743000000003</v>
      </c>
      <c r="Z227" s="97">
        <v>55.641433999999997</v>
      </c>
      <c r="AA227" s="97">
        <v>55.529682000000001</v>
      </c>
      <c r="AB227" s="97">
        <v>55.423084000000003</v>
      </c>
      <c r="AC227" s="97">
        <v>55.320782000000001</v>
      </c>
      <c r="AD227" s="97">
        <v>55.224094000000001</v>
      </c>
      <c r="AE227" s="97">
        <v>55.132477000000002</v>
      </c>
      <c r="AF227" s="97">
        <v>55.038741999999999</v>
      </c>
      <c r="AG227" s="98">
        <v>-5.9220000000000002E-3</v>
      </c>
    </row>
    <row r="228" spans="1:33" ht="15" customHeight="1" x14ac:dyDescent="0.35"/>
    <row r="229" spans="1:33" ht="15" customHeight="1" x14ac:dyDescent="0.35">
      <c r="B229" s="41" t="s">
        <v>22</v>
      </c>
    </row>
    <row r="230" spans="1:33" ht="15" customHeight="1" x14ac:dyDescent="0.35">
      <c r="A230" s="91" t="s">
        <v>2385</v>
      </c>
      <c r="B230" s="96" t="s">
        <v>2176</v>
      </c>
      <c r="C230" s="97">
        <v>0</v>
      </c>
      <c r="D230" s="97">
        <v>0</v>
      </c>
      <c r="E230" s="97">
        <v>0</v>
      </c>
      <c r="F230" s="97">
        <v>0</v>
      </c>
      <c r="G230" s="97">
        <v>0</v>
      </c>
      <c r="H230" s="97">
        <v>0</v>
      </c>
      <c r="I230" s="97">
        <v>0</v>
      </c>
      <c r="J230" s="97">
        <v>0</v>
      </c>
      <c r="K230" s="97">
        <v>0</v>
      </c>
      <c r="L230" s="97">
        <v>0</v>
      </c>
      <c r="M230" s="97">
        <v>0</v>
      </c>
      <c r="N230" s="97">
        <v>0</v>
      </c>
      <c r="O230" s="97">
        <v>0</v>
      </c>
      <c r="P230" s="97">
        <v>0</v>
      </c>
      <c r="Q230" s="97">
        <v>0</v>
      </c>
      <c r="R230" s="97">
        <v>0</v>
      </c>
      <c r="S230" s="97">
        <v>0</v>
      </c>
      <c r="T230" s="97">
        <v>0</v>
      </c>
      <c r="U230" s="97">
        <v>0</v>
      </c>
      <c r="V230" s="97">
        <v>0</v>
      </c>
      <c r="W230" s="97">
        <v>0</v>
      </c>
      <c r="X230" s="97">
        <v>0</v>
      </c>
      <c r="Y230" s="97">
        <v>0</v>
      </c>
      <c r="Z230" s="97">
        <v>0</v>
      </c>
      <c r="AA230" s="97">
        <v>0</v>
      </c>
      <c r="AB230" s="97">
        <v>0</v>
      </c>
      <c r="AC230" s="97">
        <v>0</v>
      </c>
      <c r="AD230" s="97">
        <v>0</v>
      </c>
      <c r="AE230" s="97">
        <v>0</v>
      </c>
      <c r="AF230" s="97">
        <v>0</v>
      </c>
      <c r="AG230" s="98" t="s">
        <v>1557</v>
      </c>
    </row>
    <row r="231" spans="1:33" ht="15" customHeight="1" x14ac:dyDescent="0.35">
      <c r="A231" s="91" t="s">
        <v>2386</v>
      </c>
      <c r="B231" s="96" t="s">
        <v>2178</v>
      </c>
      <c r="C231" s="97">
        <v>0</v>
      </c>
      <c r="D231" s="97">
        <v>0</v>
      </c>
      <c r="E231" s="97">
        <v>0</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0</v>
      </c>
      <c r="AC231" s="97">
        <v>0</v>
      </c>
      <c r="AD231" s="97">
        <v>0</v>
      </c>
      <c r="AE231" s="97">
        <v>0</v>
      </c>
      <c r="AF231" s="97">
        <v>0</v>
      </c>
      <c r="AG231" s="98" t="s">
        <v>1557</v>
      </c>
    </row>
    <row r="232" spans="1:33" ht="15" customHeight="1" x14ac:dyDescent="0.35">
      <c r="A232" s="91" t="s">
        <v>2387</v>
      </c>
      <c r="B232" s="96" t="s">
        <v>2180</v>
      </c>
      <c r="C232" s="97">
        <v>0</v>
      </c>
      <c r="D232" s="97">
        <v>0</v>
      </c>
      <c r="E232" s="97">
        <v>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8" t="s">
        <v>1557</v>
      </c>
    </row>
    <row r="233" spans="1:33" ht="15" customHeight="1" x14ac:dyDescent="0.35">
      <c r="A233" s="91" t="s">
        <v>2388</v>
      </c>
      <c r="B233" s="96" t="s">
        <v>2182</v>
      </c>
      <c r="C233" s="97">
        <v>0</v>
      </c>
      <c r="D233" s="97">
        <v>0</v>
      </c>
      <c r="E233" s="97">
        <v>0</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8" t="s">
        <v>1557</v>
      </c>
    </row>
    <row r="234" spans="1:33" ht="15" customHeight="1" x14ac:dyDescent="0.35">
      <c r="A234" s="91" t="s">
        <v>2389</v>
      </c>
      <c r="B234" s="96" t="s">
        <v>2184</v>
      </c>
      <c r="C234" s="97">
        <v>0</v>
      </c>
      <c r="D234" s="97">
        <v>0</v>
      </c>
      <c r="E234" s="97">
        <v>0</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0</v>
      </c>
      <c r="AD234" s="97">
        <v>0</v>
      </c>
      <c r="AE234" s="97">
        <v>0</v>
      </c>
      <c r="AF234" s="97">
        <v>0</v>
      </c>
      <c r="AG234" s="98" t="s">
        <v>1557</v>
      </c>
    </row>
    <row r="235" spans="1:33" ht="15" customHeight="1" x14ac:dyDescent="0.35">
      <c r="A235" s="91" t="s">
        <v>2390</v>
      </c>
      <c r="B235" s="96" t="s">
        <v>2186</v>
      </c>
      <c r="C235" s="97">
        <v>0</v>
      </c>
      <c r="D235" s="97">
        <v>0</v>
      </c>
      <c r="E235" s="97">
        <v>0</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8" t="s">
        <v>1557</v>
      </c>
    </row>
    <row r="236" spans="1:33" ht="15" customHeight="1" x14ac:dyDescent="0.35">
      <c r="A236" s="91" t="s">
        <v>2391</v>
      </c>
      <c r="B236" s="96" t="s">
        <v>2188</v>
      </c>
      <c r="C236" s="97">
        <v>0</v>
      </c>
      <c r="D236" s="97">
        <v>0</v>
      </c>
      <c r="E236" s="97">
        <v>0</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8" t="s">
        <v>1557</v>
      </c>
    </row>
    <row r="237" spans="1:33" ht="15" customHeight="1" x14ac:dyDescent="0.35">
      <c r="A237" s="91" t="s">
        <v>2392</v>
      </c>
      <c r="B237" s="96" t="s">
        <v>2190</v>
      </c>
      <c r="C237" s="97">
        <v>0</v>
      </c>
      <c r="D237" s="97">
        <v>0</v>
      </c>
      <c r="E237" s="97">
        <v>0</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8" t="s">
        <v>1557</v>
      </c>
    </row>
    <row r="238" spans="1:33" ht="15" customHeight="1" x14ac:dyDescent="0.35">
      <c r="A238" s="91" t="s">
        <v>2393</v>
      </c>
      <c r="B238" s="96" t="s">
        <v>2192</v>
      </c>
      <c r="C238" s="97">
        <v>0</v>
      </c>
      <c r="D238" s="97">
        <v>0</v>
      </c>
      <c r="E238" s="97">
        <v>0</v>
      </c>
      <c r="F238" s="97">
        <v>0</v>
      </c>
      <c r="G238" s="97">
        <v>0</v>
      </c>
      <c r="H238" s="97">
        <v>0</v>
      </c>
      <c r="I238" s="97">
        <v>0</v>
      </c>
      <c r="J238" s="97">
        <v>0</v>
      </c>
      <c r="K238" s="97">
        <v>0</v>
      </c>
      <c r="L238" s="97">
        <v>0</v>
      </c>
      <c r="M238" s="97">
        <v>0</v>
      </c>
      <c r="N238" s="97">
        <v>0</v>
      </c>
      <c r="O238" s="97">
        <v>0</v>
      </c>
      <c r="P238" s="97">
        <v>0</v>
      </c>
      <c r="Q238" s="97">
        <v>0</v>
      </c>
      <c r="R238" s="97">
        <v>0</v>
      </c>
      <c r="S238" s="97">
        <v>0</v>
      </c>
      <c r="T238" s="97">
        <v>0</v>
      </c>
      <c r="U238" s="97">
        <v>0</v>
      </c>
      <c r="V238" s="97">
        <v>0</v>
      </c>
      <c r="W238" s="97">
        <v>0</v>
      </c>
      <c r="X238" s="97">
        <v>0</v>
      </c>
      <c r="Y238" s="97">
        <v>0</v>
      </c>
      <c r="Z238" s="97">
        <v>0</v>
      </c>
      <c r="AA238" s="97">
        <v>0</v>
      </c>
      <c r="AB238" s="97">
        <v>0</v>
      </c>
      <c r="AC238" s="97">
        <v>0</v>
      </c>
      <c r="AD238" s="97">
        <v>0</v>
      </c>
      <c r="AE238" s="97">
        <v>0</v>
      </c>
      <c r="AF238" s="97">
        <v>0</v>
      </c>
      <c r="AG238" s="98" t="s">
        <v>1557</v>
      </c>
    </row>
    <row r="239" spans="1:33" ht="15" customHeight="1" x14ac:dyDescent="0.35">
      <c r="A239" s="91" t="s">
        <v>2394</v>
      </c>
      <c r="B239" s="96" t="s">
        <v>2194</v>
      </c>
      <c r="C239" s="97">
        <v>0</v>
      </c>
      <c r="D239" s="97">
        <v>0</v>
      </c>
      <c r="E239" s="97">
        <v>0</v>
      </c>
      <c r="F239" s="97">
        <v>0</v>
      </c>
      <c r="G239" s="97">
        <v>0</v>
      </c>
      <c r="H239" s="97">
        <v>0</v>
      </c>
      <c r="I239" s="97">
        <v>0</v>
      </c>
      <c r="J239" s="97">
        <v>0</v>
      </c>
      <c r="K239" s="97">
        <v>0</v>
      </c>
      <c r="L239" s="97">
        <v>0</v>
      </c>
      <c r="M239" s="97">
        <v>0</v>
      </c>
      <c r="N239" s="97">
        <v>0</v>
      </c>
      <c r="O239" s="97">
        <v>0</v>
      </c>
      <c r="P239" s="97">
        <v>0</v>
      </c>
      <c r="Q239" s="97">
        <v>0</v>
      </c>
      <c r="R239" s="97">
        <v>0</v>
      </c>
      <c r="S239" s="97">
        <v>0</v>
      </c>
      <c r="T239" s="97">
        <v>0</v>
      </c>
      <c r="U239" s="97">
        <v>0</v>
      </c>
      <c r="V239" s="97">
        <v>0</v>
      </c>
      <c r="W239" s="97">
        <v>0</v>
      </c>
      <c r="X239" s="97">
        <v>0</v>
      </c>
      <c r="Y239" s="97">
        <v>0</v>
      </c>
      <c r="Z239" s="97">
        <v>0</v>
      </c>
      <c r="AA239" s="97">
        <v>0</v>
      </c>
      <c r="AB239" s="97">
        <v>0</v>
      </c>
      <c r="AC239" s="97">
        <v>0</v>
      </c>
      <c r="AD239" s="97">
        <v>0</v>
      </c>
      <c r="AE239" s="97">
        <v>0</v>
      </c>
      <c r="AF239" s="97">
        <v>0</v>
      </c>
      <c r="AG239" s="98" t="s">
        <v>1557</v>
      </c>
    </row>
    <row r="240" spans="1:33" ht="15" customHeight="1" x14ac:dyDescent="0.35">
      <c r="A240" s="91" t="s">
        <v>2395</v>
      </c>
      <c r="B240" s="96" t="s">
        <v>2196</v>
      </c>
      <c r="C240" s="97">
        <v>0</v>
      </c>
      <c r="D240" s="97">
        <v>0</v>
      </c>
      <c r="E240" s="97">
        <v>0</v>
      </c>
      <c r="F240" s="97">
        <v>0</v>
      </c>
      <c r="G240" s="97">
        <v>0</v>
      </c>
      <c r="H240" s="97">
        <v>0</v>
      </c>
      <c r="I240" s="97">
        <v>0</v>
      </c>
      <c r="J240" s="97">
        <v>0</v>
      </c>
      <c r="K240" s="97">
        <v>0</v>
      </c>
      <c r="L240" s="97">
        <v>0</v>
      </c>
      <c r="M240" s="97">
        <v>0</v>
      </c>
      <c r="N240" s="97">
        <v>0</v>
      </c>
      <c r="O240" s="97">
        <v>0</v>
      </c>
      <c r="P240" s="97">
        <v>0</v>
      </c>
      <c r="Q240" s="97">
        <v>0</v>
      </c>
      <c r="R240" s="97">
        <v>0</v>
      </c>
      <c r="S240" s="97">
        <v>0</v>
      </c>
      <c r="T240" s="97">
        <v>0</v>
      </c>
      <c r="U240" s="97">
        <v>0</v>
      </c>
      <c r="V240" s="97">
        <v>0</v>
      </c>
      <c r="W240" s="97">
        <v>0</v>
      </c>
      <c r="X240" s="97">
        <v>0</v>
      </c>
      <c r="Y240" s="97">
        <v>0</v>
      </c>
      <c r="Z240" s="97">
        <v>0</v>
      </c>
      <c r="AA240" s="97">
        <v>0</v>
      </c>
      <c r="AB240" s="97">
        <v>0</v>
      </c>
      <c r="AC240" s="97">
        <v>0</v>
      </c>
      <c r="AD240" s="97">
        <v>0</v>
      </c>
      <c r="AE240" s="97">
        <v>0</v>
      </c>
      <c r="AF240" s="97">
        <v>0</v>
      </c>
      <c r="AG240" s="98" t="s">
        <v>1557</v>
      </c>
    </row>
    <row r="241" spans="1:33" ht="15" customHeight="1" x14ac:dyDescent="0.35">
      <c r="A241" s="91" t="s">
        <v>2396</v>
      </c>
      <c r="B241" s="96" t="s">
        <v>2198</v>
      </c>
      <c r="C241" s="97">
        <v>0</v>
      </c>
      <c r="D241" s="97">
        <v>0</v>
      </c>
      <c r="E241" s="97">
        <v>0</v>
      </c>
      <c r="F241" s="97">
        <v>0</v>
      </c>
      <c r="G241" s="97">
        <v>0</v>
      </c>
      <c r="H241" s="97">
        <v>0</v>
      </c>
      <c r="I241" s="97">
        <v>0</v>
      </c>
      <c r="J241" s="97">
        <v>0</v>
      </c>
      <c r="K241" s="97">
        <v>0</v>
      </c>
      <c r="L241" s="97">
        <v>0</v>
      </c>
      <c r="M241" s="97">
        <v>0</v>
      </c>
      <c r="N241" s="97">
        <v>0</v>
      </c>
      <c r="O241" s="97">
        <v>0</v>
      </c>
      <c r="P241" s="97">
        <v>0</v>
      </c>
      <c r="Q241" s="97">
        <v>0</v>
      </c>
      <c r="R241" s="97">
        <v>0</v>
      </c>
      <c r="S241" s="97">
        <v>0</v>
      </c>
      <c r="T241" s="97">
        <v>0</v>
      </c>
      <c r="U241" s="97">
        <v>0</v>
      </c>
      <c r="V241" s="97">
        <v>0</v>
      </c>
      <c r="W241" s="97">
        <v>0</v>
      </c>
      <c r="X241" s="97">
        <v>0</v>
      </c>
      <c r="Y241" s="97">
        <v>0</v>
      </c>
      <c r="Z241" s="97">
        <v>0</v>
      </c>
      <c r="AA241" s="97">
        <v>0</v>
      </c>
      <c r="AB241" s="97">
        <v>0</v>
      </c>
      <c r="AC241" s="97">
        <v>0</v>
      </c>
      <c r="AD241" s="97">
        <v>0</v>
      </c>
      <c r="AE241" s="97">
        <v>0</v>
      </c>
      <c r="AF241" s="97">
        <v>0</v>
      </c>
      <c r="AG241" s="98" t="s">
        <v>1557</v>
      </c>
    </row>
    <row r="242" spans="1:33" ht="15" customHeight="1" x14ac:dyDescent="0.35">
      <c r="A242" s="91" t="s">
        <v>2397</v>
      </c>
      <c r="B242" s="96" t="s">
        <v>2200</v>
      </c>
      <c r="C242" s="97">
        <v>0</v>
      </c>
      <c r="D242" s="97">
        <v>0</v>
      </c>
      <c r="E242" s="97">
        <v>0</v>
      </c>
      <c r="F242" s="97">
        <v>0</v>
      </c>
      <c r="G242" s="97">
        <v>0</v>
      </c>
      <c r="H242" s="97">
        <v>0</v>
      </c>
      <c r="I242" s="97">
        <v>0</v>
      </c>
      <c r="J242" s="97">
        <v>0</v>
      </c>
      <c r="K242" s="97">
        <v>0</v>
      </c>
      <c r="L242" s="97">
        <v>0</v>
      </c>
      <c r="M242" s="97">
        <v>0</v>
      </c>
      <c r="N242" s="97">
        <v>0</v>
      </c>
      <c r="O242" s="97">
        <v>0</v>
      </c>
      <c r="P242" s="97">
        <v>0</v>
      </c>
      <c r="Q242" s="97">
        <v>0</v>
      </c>
      <c r="R242" s="97">
        <v>0</v>
      </c>
      <c r="S242" s="97">
        <v>0</v>
      </c>
      <c r="T242" s="97">
        <v>0</v>
      </c>
      <c r="U242" s="97">
        <v>0</v>
      </c>
      <c r="V242" s="97">
        <v>0</v>
      </c>
      <c r="W242" s="97">
        <v>0</v>
      </c>
      <c r="X242" s="97">
        <v>0</v>
      </c>
      <c r="Y242" s="97">
        <v>0</v>
      </c>
      <c r="Z242" s="97">
        <v>0</v>
      </c>
      <c r="AA242" s="97">
        <v>0</v>
      </c>
      <c r="AB242" s="97">
        <v>0</v>
      </c>
      <c r="AC242" s="97">
        <v>0</v>
      </c>
      <c r="AD242" s="97">
        <v>0</v>
      </c>
      <c r="AE242" s="97">
        <v>0</v>
      </c>
      <c r="AF242" s="97">
        <v>0</v>
      </c>
      <c r="AG242" s="98" t="s">
        <v>1557</v>
      </c>
    </row>
    <row r="243" spans="1:33" ht="15" customHeight="1" x14ac:dyDescent="0.35">
      <c r="A243" s="91" t="s">
        <v>2398</v>
      </c>
      <c r="B243" s="96" t="s">
        <v>2202</v>
      </c>
      <c r="C243" s="97">
        <v>0</v>
      </c>
      <c r="D243" s="97">
        <v>0</v>
      </c>
      <c r="E243" s="97">
        <v>0</v>
      </c>
      <c r="F243" s="97">
        <v>0</v>
      </c>
      <c r="G243" s="97">
        <v>0</v>
      </c>
      <c r="H243" s="97">
        <v>0</v>
      </c>
      <c r="I243" s="97">
        <v>0</v>
      </c>
      <c r="J243" s="97">
        <v>0</v>
      </c>
      <c r="K243" s="97">
        <v>0</v>
      </c>
      <c r="L243" s="97">
        <v>0</v>
      </c>
      <c r="M243" s="97">
        <v>0</v>
      </c>
      <c r="N243" s="97">
        <v>0</v>
      </c>
      <c r="O243" s="97">
        <v>0</v>
      </c>
      <c r="P243" s="97">
        <v>0</v>
      </c>
      <c r="Q243" s="97">
        <v>0</v>
      </c>
      <c r="R243" s="97">
        <v>0</v>
      </c>
      <c r="S243" s="97">
        <v>0</v>
      </c>
      <c r="T243" s="97">
        <v>0</v>
      </c>
      <c r="U243" s="97">
        <v>0</v>
      </c>
      <c r="V243" s="97">
        <v>0</v>
      </c>
      <c r="W243" s="97">
        <v>0</v>
      </c>
      <c r="X243" s="97">
        <v>0</v>
      </c>
      <c r="Y243" s="97">
        <v>0</v>
      </c>
      <c r="Z243" s="97">
        <v>0</v>
      </c>
      <c r="AA243" s="97">
        <v>0</v>
      </c>
      <c r="AB243" s="97">
        <v>0</v>
      </c>
      <c r="AC243" s="97">
        <v>0</v>
      </c>
      <c r="AD243" s="97">
        <v>0</v>
      </c>
      <c r="AE243" s="97">
        <v>0</v>
      </c>
      <c r="AF243" s="97">
        <v>0</v>
      </c>
      <c r="AG243" s="98" t="s">
        <v>1557</v>
      </c>
    </row>
    <row r="244" spans="1:33" ht="15" customHeight="1" x14ac:dyDescent="0.35">
      <c r="A244" s="91" t="s">
        <v>2399</v>
      </c>
      <c r="B244" s="96" t="s">
        <v>2204</v>
      </c>
      <c r="C244" s="97">
        <v>0</v>
      </c>
      <c r="D244" s="97">
        <v>0</v>
      </c>
      <c r="E244" s="97">
        <v>0</v>
      </c>
      <c r="F244" s="97">
        <v>0</v>
      </c>
      <c r="G244" s="97">
        <v>0</v>
      </c>
      <c r="H244" s="97">
        <v>0</v>
      </c>
      <c r="I244" s="97">
        <v>0</v>
      </c>
      <c r="J244" s="97">
        <v>0</v>
      </c>
      <c r="K244" s="97">
        <v>0</v>
      </c>
      <c r="L244" s="97">
        <v>0</v>
      </c>
      <c r="M244" s="97">
        <v>0</v>
      </c>
      <c r="N244" s="97">
        <v>0</v>
      </c>
      <c r="O244" s="97">
        <v>0</v>
      </c>
      <c r="P244" s="97">
        <v>0</v>
      </c>
      <c r="Q244" s="97">
        <v>0</v>
      </c>
      <c r="R244" s="97">
        <v>0</v>
      </c>
      <c r="S244" s="97">
        <v>0</v>
      </c>
      <c r="T244" s="97">
        <v>0</v>
      </c>
      <c r="U244" s="97">
        <v>0</v>
      </c>
      <c r="V244" s="97">
        <v>0</v>
      </c>
      <c r="W244" s="97">
        <v>0</v>
      </c>
      <c r="X244" s="97">
        <v>0</v>
      </c>
      <c r="Y244" s="97">
        <v>0</v>
      </c>
      <c r="Z244" s="97">
        <v>0</v>
      </c>
      <c r="AA244" s="97">
        <v>0</v>
      </c>
      <c r="AB244" s="97">
        <v>0</v>
      </c>
      <c r="AC244" s="97">
        <v>0</v>
      </c>
      <c r="AD244" s="97">
        <v>0</v>
      </c>
      <c r="AE244" s="97">
        <v>0</v>
      </c>
      <c r="AF244" s="97">
        <v>0</v>
      </c>
      <c r="AG244" s="98" t="s">
        <v>1557</v>
      </c>
    </row>
    <row r="245" spans="1:33" ht="15" customHeight="1" x14ac:dyDescent="0.35">
      <c r="A245" s="91" t="s">
        <v>2400</v>
      </c>
      <c r="B245" s="96" t="s">
        <v>2206</v>
      </c>
      <c r="C245" s="97">
        <v>0</v>
      </c>
      <c r="D245" s="97">
        <v>0</v>
      </c>
      <c r="E245" s="97">
        <v>0</v>
      </c>
      <c r="F245" s="97">
        <v>0</v>
      </c>
      <c r="G245" s="97">
        <v>0</v>
      </c>
      <c r="H245" s="97">
        <v>0</v>
      </c>
      <c r="I245" s="97">
        <v>0</v>
      </c>
      <c r="J245" s="97">
        <v>0</v>
      </c>
      <c r="K245" s="97">
        <v>0</v>
      </c>
      <c r="L245" s="97">
        <v>0</v>
      </c>
      <c r="M245" s="97">
        <v>0</v>
      </c>
      <c r="N245" s="97">
        <v>0</v>
      </c>
      <c r="O245" s="97">
        <v>0</v>
      </c>
      <c r="P245" s="97">
        <v>0</v>
      </c>
      <c r="Q245" s="97">
        <v>0</v>
      </c>
      <c r="R245" s="97">
        <v>0</v>
      </c>
      <c r="S245" s="97">
        <v>0</v>
      </c>
      <c r="T245" s="97">
        <v>0</v>
      </c>
      <c r="U245" s="97">
        <v>0</v>
      </c>
      <c r="V245" s="97">
        <v>0</v>
      </c>
      <c r="W245" s="97">
        <v>0</v>
      </c>
      <c r="X245" s="97">
        <v>0</v>
      </c>
      <c r="Y245" s="97">
        <v>0</v>
      </c>
      <c r="Z245" s="97">
        <v>0</v>
      </c>
      <c r="AA245" s="97">
        <v>0</v>
      </c>
      <c r="AB245" s="97">
        <v>0</v>
      </c>
      <c r="AC245" s="97">
        <v>0</v>
      </c>
      <c r="AD245" s="97">
        <v>0</v>
      </c>
      <c r="AE245" s="97">
        <v>0</v>
      </c>
      <c r="AF245" s="97">
        <v>0</v>
      </c>
      <c r="AG245" s="98" t="s">
        <v>1557</v>
      </c>
    </row>
    <row r="246" spans="1:33" ht="15" customHeight="1" x14ac:dyDescent="0.35"/>
    <row r="247" spans="1:33" ht="15" customHeight="1" x14ac:dyDescent="0.35">
      <c r="B247" s="41" t="s">
        <v>21</v>
      </c>
    </row>
    <row r="248" spans="1:33" ht="12" customHeight="1" x14ac:dyDescent="0.35">
      <c r="A248" s="91" t="s">
        <v>2401</v>
      </c>
      <c r="B248" s="96" t="s">
        <v>2176</v>
      </c>
      <c r="C248" s="97">
        <v>0</v>
      </c>
      <c r="D248" s="97">
        <v>0</v>
      </c>
      <c r="E248" s="97">
        <v>0</v>
      </c>
      <c r="F248" s="97">
        <v>0</v>
      </c>
      <c r="G248" s="97">
        <v>0</v>
      </c>
      <c r="H248" s="97">
        <v>0</v>
      </c>
      <c r="I248" s="97">
        <v>0</v>
      </c>
      <c r="J248" s="97">
        <v>0</v>
      </c>
      <c r="K248" s="97">
        <v>0</v>
      </c>
      <c r="L248" s="97">
        <v>0</v>
      </c>
      <c r="M248" s="97">
        <v>0</v>
      </c>
      <c r="N248" s="97">
        <v>0</v>
      </c>
      <c r="O248" s="97">
        <v>0</v>
      </c>
      <c r="P248" s="97">
        <v>0</v>
      </c>
      <c r="Q248" s="97">
        <v>0</v>
      </c>
      <c r="R248" s="97">
        <v>0</v>
      </c>
      <c r="S248" s="97">
        <v>0</v>
      </c>
      <c r="T248" s="97">
        <v>0</v>
      </c>
      <c r="U248" s="97">
        <v>0</v>
      </c>
      <c r="V248" s="97">
        <v>0</v>
      </c>
      <c r="W248" s="97">
        <v>88.876732000000004</v>
      </c>
      <c r="X248" s="97">
        <v>88.900863999999999</v>
      </c>
      <c r="Y248" s="97">
        <v>88.923507999999998</v>
      </c>
      <c r="Z248" s="97">
        <v>88.946442000000005</v>
      </c>
      <c r="AA248" s="97">
        <v>88.971275000000006</v>
      </c>
      <c r="AB248" s="97">
        <v>88.995491000000001</v>
      </c>
      <c r="AC248" s="97">
        <v>89.020865999999998</v>
      </c>
      <c r="AD248" s="97">
        <v>89.047202999999996</v>
      </c>
      <c r="AE248" s="97">
        <v>89.073920999999999</v>
      </c>
      <c r="AF248" s="97">
        <v>89.080078</v>
      </c>
      <c r="AG248" s="98" t="s">
        <v>1557</v>
      </c>
    </row>
    <row r="249" spans="1:33" ht="15" customHeight="1" x14ac:dyDescent="0.35">
      <c r="A249" s="91" t="s">
        <v>2402</v>
      </c>
      <c r="B249" s="96" t="s">
        <v>2178</v>
      </c>
      <c r="C249" s="97">
        <v>41.295490000000001</v>
      </c>
      <c r="D249" s="97">
        <v>41.169964</v>
      </c>
      <c r="E249" s="97">
        <v>41.132644999999997</v>
      </c>
      <c r="F249" s="97">
        <v>41.123832999999998</v>
      </c>
      <c r="G249" s="97">
        <v>41.409157</v>
      </c>
      <c r="H249" s="97">
        <v>41.730331</v>
      </c>
      <c r="I249" s="97">
        <v>41.814841999999999</v>
      </c>
      <c r="J249" s="97">
        <v>41.858566000000003</v>
      </c>
      <c r="K249" s="97">
        <v>41.902923999999999</v>
      </c>
      <c r="L249" s="97">
        <v>41.943992999999999</v>
      </c>
      <c r="M249" s="97">
        <v>41.981364999999997</v>
      </c>
      <c r="N249" s="97">
        <v>42.038753999999997</v>
      </c>
      <c r="O249" s="97">
        <v>42.092261999999998</v>
      </c>
      <c r="P249" s="97">
        <v>42.125053000000001</v>
      </c>
      <c r="Q249" s="97">
        <v>42.155796000000002</v>
      </c>
      <c r="R249" s="97">
        <v>42.185253000000003</v>
      </c>
      <c r="S249" s="97">
        <v>42.214869999999998</v>
      </c>
      <c r="T249" s="97">
        <v>42.242759999999997</v>
      </c>
      <c r="U249" s="97">
        <v>42.275261</v>
      </c>
      <c r="V249" s="97">
        <v>42.304386000000001</v>
      </c>
      <c r="W249" s="97">
        <v>42.333038000000002</v>
      </c>
      <c r="X249" s="97">
        <v>42.364108999999999</v>
      </c>
      <c r="Y249" s="97">
        <v>42.391689</v>
      </c>
      <c r="Z249" s="97">
        <v>42.419772999999999</v>
      </c>
      <c r="AA249" s="97">
        <v>42.451000000000001</v>
      </c>
      <c r="AB249" s="97">
        <v>42.481009999999998</v>
      </c>
      <c r="AC249" s="97">
        <v>42.512394</v>
      </c>
      <c r="AD249" s="97">
        <v>42.545723000000002</v>
      </c>
      <c r="AE249" s="97">
        <v>42.579281000000002</v>
      </c>
      <c r="AF249" s="97">
        <v>42.592747000000003</v>
      </c>
      <c r="AG249" s="98">
        <v>1.067E-3</v>
      </c>
    </row>
    <row r="250" spans="1:33" ht="15" customHeight="1" x14ac:dyDescent="0.35">
      <c r="A250" s="91" t="s">
        <v>2403</v>
      </c>
      <c r="B250" s="96" t="s">
        <v>2180</v>
      </c>
      <c r="C250" s="97">
        <v>33.492401000000001</v>
      </c>
      <c r="D250" s="97">
        <v>33.357982999999997</v>
      </c>
      <c r="E250" s="97">
        <v>33.370533000000002</v>
      </c>
      <c r="F250" s="97">
        <v>33.375126000000002</v>
      </c>
      <c r="G250" s="97">
        <v>33.527614999999997</v>
      </c>
      <c r="H250" s="97">
        <v>33.750205999999999</v>
      </c>
      <c r="I250" s="97">
        <v>33.794853000000003</v>
      </c>
      <c r="J250" s="97">
        <v>33.836685000000003</v>
      </c>
      <c r="K250" s="97">
        <v>33.883178999999998</v>
      </c>
      <c r="L250" s="97">
        <v>33.927238000000003</v>
      </c>
      <c r="M250" s="97">
        <v>33.967601999999999</v>
      </c>
      <c r="N250" s="97">
        <v>34.029567999999998</v>
      </c>
      <c r="O250" s="97">
        <v>34.088355999999997</v>
      </c>
      <c r="P250" s="97">
        <v>34.127056000000003</v>
      </c>
      <c r="Q250" s="97">
        <v>34.164909000000002</v>
      </c>
      <c r="R250" s="97">
        <v>34.202567999999999</v>
      </c>
      <c r="S250" s="97">
        <v>34.241301999999997</v>
      </c>
      <c r="T250" s="97">
        <v>34.276164999999999</v>
      </c>
      <c r="U250" s="97">
        <v>34.314568000000001</v>
      </c>
      <c r="V250" s="97">
        <v>34.349026000000002</v>
      </c>
      <c r="W250" s="97">
        <v>34.382461999999997</v>
      </c>
      <c r="X250" s="97">
        <v>34.417648</v>
      </c>
      <c r="Y250" s="97">
        <v>34.449368</v>
      </c>
      <c r="Z250" s="97">
        <v>34.480972000000001</v>
      </c>
      <c r="AA250" s="97">
        <v>34.515510999999996</v>
      </c>
      <c r="AB250" s="97">
        <v>34.548434999999998</v>
      </c>
      <c r="AC250" s="97">
        <v>34.583443000000003</v>
      </c>
      <c r="AD250" s="97">
        <v>34.619923</v>
      </c>
      <c r="AE250" s="97">
        <v>34.656975000000003</v>
      </c>
      <c r="AF250" s="97">
        <v>34.673957999999999</v>
      </c>
      <c r="AG250" s="98">
        <v>1.196E-3</v>
      </c>
    </row>
    <row r="251" spans="1:33" ht="15" customHeight="1" x14ac:dyDescent="0.35">
      <c r="A251" s="91" t="s">
        <v>2404</v>
      </c>
      <c r="B251" s="96" t="s">
        <v>2182</v>
      </c>
      <c r="C251" s="97">
        <v>34.059105000000002</v>
      </c>
      <c r="D251" s="97">
        <v>33.935684000000002</v>
      </c>
      <c r="E251" s="97">
        <v>33.945239999999998</v>
      </c>
      <c r="F251" s="97">
        <v>33.952250999999997</v>
      </c>
      <c r="G251" s="97">
        <v>34.072693000000001</v>
      </c>
      <c r="H251" s="97">
        <v>34.171565999999999</v>
      </c>
      <c r="I251" s="97">
        <v>34.213138999999998</v>
      </c>
      <c r="J251" s="97">
        <v>34.254989999999999</v>
      </c>
      <c r="K251" s="97">
        <v>34.298949999999998</v>
      </c>
      <c r="L251" s="97">
        <v>34.341408000000001</v>
      </c>
      <c r="M251" s="97">
        <v>34.380263999999997</v>
      </c>
      <c r="N251" s="97">
        <v>34.440372000000004</v>
      </c>
      <c r="O251" s="97">
        <v>34.494705000000003</v>
      </c>
      <c r="P251" s="97">
        <v>34.529972000000001</v>
      </c>
      <c r="Q251" s="97">
        <v>34.564006999999997</v>
      </c>
      <c r="R251" s="97">
        <v>34.597473000000001</v>
      </c>
      <c r="S251" s="97">
        <v>34.632710000000003</v>
      </c>
      <c r="T251" s="97">
        <v>34.66592</v>
      </c>
      <c r="U251" s="97">
        <v>34.702133000000003</v>
      </c>
      <c r="V251" s="97">
        <v>34.734608000000001</v>
      </c>
      <c r="W251" s="97">
        <v>34.766083000000002</v>
      </c>
      <c r="X251" s="97">
        <v>34.799061000000002</v>
      </c>
      <c r="Y251" s="97">
        <v>34.828850000000003</v>
      </c>
      <c r="Z251" s="97">
        <v>34.858459000000003</v>
      </c>
      <c r="AA251" s="97">
        <v>34.890681999999998</v>
      </c>
      <c r="AB251" s="97">
        <v>34.921424999999999</v>
      </c>
      <c r="AC251" s="97">
        <v>34.954079</v>
      </c>
      <c r="AD251" s="97">
        <v>34.988017999999997</v>
      </c>
      <c r="AE251" s="97">
        <v>35.022480000000002</v>
      </c>
      <c r="AF251" s="97">
        <v>35.036743000000001</v>
      </c>
      <c r="AG251" s="98">
        <v>9.7599999999999998E-4</v>
      </c>
    </row>
    <row r="252" spans="1:33" ht="12" customHeight="1" x14ac:dyDescent="0.35">
      <c r="A252" s="91" t="s">
        <v>2405</v>
      </c>
      <c r="B252" s="96" t="s">
        <v>2184</v>
      </c>
      <c r="C252" s="97">
        <v>40.163815</v>
      </c>
      <c r="D252" s="97">
        <v>40.032814000000002</v>
      </c>
      <c r="E252" s="97">
        <v>40.023342</v>
      </c>
      <c r="F252" s="97">
        <v>40.021155999999998</v>
      </c>
      <c r="G252" s="97">
        <v>40.160789000000001</v>
      </c>
      <c r="H252" s="97">
        <v>40.283047000000003</v>
      </c>
      <c r="I252" s="97">
        <v>40.318461999999997</v>
      </c>
      <c r="J252" s="97">
        <v>40.351726999999997</v>
      </c>
      <c r="K252" s="97">
        <v>40.388218000000002</v>
      </c>
      <c r="L252" s="97">
        <v>40.423470000000002</v>
      </c>
      <c r="M252" s="97">
        <v>40.455672999999997</v>
      </c>
      <c r="N252" s="97">
        <v>40.511130999999999</v>
      </c>
      <c r="O252" s="97">
        <v>40.561241000000003</v>
      </c>
      <c r="P252" s="97">
        <v>40.588909000000001</v>
      </c>
      <c r="Q252" s="97">
        <v>40.616512</v>
      </c>
      <c r="R252" s="97">
        <v>40.644286999999998</v>
      </c>
      <c r="S252" s="97">
        <v>40.674320000000002</v>
      </c>
      <c r="T252" s="97">
        <v>40.702164000000003</v>
      </c>
      <c r="U252" s="97">
        <v>40.732711999999999</v>
      </c>
      <c r="V252" s="97">
        <v>40.760536000000002</v>
      </c>
      <c r="W252" s="97">
        <v>40.787520999999998</v>
      </c>
      <c r="X252" s="97">
        <v>40.815868000000002</v>
      </c>
      <c r="Y252" s="97">
        <v>40.841628999999998</v>
      </c>
      <c r="Z252" s="97">
        <v>40.867145999999998</v>
      </c>
      <c r="AA252" s="97">
        <v>40.895000000000003</v>
      </c>
      <c r="AB252" s="97">
        <v>40.921616</v>
      </c>
      <c r="AC252" s="97">
        <v>40.949787000000001</v>
      </c>
      <c r="AD252" s="97">
        <v>40.979168000000001</v>
      </c>
      <c r="AE252" s="97">
        <v>41.008881000000002</v>
      </c>
      <c r="AF252" s="97">
        <v>41.018332999999998</v>
      </c>
      <c r="AG252" s="98">
        <v>7.2599999999999997E-4</v>
      </c>
    </row>
    <row r="253" spans="1:33" ht="15" customHeight="1" x14ac:dyDescent="0.35">
      <c r="A253" s="91" t="s">
        <v>2406</v>
      </c>
      <c r="B253" s="96" t="s">
        <v>2186</v>
      </c>
      <c r="C253" s="97">
        <v>101.25638600000001</v>
      </c>
      <c r="D253" s="97">
        <v>101.155693</v>
      </c>
      <c r="E253" s="97">
        <v>101.14077</v>
      </c>
      <c r="F253" s="97">
        <v>101.12133799999999</v>
      </c>
      <c r="G253" s="97">
        <v>101.31360599999999</v>
      </c>
      <c r="H253" s="97">
        <v>101.546791</v>
      </c>
      <c r="I253" s="97">
        <v>101.61277800000001</v>
      </c>
      <c r="J253" s="97">
        <v>101.64241</v>
      </c>
      <c r="K253" s="97">
        <v>101.677841</v>
      </c>
      <c r="L253" s="97">
        <v>101.710815</v>
      </c>
      <c r="M253" s="97">
        <v>101.739227</v>
      </c>
      <c r="N253" s="97">
        <v>101.790924</v>
      </c>
      <c r="O253" s="97">
        <v>101.838058</v>
      </c>
      <c r="P253" s="97">
        <v>101.866257</v>
      </c>
      <c r="Q253" s="97">
        <v>101.892532</v>
      </c>
      <c r="R253" s="97">
        <v>101.91799899999999</v>
      </c>
      <c r="S253" s="97">
        <v>101.943893</v>
      </c>
      <c r="T253" s="97">
        <v>101.966499</v>
      </c>
      <c r="U253" s="97">
        <v>101.99157</v>
      </c>
      <c r="V253" s="97">
        <v>102.013954</v>
      </c>
      <c r="W253" s="97">
        <v>102.035988</v>
      </c>
      <c r="X253" s="97">
        <v>102.05983000000001</v>
      </c>
      <c r="Y253" s="97">
        <v>102.08142100000001</v>
      </c>
      <c r="Z253" s="97">
        <v>102.103043</v>
      </c>
      <c r="AA253" s="97">
        <v>102.126732</v>
      </c>
      <c r="AB253" s="97">
        <v>102.149689</v>
      </c>
      <c r="AC253" s="97">
        <v>102.172905</v>
      </c>
      <c r="AD253" s="97">
        <v>102.19787599999999</v>
      </c>
      <c r="AE253" s="97">
        <v>102.222633</v>
      </c>
      <c r="AF253" s="97">
        <v>102.226868</v>
      </c>
      <c r="AG253" s="98">
        <v>3.2899999999999997E-4</v>
      </c>
    </row>
    <row r="254" spans="1:33" ht="15" customHeight="1" x14ac:dyDescent="0.35">
      <c r="A254" s="91" t="s">
        <v>2407</v>
      </c>
      <c r="B254" s="96" t="s">
        <v>2188</v>
      </c>
      <c r="C254" s="97">
        <v>33.31353</v>
      </c>
      <c r="D254" s="97">
        <v>33.210709000000001</v>
      </c>
      <c r="E254" s="97">
        <v>33.195816000000001</v>
      </c>
      <c r="F254" s="97">
        <v>33.236542</v>
      </c>
      <c r="G254" s="97">
        <v>33.343699999999998</v>
      </c>
      <c r="H254" s="97">
        <v>33.491622999999997</v>
      </c>
      <c r="I254" s="97">
        <v>33.521388999999999</v>
      </c>
      <c r="J254" s="97">
        <v>33.551127999999999</v>
      </c>
      <c r="K254" s="97">
        <v>33.583736000000002</v>
      </c>
      <c r="L254" s="97">
        <v>33.615859999999998</v>
      </c>
      <c r="M254" s="97">
        <v>33.646217</v>
      </c>
      <c r="N254" s="97">
        <v>33.696026000000003</v>
      </c>
      <c r="O254" s="97">
        <v>33.741675999999998</v>
      </c>
      <c r="P254" s="97">
        <v>33.767876000000001</v>
      </c>
      <c r="Q254" s="97">
        <v>33.792541999999997</v>
      </c>
      <c r="R254" s="97">
        <v>33.817565999999999</v>
      </c>
      <c r="S254" s="97">
        <v>33.843136000000001</v>
      </c>
      <c r="T254" s="97">
        <v>33.866275999999999</v>
      </c>
      <c r="U254" s="97">
        <v>33.891106000000001</v>
      </c>
      <c r="V254" s="97">
        <v>33.914065999999998</v>
      </c>
      <c r="W254" s="97">
        <v>33.936436</v>
      </c>
      <c r="X254" s="97">
        <v>33.959567999999997</v>
      </c>
      <c r="Y254" s="97">
        <v>33.981056000000002</v>
      </c>
      <c r="Z254" s="97">
        <v>34.002388000000003</v>
      </c>
      <c r="AA254" s="97">
        <v>34.025252999999999</v>
      </c>
      <c r="AB254" s="97">
        <v>34.047237000000003</v>
      </c>
      <c r="AC254" s="97">
        <v>34.070571999999999</v>
      </c>
      <c r="AD254" s="97">
        <v>34.094577999999998</v>
      </c>
      <c r="AE254" s="97">
        <v>34.119056999999998</v>
      </c>
      <c r="AF254" s="97">
        <v>34.122967000000003</v>
      </c>
      <c r="AG254" s="98">
        <v>8.2799999999999996E-4</v>
      </c>
    </row>
    <row r="255" spans="1:33" ht="12" customHeight="1" x14ac:dyDescent="0.35">
      <c r="A255" s="91" t="s">
        <v>2408</v>
      </c>
      <c r="B255" s="96" t="s">
        <v>2190</v>
      </c>
      <c r="C255" s="97">
        <v>45.141460000000002</v>
      </c>
      <c r="D255" s="97">
        <v>45.026955000000001</v>
      </c>
      <c r="E255" s="97">
        <v>44.992825000000003</v>
      </c>
      <c r="F255" s="97">
        <v>45.001404000000001</v>
      </c>
      <c r="G255" s="97">
        <v>45.111088000000002</v>
      </c>
      <c r="H255" s="97">
        <v>45.255645999999999</v>
      </c>
      <c r="I255" s="97">
        <v>45.273795999999997</v>
      </c>
      <c r="J255" s="97">
        <v>45.294308000000001</v>
      </c>
      <c r="K255" s="97">
        <v>45.317763999999997</v>
      </c>
      <c r="L255" s="97">
        <v>45.341659999999997</v>
      </c>
      <c r="M255" s="97">
        <v>45.364964000000001</v>
      </c>
      <c r="N255" s="97">
        <v>45.410336000000001</v>
      </c>
      <c r="O255" s="97">
        <v>45.450901000000002</v>
      </c>
      <c r="P255" s="97">
        <v>45.471451000000002</v>
      </c>
      <c r="Q255" s="97">
        <v>45.489544000000002</v>
      </c>
      <c r="R255" s="97">
        <v>45.50779</v>
      </c>
      <c r="S255" s="97">
        <v>45.526947</v>
      </c>
      <c r="T255" s="97">
        <v>45.544280999999998</v>
      </c>
      <c r="U255" s="97">
        <v>45.563087000000003</v>
      </c>
      <c r="V255" s="97">
        <v>45.580471000000003</v>
      </c>
      <c r="W255" s="97">
        <v>45.597790000000003</v>
      </c>
      <c r="X255" s="97">
        <v>45.615890999999998</v>
      </c>
      <c r="Y255" s="97">
        <v>45.633212999999998</v>
      </c>
      <c r="Z255" s="97">
        <v>45.650329999999997</v>
      </c>
      <c r="AA255" s="97">
        <v>45.668674000000003</v>
      </c>
      <c r="AB255" s="97">
        <v>45.686351999999999</v>
      </c>
      <c r="AC255" s="97">
        <v>45.705627</v>
      </c>
      <c r="AD255" s="97">
        <v>45.725090000000002</v>
      </c>
      <c r="AE255" s="97">
        <v>45.745345999999998</v>
      </c>
      <c r="AF255" s="97">
        <v>45.744774</v>
      </c>
      <c r="AG255" s="98">
        <v>4.5800000000000002E-4</v>
      </c>
    </row>
    <row r="256" spans="1:33" ht="15" customHeight="1" x14ac:dyDescent="0.35">
      <c r="A256" s="91" t="s">
        <v>2409</v>
      </c>
      <c r="B256" s="96" t="s">
        <v>2192</v>
      </c>
      <c r="C256" s="97">
        <v>34.827151999999998</v>
      </c>
      <c r="D256" s="97">
        <v>34.770912000000003</v>
      </c>
      <c r="E256" s="97">
        <v>34.766787999999998</v>
      </c>
      <c r="F256" s="97">
        <v>34.769646000000002</v>
      </c>
      <c r="G256" s="97">
        <v>34.798298000000003</v>
      </c>
      <c r="H256" s="97">
        <v>34.842677999999999</v>
      </c>
      <c r="I256" s="97">
        <v>34.894286999999998</v>
      </c>
      <c r="J256" s="97">
        <v>34.953194000000003</v>
      </c>
      <c r="K256" s="97">
        <v>35.013900999999997</v>
      </c>
      <c r="L256" s="97">
        <v>35.077755000000003</v>
      </c>
      <c r="M256" s="97">
        <v>35.145778999999997</v>
      </c>
      <c r="N256" s="97">
        <v>35.229664</v>
      </c>
      <c r="O256" s="97">
        <v>35.309437000000003</v>
      </c>
      <c r="P256" s="97">
        <v>35.323692000000001</v>
      </c>
      <c r="Q256" s="97">
        <v>35.326526999999999</v>
      </c>
      <c r="R256" s="97">
        <v>35.329490999999997</v>
      </c>
      <c r="S256" s="97">
        <v>35.32938</v>
      </c>
      <c r="T256" s="97">
        <v>35.327880999999998</v>
      </c>
      <c r="U256" s="97">
        <v>35.326175999999997</v>
      </c>
      <c r="V256" s="97">
        <v>35.322617000000001</v>
      </c>
      <c r="W256" s="97">
        <v>35.314590000000003</v>
      </c>
      <c r="X256" s="97">
        <v>35.309559</v>
      </c>
      <c r="Y256" s="97">
        <v>35.301220000000001</v>
      </c>
      <c r="Z256" s="97">
        <v>35.294083000000001</v>
      </c>
      <c r="AA256" s="97">
        <v>35.289226999999997</v>
      </c>
      <c r="AB256" s="97">
        <v>35.283462999999998</v>
      </c>
      <c r="AC256" s="97">
        <v>35.273871999999997</v>
      </c>
      <c r="AD256" s="97">
        <v>35.269069999999999</v>
      </c>
      <c r="AE256" s="97">
        <v>35.263187000000002</v>
      </c>
      <c r="AF256" s="97">
        <v>35.252505999999997</v>
      </c>
      <c r="AG256" s="98">
        <v>4.1899999999999999E-4</v>
      </c>
    </row>
    <row r="257" spans="1:33" ht="15" customHeight="1" x14ac:dyDescent="0.35">
      <c r="A257" s="91" t="s">
        <v>2410</v>
      </c>
      <c r="B257" s="96" t="s">
        <v>2194</v>
      </c>
      <c r="C257" s="97">
        <v>41.570950000000003</v>
      </c>
      <c r="D257" s="97">
        <v>41.516865000000003</v>
      </c>
      <c r="E257" s="97">
        <v>41.551830000000002</v>
      </c>
      <c r="F257" s="97">
        <v>41.611046000000002</v>
      </c>
      <c r="G257" s="97">
        <v>41.715614000000002</v>
      </c>
      <c r="H257" s="97">
        <v>41.797569000000003</v>
      </c>
      <c r="I257" s="97">
        <v>41.881053999999999</v>
      </c>
      <c r="J257" s="97">
        <v>41.955627</v>
      </c>
      <c r="K257" s="97">
        <v>42.028267</v>
      </c>
      <c r="L257" s="97">
        <v>42.09901</v>
      </c>
      <c r="M257" s="97">
        <v>42.167724999999997</v>
      </c>
      <c r="N257" s="97">
        <v>42.250481000000001</v>
      </c>
      <c r="O257" s="97">
        <v>42.326461999999999</v>
      </c>
      <c r="P257" s="97">
        <v>42.339576999999998</v>
      </c>
      <c r="Q257" s="97">
        <v>42.341571999999999</v>
      </c>
      <c r="R257" s="97">
        <v>42.344912999999998</v>
      </c>
      <c r="S257" s="97">
        <v>42.347641000000003</v>
      </c>
      <c r="T257" s="97">
        <v>42.348422999999997</v>
      </c>
      <c r="U257" s="97">
        <v>42.349434000000002</v>
      </c>
      <c r="V257" s="97">
        <v>42.349949000000002</v>
      </c>
      <c r="W257" s="97">
        <v>42.349967999999997</v>
      </c>
      <c r="X257" s="97">
        <v>42.350104999999999</v>
      </c>
      <c r="Y257" s="97">
        <v>42.349628000000003</v>
      </c>
      <c r="Z257" s="97">
        <v>42.348891999999999</v>
      </c>
      <c r="AA257" s="97">
        <v>42.348652000000001</v>
      </c>
      <c r="AB257" s="97">
        <v>42.348339000000003</v>
      </c>
      <c r="AC257" s="97">
        <v>42.349232000000001</v>
      </c>
      <c r="AD257" s="97">
        <v>42.350391000000002</v>
      </c>
      <c r="AE257" s="97">
        <v>42.352122999999999</v>
      </c>
      <c r="AF257" s="97">
        <v>42.347541999999997</v>
      </c>
      <c r="AG257" s="98">
        <v>6.38E-4</v>
      </c>
    </row>
    <row r="258" spans="1:33" ht="15" customHeight="1" x14ac:dyDescent="0.35">
      <c r="A258" s="91" t="s">
        <v>2411</v>
      </c>
      <c r="B258" s="110" t="s">
        <v>2196</v>
      </c>
      <c r="C258" s="113">
        <v>33.700108</v>
      </c>
      <c r="D258" s="113">
        <v>33.683163</v>
      </c>
      <c r="E258" s="113">
        <v>33.845618999999999</v>
      </c>
      <c r="F258" s="113">
        <v>34.011691999999996</v>
      </c>
      <c r="G258" s="113">
        <v>34.242161000000003</v>
      </c>
      <c r="H258" s="113">
        <v>34.391177999999996</v>
      </c>
      <c r="I258" s="113">
        <v>34.538302999999999</v>
      </c>
      <c r="J258" s="113">
        <v>34.694637</v>
      </c>
      <c r="K258" s="113">
        <v>34.813189999999999</v>
      </c>
      <c r="L258" s="113">
        <v>34.910060999999999</v>
      </c>
      <c r="M258" s="113">
        <v>34.993679</v>
      </c>
      <c r="N258" s="113">
        <v>35.086357</v>
      </c>
      <c r="O258" s="113">
        <v>35.175063999999999</v>
      </c>
      <c r="P258" s="113">
        <v>35.190913999999999</v>
      </c>
      <c r="Q258" s="113">
        <v>35.194426999999997</v>
      </c>
      <c r="R258" s="113">
        <v>35.198169999999998</v>
      </c>
      <c r="S258" s="113">
        <v>35.201537999999999</v>
      </c>
      <c r="T258" s="113">
        <v>35.203865</v>
      </c>
      <c r="U258" s="113">
        <v>35.207588000000001</v>
      </c>
      <c r="V258" s="113">
        <v>35.210552</v>
      </c>
      <c r="W258" s="113">
        <v>35.213206999999997</v>
      </c>
      <c r="X258" s="113">
        <v>35.216498999999999</v>
      </c>
      <c r="Y258" s="113">
        <v>35.218899</v>
      </c>
      <c r="Z258" s="113">
        <v>35.221286999999997</v>
      </c>
      <c r="AA258" s="113">
        <v>35.224575000000002</v>
      </c>
      <c r="AB258" s="113">
        <v>35.227615</v>
      </c>
      <c r="AC258" s="113">
        <v>35.231589999999997</v>
      </c>
      <c r="AD258" s="113">
        <v>35.236041999999998</v>
      </c>
      <c r="AE258" s="113">
        <v>35.240901999999998</v>
      </c>
      <c r="AF258" s="113">
        <v>35.239445000000003</v>
      </c>
      <c r="AG258" s="112">
        <v>1.5410000000000001E-3</v>
      </c>
    </row>
    <row r="259" spans="1:33" ht="15" customHeight="1" x14ac:dyDescent="0.35">
      <c r="A259" s="91" t="s">
        <v>2412</v>
      </c>
      <c r="B259" s="96" t="s">
        <v>2198</v>
      </c>
      <c r="C259" s="97">
        <v>40.566132000000003</v>
      </c>
      <c r="D259" s="97">
        <v>40.514037999999999</v>
      </c>
      <c r="E259" s="97">
        <v>40.491858999999998</v>
      </c>
      <c r="F259" s="97">
        <v>40.479793999999998</v>
      </c>
      <c r="G259" s="97">
        <v>40.483058999999997</v>
      </c>
      <c r="H259" s="97">
        <v>40.516196999999998</v>
      </c>
      <c r="I259" s="97">
        <v>40.557780999999999</v>
      </c>
      <c r="J259" s="97">
        <v>40.607143000000001</v>
      </c>
      <c r="K259" s="97">
        <v>40.659809000000003</v>
      </c>
      <c r="L259" s="97">
        <v>40.716011000000002</v>
      </c>
      <c r="M259" s="97">
        <v>40.774723000000002</v>
      </c>
      <c r="N259" s="97">
        <v>40.852660999999998</v>
      </c>
      <c r="O259" s="97">
        <v>40.926651</v>
      </c>
      <c r="P259" s="97">
        <v>40.935004999999997</v>
      </c>
      <c r="Q259" s="97">
        <v>40.930439</v>
      </c>
      <c r="R259" s="97">
        <v>40.926945000000003</v>
      </c>
      <c r="S259" s="97">
        <v>40.922718000000003</v>
      </c>
      <c r="T259" s="97">
        <v>40.917335999999999</v>
      </c>
      <c r="U259" s="97">
        <v>40.911223999999997</v>
      </c>
      <c r="V259" s="97">
        <v>40.905411000000001</v>
      </c>
      <c r="W259" s="97">
        <v>40.899222999999999</v>
      </c>
      <c r="X259" s="97">
        <v>40.892634999999999</v>
      </c>
      <c r="Y259" s="97">
        <v>40.886085999999999</v>
      </c>
      <c r="Z259" s="97">
        <v>40.879550999999999</v>
      </c>
      <c r="AA259" s="97">
        <v>40.872917000000001</v>
      </c>
      <c r="AB259" s="97">
        <v>40.866627000000001</v>
      </c>
      <c r="AC259" s="97">
        <v>40.861195000000002</v>
      </c>
      <c r="AD259" s="97">
        <v>40.855643999999998</v>
      </c>
      <c r="AE259" s="97">
        <v>40.850811</v>
      </c>
      <c r="AF259" s="97">
        <v>40.839615000000002</v>
      </c>
      <c r="AG259" s="98">
        <v>2.32E-4</v>
      </c>
    </row>
    <row r="260" spans="1:33" ht="15" customHeight="1" x14ac:dyDescent="0.35">
      <c r="A260" s="91" t="s">
        <v>2413</v>
      </c>
      <c r="B260" s="96" t="s">
        <v>2200</v>
      </c>
      <c r="C260" s="97">
        <v>46.684998</v>
      </c>
      <c r="D260" s="97">
        <v>46.625988</v>
      </c>
      <c r="E260" s="97">
        <v>46.61636</v>
      </c>
      <c r="F260" s="97">
        <v>46.617080999999999</v>
      </c>
      <c r="G260" s="97">
        <v>46.634697000000003</v>
      </c>
      <c r="H260" s="97">
        <v>46.674702000000003</v>
      </c>
      <c r="I260" s="97">
        <v>46.723205999999998</v>
      </c>
      <c r="J260" s="97">
        <v>46.779223999999999</v>
      </c>
      <c r="K260" s="97">
        <v>46.838127</v>
      </c>
      <c r="L260" s="97">
        <v>46.899529000000001</v>
      </c>
      <c r="M260" s="97">
        <v>46.962521000000002</v>
      </c>
      <c r="N260" s="97">
        <v>47.042628999999998</v>
      </c>
      <c r="O260" s="97">
        <v>47.118698000000002</v>
      </c>
      <c r="P260" s="97">
        <v>47.129218999999999</v>
      </c>
      <c r="Q260" s="97">
        <v>47.127811000000001</v>
      </c>
      <c r="R260" s="97">
        <v>47.127696999999998</v>
      </c>
      <c r="S260" s="97">
        <v>47.126719999999999</v>
      </c>
      <c r="T260" s="97">
        <v>47.124263999999997</v>
      </c>
      <c r="U260" s="97">
        <v>47.121231000000002</v>
      </c>
      <c r="V260" s="97">
        <v>47.117882000000002</v>
      </c>
      <c r="W260" s="97">
        <v>47.114178000000003</v>
      </c>
      <c r="X260" s="97">
        <v>47.110579999999999</v>
      </c>
      <c r="Y260" s="97">
        <v>47.106681999999999</v>
      </c>
      <c r="Z260" s="97">
        <v>47.102814000000002</v>
      </c>
      <c r="AA260" s="97">
        <v>47.099120999999997</v>
      </c>
      <c r="AB260" s="97">
        <v>47.095576999999999</v>
      </c>
      <c r="AC260" s="97">
        <v>47.092899000000003</v>
      </c>
      <c r="AD260" s="97">
        <v>47.090431000000002</v>
      </c>
      <c r="AE260" s="97">
        <v>47.088379000000003</v>
      </c>
      <c r="AF260" s="97">
        <v>47.080002</v>
      </c>
      <c r="AG260" s="98">
        <v>2.9100000000000003E-4</v>
      </c>
    </row>
    <row r="261" spans="1:33" ht="15" customHeight="1" x14ac:dyDescent="0.35">
      <c r="A261" s="91" t="s">
        <v>2414</v>
      </c>
      <c r="B261" s="96" t="s">
        <v>2202</v>
      </c>
      <c r="C261" s="97">
        <v>66.596969999999999</v>
      </c>
      <c r="D261" s="97">
        <v>66.522514000000001</v>
      </c>
      <c r="E261" s="97">
        <v>66.539237999999997</v>
      </c>
      <c r="F261" s="97">
        <v>66.563438000000005</v>
      </c>
      <c r="G261" s="97">
        <v>66.588172999999998</v>
      </c>
      <c r="H261" s="97">
        <v>66.634963999999997</v>
      </c>
      <c r="I261" s="97">
        <v>66.691399000000004</v>
      </c>
      <c r="J261" s="97">
        <v>66.757194999999996</v>
      </c>
      <c r="K261" s="97">
        <v>66.821647999999996</v>
      </c>
      <c r="L261" s="97">
        <v>66.885604999999998</v>
      </c>
      <c r="M261" s="97">
        <v>66.950339999999997</v>
      </c>
      <c r="N261" s="97">
        <v>67.033157000000003</v>
      </c>
      <c r="O261" s="97">
        <v>67.118195</v>
      </c>
      <c r="P261" s="97">
        <v>67.130584999999996</v>
      </c>
      <c r="Q261" s="97">
        <v>67.130332999999993</v>
      </c>
      <c r="R261" s="97">
        <v>67.131882000000004</v>
      </c>
      <c r="S261" s="97">
        <v>67.132323999999997</v>
      </c>
      <c r="T261" s="97">
        <v>67.130127000000002</v>
      </c>
      <c r="U261" s="97">
        <v>67.126700999999997</v>
      </c>
      <c r="V261" s="97">
        <v>67.123671999999999</v>
      </c>
      <c r="W261" s="97">
        <v>67.120307999999994</v>
      </c>
      <c r="X261" s="97">
        <v>67.116073999999998</v>
      </c>
      <c r="Y261" s="97">
        <v>67.112189999999998</v>
      </c>
      <c r="Z261" s="97">
        <v>67.107474999999994</v>
      </c>
      <c r="AA261" s="97">
        <v>67.102210999999997</v>
      </c>
      <c r="AB261" s="97">
        <v>67.097358999999997</v>
      </c>
      <c r="AC261" s="97">
        <v>67.094414</v>
      </c>
      <c r="AD261" s="97">
        <v>67.090637000000001</v>
      </c>
      <c r="AE261" s="97">
        <v>67.088058000000004</v>
      </c>
      <c r="AF261" s="97">
        <v>67.078879999999998</v>
      </c>
      <c r="AG261" s="98">
        <v>2.4899999999999998E-4</v>
      </c>
    </row>
    <row r="262" spans="1:33" ht="15" customHeight="1" x14ac:dyDescent="0.35">
      <c r="A262" s="91" t="s">
        <v>2415</v>
      </c>
      <c r="B262" s="96" t="s">
        <v>2204</v>
      </c>
      <c r="C262" s="97">
        <v>34.315894999999998</v>
      </c>
      <c r="D262" s="97">
        <v>34.267432999999997</v>
      </c>
      <c r="E262" s="97">
        <v>34.318710000000003</v>
      </c>
      <c r="F262" s="97">
        <v>34.371479000000001</v>
      </c>
      <c r="G262" s="97">
        <v>34.443480999999998</v>
      </c>
      <c r="H262" s="97">
        <v>34.514515000000003</v>
      </c>
      <c r="I262" s="97">
        <v>34.590229000000001</v>
      </c>
      <c r="J262" s="97">
        <v>34.674827999999998</v>
      </c>
      <c r="K262" s="97">
        <v>34.759304</v>
      </c>
      <c r="L262" s="97">
        <v>34.840546000000003</v>
      </c>
      <c r="M262" s="97">
        <v>34.919659000000003</v>
      </c>
      <c r="N262" s="97">
        <v>35.016029000000003</v>
      </c>
      <c r="O262" s="97">
        <v>35.108021000000001</v>
      </c>
      <c r="P262" s="97">
        <v>35.133408000000003</v>
      </c>
      <c r="Q262" s="97">
        <v>35.146194000000001</v>
      </c>
      <c r="R262" s="97">
        <v>35.160151999999997</v>
      </c>
      <c r="S262" s="97">
        <v>35.172504000000004</v>
      </c>
      <c r="T262" s="97">
        <v>35.181846999999998</v>
      </c>
      <c r="U262" s="97">
        <v>35.191764999999997</v>
      </c>
      <c r="V262" s="97">
        <v>35.200142</v>
      </c>
      <c r="W262" s="97">
        <v>35.207439000000001</v>
      </c>
      <c r="X262" s="97">
        <v>35.214832000000001</v>
      </c>
      <c r="Y262" s="97">
        <v>35.220725999999999</v>
      </c>
      <c r="Z262" s="97">
        <v>35.226165999999999</v>
      </c>
      <c r="AA262" s="97">
        <v>35.232258000000002</v>
      </c>
      <c r="AB262" s="97">
        <v>35.237900000000003</v>
      </c>
      <c r="AC262" s="97">
        <v>35.244911000000002</v>
      </c>
      <c r="AD262" s="97">
        <v>35.252223999999998</v>
      </c>
      <c r="AE262" s="97">
        <v>35.260109</v>
      </c>
      <c r="AF262" s="97">
        <v>35.261578</v>
      </c>
      <c r="AG262" s="98">
        <v>9.3800000000000003E-4</v>
      </c>
    </row>
    <row r="263" spans="1:33" ht="15" customHeight="1" x14ac:dyDescent="0.35">
      <c r="A263" s="91" t="s">
        <v>2416</v>
      </c>
      <c r="B263" s="96" t="s">
        <v>2206</v>
      </c>
      <c r="C263" s="97">
        <v>47.657691999999997</v>
      </c>
      <c r="D263" s="97">
        <v>47.582146000000002</v>
      </c>
      <c r="E263" s="97">
        <v>47.596088000000002</v>
      </c>
      <c r="F263" s="97">
        <v>47.604961000000003</v>
      </c>
      <c r="G263" s="97">
        <v>47.671599999999998</v>
      </c>
      <c r="H263" s="97">
        <v>47.739376</v>
      </c>
      <c r="I263" s="97">
        <v>47.811717999999999</v>
      </c>
      <c r="J263" s="97">
        <v>47.888095999999997</v>
      </c>
      <c r="K263" s="97">
        <v>47.961669999999998</v>
      </c>
      <c r="L263" s="97">
        <v>48.034911999999998</v>
      </c>
      <c r="M263" s="97">
        <v>48.107757999999997</v>
      </c>
      <c r="N263" s="97">
        <v>48.200836000000002</v>
      </c>
      <c r="O263" s="97">
        <v>48.289532000000001</v>
      </c>
      <c r="P263" s="97">
        <v>48.312607</v>
      </c>
      <c r="Q263" s="97">
        <v>48.323650000000001</v>
      </c>
      <c r="R263" s="97">
        <v>48.335299999999997</v>
      </c>
      <c r="S263" s="97">
        <v>48.347031000000001</v>
      </c>
      <c r="T263" s="97">
        <v>48.355293000000003</v>
      </c>
      <c r="U263" s="97">
        <v>48.363715999999997</v>
      </c>
      <c r="V263" s="97">
        <v>48.370528999999998</v>
      </c>
      <c r="W263" s="97">
        <v>48.376503</v>
      </c>
      <c r="X263" s="97">
        <v>48.382603000000003</v>
      </c>
      <c r="Y263" s="97">
        <v>48.387301999999998</v>
      </c>
      <c r="Z263" s="97">
        <v>48.391387999999999</v>
      </c>
      <c r="AA263" s="97">
        <v>48.396296999999997</v>
      </c>
      <c r="AB263" s="97">
        <v>48.400481999999997</v>
      </c>
      <c r="AC263" s="97">
        <v>48.404808000000003</v>
      </c>
      <c r="AD263" s="97">
        <v>48.410511</v>
      </c>
      <c r="AE263" s="97">
        <v>48.416339999999998</v>
      </c>
      <c r="AF263" s="97">
        <v>48.415999999999997</v>
      </c>
      <c r="AG263" s="98">
        <v>5.4500000000000002E-4</v>
      </c>
    </row>
    <row r="264" spans="1:33" ht="15" customHeight="1" x14ac:dyDescent="0.35"/>
    <row r="265" spans="1:33" ht="15" customHeight="1" x14ac:dyDescent="0.35">
      <c r="B265" s="41" t="s">
        <v>20</v>
      </c>
    </row>
    <row r="266" spans="1:33" ht="15" customHeight="1" x14ac:dyDescent="0.35">
      <c r="A266" s="91" t="s">
        <v>2417</v>
      </c>
      <c r="B266" s="96" t="s">
        <v>2176</v>
      </c>
      <c r="C266" s="97">
        <v>0</v>
      </c>
      <c r="D266" s="97">
        <v>0</v>
      </c>
      <c r="E266" s="97">
        <v>0</v>
      </c>
      <c r="F266" s="97">
        <v>0</v>
      </c>
      <c r="G266" s="97">
        <v>0</v>
      </c>
      <c r="H266" s="97">
        <v>0</v>
      </c>
      <c r="I266" s="97">
        <v>0</v>
      </c>
      <c r="J266" s="97">
        <v>0</v>
      </c>
      <c r="K266" s="97">
        <v>0</v>
      </c>
      <c r="L266" s="97">
        <v>0</v>
      </c>
      <c r="M266" s="97">
        <v>0</v>
      </c>
      <c r="N266" s="97">
        <v>0</v>
      </c>
      <c r="O266" s="97">
        <v>0</v>
      </c>
      <c r="P266" s="97">
        <v>0</v>
      </c>
      <c r="Q266" s="97">
        <v>0</v>
      </c>
      <c r="R266" s="97">
        <v>0</v>
      </c>
      <c r="S266" s="97">
        <v>0</v>
      </c>
      <c r="T266" s="97">
        <v>0</v>
      </c>
      <c r="U266" s="97">
        <v>0</v>
      </c>
      <c r="V266" s="97">
        <v>0</v>
      </c>
      <c r="W266" s="97">
        <v>0</v>
      </c>
      <c r="X266" s="97">
        <v>0</v>
      </c>
      <c r="Y266" s="97">
        <v>0</v>
      </c>
      <c r="Z266" s="97">
        <v>0</v>
      </c>
      <c r="AA266" s="97">
        <v>0</v>
      </c>
      <c r="AB266" s="97">
        <v>0</v>
      </c>
      <c r="AC266" s="97">
        <v>0</v>
      </c>
      <c r="AD266" s="97">
        <v>0</v>
      </c>
      <c r="AE266" s="97">
        <v>0</v>
      </c>
      <c r="AF266" s="97">
        <v>0</v>
      </c>
      <c r="AG266" s="98" t="s">
        <v>1557</v>
      </c>
    </row>
    <row r="267" spans="1:33" ht="12" customHeight="1" x14ac:dyDescent="0.35">
      <c r="A267" s="91" t="s">
        <v>2418</v>
      </c>
      <c r="B267" s="96" t="s">
        <v>2178</v>
      </c>
      <c r="C267" s="97">
        <v>0</v>
      </c>
      <c r="D267" s="97">
        <v>0</v>
      </c>
      <c r="E267" s="97">
        <v>0</v>
      </c>
      <c r="F267" s="97">
        <v>0</v>
      </c>
      <c r="G267" s="97">
        <v>0</v>
      </c>
      <c r="H267" s="97">
        <v>0</v>
      </c>
      <c r="I267" s="97">
        <v>0</v>
      </c>
      <c r="J267" s="97">
        <v>0</v>
      </c>
      <c r="K267" s="97">
        <v>0</v>
      </c>
      <c r="L267" s="97">
        <v>0</v>
      </c>
      <c r="M267" s="97">
        <v>0</v>
      </c>
      <c r="N267" s="97">
        <v>0</v>
      </c>
      <c r="O267" s="97">
        <v>0</v>
      </c>
      <c r="P267" s="97">
        <v>0</v>
      </c>
      <c r="Q267" s="97">
        <v>0</v>
      </c>
      <c r="R267" s="97">
        <v>0</v>
      </c>
      <c r="S267" s="97">
        <v>0</v>
      </c>
      <c r="T267" s="97">
        <v>0</v>
      </c>
      <c r="U267" s="97">
        <v>0</v>
      </c>
      <c r="V267" s="97">
        <v>0</v>
      </c>
      <c r="W267" s="97">
        <v>0</v>
      </c>
      <c r="X267" s="97">
        <v>0</v>
      </c>
      <c r="Y267" s="97">
        <v>0</v>
      </c>
      <c r="Z267" s="97">
        <v>0</v>
      </c>
      <c r="AA267" s="97">
        <v>0</v>
      </c>
      <c r="AB267" s="97">
        <v>0</v>
      </c>
      <c r="AC267" s="97">
        <v>0</v>
      </c>
      <c r="AD267" s="97">
        <v>0</v>
      </c>
      <c r="AE267" s="97">
        <v>0</v>
      </c>
      <c r="AF267" s="97">
        <v>0</v>
      </c>
      <c r="AG267" s="98" t="s">
        <v>1557</v>
      </c>
    </row>
    <row r="268" spans="1:33" ht="12" customHeight="1" x14ac:dyDescent="0.35">
      <c r="A268" s="91" t="s">
        <v>2419</v>
      </c>
      <c r="B268" s="96" t="s">
        <v>2180</v>
      </c>
      <c r="C268" s="97">
        <v>0</v>
      </c>
      <c r="D268" s="97">
        <v>0</v>
      </c>
      <c r="E268" s="97">
        <v>0</v>
      </c>
      <c r="F268" s="97">
        <v>0</v>
      </c>
      <c r="G268" s="97">
        <v>0</v>
      </c>
      <c r="H268" s="97">
        <v>0</v>
      </c>
      <c r="I268" s="97">
        <v>0</v>
      </c>
      <c r="J268" s="97">
        <v>0</v>
      </c>
      <c r="K268" s="97">
        <v>0</v>
      </c>
      <c r="L268" s="97">
        <v>0</v>
      </c>
      <c r="M268" s="97">
        <v>0</v>
      </c>
      <c r="N268" s="97">
        <v>0</v>
      </c>
      <c r="O268" s="97">
        <v>0</v>
      </c>
      <c r="P268" s="97">
        <v>0</v>
      </c>
      <c r="Q268" s="97">
        <v>0</v>
      </c>
      <c r="R268" s="97">
        <v>0</v>
      </c>
      <c r="S268" s="97">
        <v>0</v>
      </c>
      <c r="T268" s="97">
        <v>0</v>
      </c>
      <c r="U268" s="97">
        <v>0</v>
      </c>
      <c r="V268" s="97">
        <v>0</v>
      </c>
      <c r="W268" s="97">
        <v>0</v>
      </c>
      <c r="X268" s="97">
        <v>0</v>
      </c>
      <c r="Y268" s="97">
        <v>0</v>
      </c>
      <c r="Z268" s="97">
        <v>0</v>
      </c>
      <c r="AA268" s="97">
        <v>0</v>
      </c>
      <c r="AB268" s="97">
        <v>0</v>
      </c>
      <c r="AC268" s="97">
        <v>0</v>
      </c>
      <c r="AD268" s="97">
        <v>0</v>
      </c>
      <c r="AE268" s="97">
        <v>0</v>
      </c>
      <c r="AF268" s="97">
        <v>0</v>
      </c>
      <c r="AG268" s="98" t="s">
        <v>1557</v>
      </c>
    </row>
    <row r="269" spans="1:33" ht="12" customHeight="1" x14ac:dyDescent="0.35">
      <c r="A269" s="91" t="s">
        <v>2420</v>
      </c>
      <c r="B269" s="96" t="s">
        <v>2182</v>
      </c>
      <c r="C269" s="97">
        <v>0</v>
      </c>
      <c r="D269" s="97">
        <v>0</v>
      </c>
      <c r="E269" s="97">
        <v>0</v>
      </c>
      <c r="F269" s="97">
        <v>0</v>
      </c>
      <c r="G269" s="97">
        <v>0</v>
      </c>
      <c r="H269" s="97">
        <v>0</v>
      </c>
      <c r="I269" s="97">
        <v>0</v>
      </c>
      <c r="J269" s="97">
        <v>0</v>
      </c>
      <c r="K269" s="97">
        <v>0</v>
      </c>
      <c r="L269" s="97">
        <v>0</v>
      </c>
      <c r="M269" s="97">
        <v>0</v>
      </c>
      <c r="N269" s="97">
        <v>0</v>
      </c>
      <c r="O269" s="97">
        <v>0</v>
      </c>
      <c r="P269" s="97">
        <v>0</v>
      </c>
      <c r="Q269" s="97">
        <v>0</v>
      </c>
      <c r="R269" s="97">
        <v>0</v>
      </c>
      <c r="S269" s="97">
        <v>0</v>
      </c>
      <c r="T269" s="97">
        <v>0</v>
      </c>
      <c r="U269" s="97">
        <v>0</v>
      </c>
      <c r="V269" s="97">
        <v>0</v>
      </c>
      <c r="W269" s="97">
        <v>0</v>
      </c>
      <c r="X269" s="97">
        <v>0</v>
      </c>
      <c r="Y269" s="97">
        <v>0</v>
      </c>
      <c r="Z269" s="97">
        <v>0</v>
      </c>
      <c r="AA269" s="97">
        <v>0</v>
      </c>
      <c r="AB269" s="97">
        <v>0</v>
      </c>
      <c r="AC269" s="97">
        <v>0</v>
      </c>
      <c r="AD269" s="97">
        <v>0</v>
      </c>
      <c r="AE269" s="97">
        <v>0</v>
      </c>
      <c r="AF269" s="97">
        <v>0</v>
      </c>
      <c r="AG269" s="98" t="s">
        <v>1557</v>
      </c>
    </row>
    <row r="270" spans="1:33" ht="12" customHeight="1" x14ac:dyDescent="0.35">
      <c r="A270" s="91" t="s">
        <v>2421</v>
      </c>
      <c r="B270" s="96" t="s">
        <v>2184</v>
      </c>
      <c r="C270" s="97">
        <v>0</v>
      </c>
      <c r="D270" s="97">
        <v>0</v>
      </c>
      <c r="E270" s="97">
        <v>0</v>
      </c>
      <c r="F270" s="97">
        <v>0</v>
      </c>
      <c r="G270" s="97">
        <v>0</v>
      </c>
      <c r="H270" s="97">
        <v>0</v>
      </c>
      <c r="I270" s="97">
        <v>0</v>
      </c>
      <c r="J270" s="97">
        <v>0</v>
      </c>
      <c r="K270" s="97">
        <v>0</v>
      </c>
      <c r="L270" s="97">
        <v>0</v>
      </c>
      <c r="M270" s="97">
        <v>0</v>
      </c>
      <c r="N270" s="97">
        <v>0</v>
      </c>
      <c r="O270" s="97">
        <v>0</v>
      </c>
      <c r="P270" s="97">
        <v>0</v>
      </c>
      <c r="Q270" s="97">
        <v>0</v>
      </c>
      <c r="R270" s="97">
        <v>0</v>
      </c>
      <c r="S270" s="97">
        <v>0</v>
      </c>
      <c r="T270" s="97">
        <v>0</v>
      </c>
      <c r="U270" s="97">
        <v>0</v>
      </c>
      <c r="V270" s="97">
        <v>0</v>
      </c>
      <c r="W270" s="97">
        <v>0</v>
      </c>
      <c r="X270" s="97">
        <v>0</v>
      </c>
      <c r="Y270" s="97">
        <v>0</v>
      </c>
      <c r="Z270" s="97">
        <v>0</v>
      </c>
      <c r="AA270" s="97">
        <v>0</v>
      </c>
      <c r="AB270" s="97">
        <v>0</v>
      </c>
      <c r="AC270" s="97">
        <v>0</v>
      </c>
      <c r="AD270" s="97">
        <v>0</v>
      </c>
      <c r="AE270" s="97">
        <v>0</v>
      </c>
      <c r="AF270" s="97">
        <v>0</v>
      </c>
      <c r="AG270" s="98" t="s">
        <v>1557</v>
      </c>
    </row>
    <row r="271" spans="1:33" ht="12" customHeight="1" x14ac:dyDescent="0.35">
      <c r="A271" s="91" t="s">
        <v>2422</v>
      </c>
      <c r="B271" s="96" t="s">
        <v>2186</v>
      </c>
      <c r="C271" s="97">
        <v>0</v>
      </c>
      <c r="D271" s="97">
        <v>0</v>
      </c>
      <c r="E271" s="97">
        <v>0</v>
      </c>
      <c r="F271" s="97">
        <v>0</v>
      </c>
      <c r="G271" s="97">
        <v>0</v>
      </c>
      <c r="H271" s="97">
        <v>0</v>
      </c>
      <c r="I271" s="97">
        <v>0</v>
      </c>
      <c r="J271" s="97">
        <v>0</v>
      </c>
      <c r="K271" s="97">
        <v>0</v>
      </c>
      <c r="L271" s="97">
        <v>0</v>
      </c>
      <c r="M271" s="97">
        <v>0</v>
      </c>
      <c r="N271" s="97">
        <v>0</v>
      </c>
      <c r="O271" s="97">
        <v>0</v>
      </c>
      <c r="P271" s="97">
        <v>0</v>
      </c>
      <c r="Q271" s="97">
        <v>0</v>
      </c>
      <c r="R271" s="97">
        <v>0</v>
      </c>
      <c r="S271" s="97">
        <v>0</v>
      </c>
      <c r="T271" s="97">
        <v>0</v>
      </c>
      <c r="U271" s="97">
        <v>0</v>
      </c>
      <c r="V271" s="97">
        <v>0</v>
      </c>
      <c r="W271" s="97">
        <v>0</v>
      </c>
      <c r="X271" s="97">
        <v>0</v>
      </c>
      <c r="Y271" s="97">
        <v>0</v>
      </c>
      <c r="Z271" s="97">
        <v>0</v>
      </c>
      <c r="AA271" s="97">
        <v>0</v>
      </c>
      <c r="AB271" s="97">
        <v>0</v>
      </c>
      <c r="AC271" s="97">
        <v>0</v>
      </c>
      <c r="AD271" s="97">
        <v>0</v>
      </c>
      <c r="AE271" s="97">
        <v>0</v>
      </c>
      <c r="AF271" s="97">
        <v>0</v>
      </c>
      <c r="AG271" s="98" t="s">
        <v>1557</v>
      </c>
    </row>
    <row r="272" spans="1:33" ht="12" customHeight="1" x14ac:dyDescent="0.35">
      <c r="A272" s="91" t="s">
        <v>2423</v>
      </c>
      <c r="B272" s="96" t="s">
        <v>2188</v>
      </c>
      <c r="C272" s="97">
        <v>0</v>
      </c>
      <c r="D272" s="97">
        <v>0</v>
      </c>
      <c r="E272" s="97">
        <v>0</v>
      </c>
      <c r="F272" s="97">
        <v>0</v>
      </c>
      <c r="G272" s="97">
        <v>0</v>
      </c>
      <c r="H272" s="97">
        <v>0</v>
      </c>
      <c r="I272" s="97">
        <v>0</v>
      </c>
      <c r="J272" s="97">
        <v>0</v>
      </c>
      <c r="K272" s="97">
        <v>0</v>
      </c>
      <c r="L272" s="97">
        <v>0</v>
      </c>
      <c r="M272" s="97">
        <v>0</v>
      </c>
      <c r="N272" s="97">
        <v>0</v>
      </c>
      <c r="O272" s="97">
        <v>0</v>
      </c>
      <c r="P272" s="97">
        <v>0</v>
      </c>
      <c r="Q272" s="97">
        <v>0</v>
      </c>
      <c r="R272" s="97">
        <v>0</v>
      </c>
      <c r="S272" s="97">
        <v>0</v>
      </c>
      <c r="T272" s="97">
        <v>0</v>
      </c>
      <c r="U272" s="97">
        <v>0</v>
      </c>
      <c r="V272" s="97">
        <v>0</v>
      </c>
      <c r="W272" s="97">
        <v>0</v>
      </c>
      <c r="X272" s="97">
        <v>0</v>
      </c>
      <c r="Y272" s="97">
        <v>0</v>
      </c>
      <c r="Z272" s="97">
        <v>0</v>
      </c>
      <c r="AA272" s="97">
        <v>0</v>
      </c>
      <c r="AB272" s="97">
        <v>0</v>
      </c>
      <c r="AC272" s="97">
        <v>0</v>
      </c>
      <c r="AD272" s="97">
        <v>0</v>
      </c>
      <c r="AE272" s="97">
        <v>0</v>
      </c>
      <c r="AF272" s="97">
        <v>0</v>
      </c>
      <c r="AG272" s="98" t="s">
        <v>1557</v>
      </c>
    </row>
    <row r="273" spans="1:33" ht="12" customHeight="1" x14ac:dyDescent="0.35">
      <c r="A273" s="91" t="s">
        <v>2424</v>
      </c>
      <c r="B273" s="96" t="s">
        <v>2190</v>
      </c>
      <c r="C273" s="97">
        <v>0</v>
      </c>
      <c r="D273" s="97">
        <v>0</v>
      </c>
      <c r="E273" s="97">
        <v>0</v>
      </c>
      <c r="F273" s="97">
        <v>0</v>
      </c>
      <c r="G273" s="97">
        <v>0</v>
      </c>
      <c r="H273" s="97">
        <v>0</v>
      </c>
      <c r="I273" s="97">
        <v>0</v>
      </c>
      <c r="J273" s="97">
        <v>0</v>
      </c>
      <c r="K273" s="97">
        <v>0</v>
      </c>
      <c r="L273" s="97">
        <v>0</v>
      </c>
      <c r="M273" s="97">
        <v>0</v>
      </c>
      <c r="N273" s="97">
        <v>0</v>
      </c>
      <c r="O273" s="97">
        <v>0</v>
      </c>
      <c r="P273" s="97">
        <v>0</v>
      </c>
      <c r="Q273" s="97">
        <v>0</v>
      </c>
      <c r="R273" s="97">
        <v>0</v>
      </c>
      <c r="S273" s="97">
        <v>0</v>
      </c>
      <c r="T273" s="97">
        <v>0</v>
      </c>
      <c r="U273" s="97">
        <v>0</v>
      </c>
      <c r="V273" s="97">
        <v>0</v>
      </c>
      <c r="W273" s="97">
        <v>0</v>
      </c>
      <c r="X273" s="97">
        <v>0</v>
      </c>
      <c r="Y273" s="97">
        <v>0</v>
      </c>
      <c r="Z273" s="97">
        <v>0</v>
      </c>
      <c r="AA273" s="97">
        <v>0</v>
      </c>
      <c r="AB273" s="97">
        <v>0</v>
      </c>
      <c r="AC273" s="97">
        <v>0</v>
      </c>
      <c r="AD273" s="97">
        <v>0</v>
      </c>
      <c r="AE273" s="97">
        <v>0</v>
      </c>
      <c r="AF273" s="97">
        <v>0</v>
      </c>
      <c r="AG273" s="98" t="s">
        <v>1557</v>
      </c>
    </row>
    <row r="274" spans="1:33" ht="12" customHeight="1" x14ac:dyDescent="0.35">
      <c r="A274" s="91" t="s">
        <v>2425</v>
      </c>
      <c r="B274" s="96" t="s">
        <v>2192</v>
      </c>
      <c r="C274" s="97">
        <v>0</v>
      </c>
      <c r="D274" s="97">
        <v>0</v>
      </c>
      <c r="E274" s="97">
        <v>0</v>
      </c>
      <c r="F274" s="97">
        <v>0</v>
      </c>
      <c r="G274" s="97">
        <v>0</v>
      </c>
      <c r="H274" s="97">
        <v>0</v>
      </c>
      <c r="I274" s="97">
        <v>0</v>
      </c>
      <c r="J274" s="97">
        <v>0</v>
      </c>
      <c r="K274" s="97">
        <v>0</v>
      </c>
      <c r="L274" s="97">
        <v>0</v>
      </c>
      <c r="M274" s="97">
        <v>0</v>
      </c>
      <c r="N274" s="97">
        <v>0</v>
      </c>
      <c r="O274" s="97">
        <v>0</v>
      </c>
      <c r="P274" s="97">
        <v>0</v>
      </c>
      <c r="Q274" s="97">
        <v>0</v>
      </c>
      <c r="R274" s="97">
        <v>0</v>
      </c>
      <c r="S274" s="97">
        <v>0</v>
      </c>
      <c r="T274" s="97">
        <v>0</v>
      </c>
      <c r="U274" s="97">
        <v>0</v>
      </c>
      <c r="V274" s="97">
        <v>0</v>
      </c>
      <c r="W274" s="97">
        <v>0</v>
      </c>
      <c r="X274" s="97">
        <v>0</v>
      </c>
      <c r="Y274" s="97">
        <v>0</v>
      </c>
      <c r="Z274" s="97">
        <v>0</v>
      </c>
      <c r="AA274" s="97">
        <v>0</v>
      </c>
      <c r="AB274" s="97">
        <v>0</v>
      </c>
      <c r="AC274" s="97">
        <v>0</v>
      </c>
      <c r="AD274" s="97">
        <v>0</v>
      </c>
      <c r="AE274" s="97">
        <v>0</v>
      </c>
      <c r="AF274" s="97">
        <v>0</v>
      </c>
      <c r="AG274" s="98" t="s">
        <v>1557</v>
      </c>
    </row>
    <row r="275" spans="1:33" ht="12" customHeight="1" x14ac:dyDescent="0.35">
      <c r="A275" s="91" t="s">
        <v>2426</v>
      </c>
      <c r="B275" s="96" t="s">
        <v>2194</v>
      </c>
      <c r="C275" s="97">
        <v>0</v>
      </c>
      <c r="D275" s="97">
        <v>0</v>
      </c>
      <c r="E275" s="97">
        <v>0</v>
      </c>
      <c r="F275" s="97">
        <v>0</v>
      </c>
      <c r="G275" s="97">
        <v>0</v>
      </c>
      <c r="H275" s="97">
        <v>0</v>
      </c>
      <c r="I275" s="97">
        <v>0</v>
      </c>
      <c r="J275" s="97">
        <v>0</v>
      </c>
      <c r="K275" s="97">
        <v>0</v>
      </c>
      <c r="L275" s="97">
        <v>0</v>
      </c>
      <c r="M275" s="97">
        <v>0</v>
      </c>
      <c r="N275" s="97">
        <v>0</v>
      </c>
      <c r="O275" s="97">
        <v>0</v>
      </c>
      <c r="P275" s="97">
        <v>0</v>
      </c>
      <c r="Q275" s="97">
        <v>0</v>
      </c>
      <c r="R275" s="97">
        <v>0</v>
      </c>
      <c r="S275" s="97">
        <v>0</v>
      </c>
      <c r="T275" s="97">
        <v>0</v>
      </c>
      <c r="U275" s="97">
        <v>0</v>
      </c>
      <c r="V275" s="97">
        <v>0</v>
      </c>
      <c r="W275" s="97">
        <v>0</v>
      </c>
      <c r="X275" s="97">
        <v>0</v>
      </c>
      <c r="Y275" s="97">
        <v>0</v>
      </c>
      <c r="Z275" s="97">
        <v>0</v>
      </c>
      <c r="AA275" s="97">
        <v>0</v>
      </c>
      <c r="AB275" s="97">
        <v>0</v>
      </c>
      <c r="AC275" s="97">
        <v>0</v>
      </c>
      <c r="AD275" s="97">
        <v>0</v>
      </c>
      <c r="AE275" s="97">
        <v>0</v>
      </c>
      <c r="AF275" s="97">
        <v>0</v>
      </c>
      <c r="AG275" s="98" t="s">
        <v>1557</v>
      </c>
    </row>
    <row r="276" spans="1:33" ht="12" customHeight="1" x14ac:dyDescent="0.35">
      <c r="A276" s="91" t="s">
        <v>2427</v>
      </c>
      <c r="B276" s="96" t="s">
        <v>2196</v>
      </c>
      <c r="C276" s="97">
        <v>0</v>
      </c>
      <c r="D276" s="97">
        <v>0</v>
      </c>
      <c r="E276" s="97">
        <v>0</v>
      </c>
      <c r="F276" s="97">
        <v>0</v>
      </c>
      <c r="G276" s="97">
        <v>0</v>
      </c>
      <c r="H276" s="97">
        <v>0</v>
      </c>
      <c r="I276" s="97">
        <v>0</v>
      </c>
      <c r="J276" s="97">
        <v>0</v>
      </c>
      <c r="K276" s="97">
        <v>0</v>
      </c>
      <c r="L276" s="97">
        <v>0</v>
      </c>
      <c r="M276" s="97">
        <v>0</v>
      </c>
      <c r="N276" s="97">
        <v>0</v>
      </c>
      <c r="O276" s="97">
        <v>0</v>
      </c>
      <c r="P276" s="97">
        <v>0</v>
      </c>
      <c r="Q276" s="97">
        <v>0</v>
      </c>
      <c r="R276" s="97">
        <v>0</v>
      </c>
      <c r="S276" s="97">
        <v>0</v>
      </c>
      <c r="T276" s="97">
        <v>0</v>
      </c>
      <c r="U276" s="97">
        <v>0</v>
      </c>
      <c r="V276" s="97">
        <v>0</v>
      </c>
      <c r="W276" s="97">
        <v>0</v>
      </c>
      <c r="X276" s="97">
        <v>0</v>
      </c>
      <c r="Y276" s="97">
        <v>0</v>
      </c>
      <c r="Z276" s="97">
        <v>0</v>
      </c>
      <c r="AA276" s="97">
        <v>0</v>
      </c>
      <c r="AB276" s="97">
        <v>0</v>
      </c>
      <c r="AC276" s="97">
        <v>0</v>
      </c>
      <c r="AD276" s="97">
        <v>0</v>
      </c>
      <c r="AE276" s="97">
        <v>0</v>
      </c>
      <c r="AF276" s="97">
        <v>0</v>
      </c>
      <c r="AG276" s="98" t="s">
        <v>1557</v>
      </c>
    </row>
    <row r="277" spans="1:33" ht="12" customHeight="1" x14ac:dyDescent="0.35">
      <c r="A277" s="91" t="s">
        <v>2428</v>
      </c>
      <c r="B277" s="96" t="s">
        <v>2198</v>
      </c>
      <c r="C277" s="97">
        <v>0</v>
      </c>
      <c r="D277" s="97">
        <v>0</v>
      </c>
      <c r="E277" s="97">
        <v>0</v>
      </c>
      <c r="F277" s="97">
        <v>0</v>
      </c>
      <c r="G277" s="97">
        <v>0</v>
      </c>
      <c r="H277" s="97">
        <v>0</v>
      </c>
      <c r="I277" s="97">
        <v>0</v>
      </c>
      <c r="J277" s="97">
        <v>0</v>
      </c>
      <c r="K277" s="97">
        <v>0</v>
      </c>
      <c r="L277" s="97">
        <v>0</v>
      </c>
      <c r="M277" s="97">
        <v>0</v>
      </c>
      <c r="N277" s="97">
        <v>0</v>
      </c>
      <c r="O277" s="97">
        <v>0</v>
      </c>
      <c r="P277" s="97">
        <v>0</v>
      </c>
      <c r="Q277" s="97">
        <v>0</v>
      </c>
      <c r="R277" s="97">
        <v>0</v>
      </c>
      <c r="S277" s="97">
        <v>0</v>
      </c>
      <c r="T277" s="97">
        <v>0</v>
      </c>
      <c r="U277" s="97">
        <v>0</v>
      </c>
      <c r="V277" s="97">
        <v>0</v>
      </c>
      <c r="W277" s="97">
        <v>0</v>
      </c>
      <c r="X277" s="97">
        <v>0</v>
      </c>
      <c r="Y277" s="97">
        <v>0</v>
      </c>
      <c r="Z277" s="97">
        <v>0</v>
      </c>
      <c r="AA277" s="97">
        <v>0</v>
      </c>
      <c r="AB277" s="97">
        <v>0</v>
      </c>
      <c r="AC277" s="97">
        <v>0</v>
      </c>
      <c r="AD277" s="97">
        <v>0</v>
      </c>
      <c r="AE277" s="97">
        <v>0</v>
      </c>
      <c r="AF277" s="97">
        <v>0</v>
      </c>
      <c r="AG277" s="98" t="s">
        <v>1557</v>
      </c>
    </row>
    <row r="278" spans="1:33" ht="12" customHeight="1" x14ac:dyDescent="0.35">
      <c r="A278" s="91" t="s">
        <v>2429</v>
      </c>
      <c r="B278" s="96" t="s">
        <v>2200</v>
      </c>
      <c r="C278" s="97">
        <v>0</v>
      </c>
      <c r="D278" s="97">
        <v>0</v>
      </c>
      <c r="E278" s="97">
        <v>0</v>
      </c>
      <c r="F278" s="97">
        <v>0</v>
      </c>
      <c r="G278" s="97">
        <v>0</v>
      </c>
      <c r="H278" s="97">
        <v>0</v>
      </c>
      <c r="I278" s="97">
        <v>0</v>
      </c>
      <c r="J278" s="97">
        <v>0</v>
      </c>
      <c r="K278" s="97">
        <v>0</v>
      </c>
      <c r="L278" s="97">
        <v>0</v>
      </c>
      <c r="M278" s="97">
        <v>0</v>
      </c>
      <c r="N278" s="97">
        <v>0</v>
      </c>
      <c r="O278" s="97">
        <v>0</v>
      </c>
      <c r="P278" s="97">
        <v>0</v>
      </c>
      <c r="Q278" s="97">
        <v>0</v>
      </c>
      <c r="R278" s="97">
        <v>0</v>
      </c>
      <c r="S278" s="97">
        <v>0</v>
      </c>
      <c r="T278" s="97">
        <v>0</v>
      </c>
      <c r="U278" s="97">
        <v>0</v>
      </c>
      <c r="V278" s="97">
        <v>0</v>
      </c>
      <c r="W278" s="97">
        <v>0</v>
      </c>
      <c r="X278" s="97">
        <v>0</v>
      </c>
      <c r="Y278" s="97">
        <v>0</v>
      </c>
      <c r="Z278" s="97">
        <v>0</v>
      </c>
      <c r="AA278" s="97">
        <v>0</v>
      </c>
      <c r="AB278" s="97">
        <v>0</v>
      </c>
      <c r="AC278" s="97">
        <v>0</v>
      </c>
      <c r="AD278" s="97">
        <v>0</v>
      </c>
      <c r="AE278" s="97">
        <v>0</v>
      </c>
      <c r="AF278" s="97">
        <v>0</v>
      </c>
      <c r="AG278" s="98" t="s">
        <v>1557</v>
      </c>
    </row>
    <row r="279" spans="1:33" ht="12" customHeight="1" x14ac:dyDescent="0.35">
      <c r="A279" s="91" t="s">
        <v>2430</v>
      </c>
      <c r="B279" s="96" t="s">
        <v>2202</v>
      </c>
      <c r="C279" s="97">
        <v>0</v>
      </c>
      <c r="D279" s="97">
        <v>0</v>
      </c>
      <c r="E279" s="97">
        <v>0</v>
      </c>
      <c r="F279" s="97">
        <v>0</v>
      </c>
      <c r="G279" s="97">
        <v>0</v>
      </c>
      <c r="H279" s="97">
        <v>0</v>
      </c>
      <c r="I279" s="97">
        <v>0</v>
      </c>
      <c r="J279" s="97">
        <v>0</v>
      </c>
      <c r="K279" s="97">
        <v>0</v>
      </c>
      <c r="L279" s="97">
        <v>0</v>
      </c>
      <c r="M279" s="97">
        <v>0</v>
      </c>
      <c r="N279" s="97">
        <v>0</v>
      </c>
      <c r="O279" s="97">
        <v>0</v>
      </c>
      <c r="P279" s="97">
        <v>0</v>
      </c>
      <c r="Q279" s="97">
        <v>0</v>
      </c>
      <c r="R279" s="97">
        <v>0</v>
      </c>
      <c r="S279" s="97">
        <v>0</v>
      </c>
      <c r="T279" s="97">
        <v>0</v>
      </c>
      <c r="U279" s="97">
        <v>0</v>
      </c>
      <c r="V279" s="97">
        <v>0</v>
      </c>
      <c r="W279" s="97">
        <v>0</v>
      </c>
      <c r="X279" s="97">
        <v>0</v>
      </c>
      <c r="Y279" s="97">
        <v>0</v>
      </c>
      <c r="Z279" s="97">
        <v>0</v>
      </c>
      <c r="AA279" s="97">
        <v>0</v>
      </c>
      <c r="AB279" s="97">
        <v>0</v>
      </c>
      <c r="AC279" s="97">
        <v>0</v>
      </c>
      <c r="AD279" s="97">
        <v>0</v>
      </c>
      <c r="AE279" s="97">
        <v>0</v>
      </c>
      <c r="AF279" s="97">
        <v>0</v>
      </c>
      <c r="AG279" s="98" t="s">
        <v>1557</v>
      </c>
    </row>
    <row r="280" spans="1:33" ht="12" customHeight="1" x14ac:dyDescent="0.35">
      <c r="A280" s="91" t="s">
        <v>2431</v>
      </c>
      <c r="B280" s="96" t="s">
        <v>2204</v>
      </c>
      <c r="C280" s="97">
        <v>0</v>
      </c>
      <c r="D280" s="97">
        <v>0</v>
      </c>
      <c r="E280" s="97">
        <v>0</v>
      </c>
      <c r="F280" s="97">
        <v>0</v>
      </c>
      <c r="G280" s="97">
        <v>0</v>
      </c>
      <c r="H280" s="97">
        <v>0</v>
      </c>
      <c r="I280" s="97">
        <v>0</v>
      </c>
      <c r="J280" s="97">
        <v>0</v>
      </c>
      <c r="K280" s="97">
        <v>0</v>
      </c>
      <c r="L280" s="97">
        <v>0</v>
      </c>
      <c r="M280" s="97">
        <v>0</v>
      </c>
      <c r="N280" s="97">
        <v>0</v>
      </c>
      <c r="O280" s="97">
        <v>0</v>
      </c>
      <c r="P280" s="97">
        <v>0</v>
      </c>
      <c r="Q280" s="97">
        <v>0</v>
      </c>
      <c r="R280" s="97">
        <v>0</v>
      </c>
      <c r="S280" s="97">
        <v>0</v>
      </c>
      <c r="T280" s="97">
        <v>0</v>
      </c>
      <c r="U280" s="97">
        <v>0</v>
      </c>
      <c r="V280" s="97">
        <v>0</v>
      </c>
      <c r="W280" s="97">
        <v>0</v>
      </c>
      <c r="X280" s="97">
        <v>0</v>
      </c>
      <c r="Y280" s="97">
        <v>0</v>
      </c>
      <c r="Z280" s="97">
        <v>0</v>
      </c>
      <c r="AA280" s="97">
        <v>0</v>
      </c>
      <c r="AB280" s="97">
        <v>0</v>
      </c>
      <c r="AC280" s="97">
        <v>0</v>
      </c>
      <c r="AD280" s="97">
        <v>0</v>
      </c>
      <c r="AE280" s="97">
        <v>0</v>
      </c>
      <c r="AF280" s="97">
        <v>0</v>
      </c>
      <c r="AG280" s="98" t="s">
        <v>1557</v>
      </c>
    </row>
    <row r="281" spans="1:33" ht="12" customHeight="1" x14ac:dyDescent="0.35">
      <c r="A281" s="91" t="s">
        <v>2432</v>
      </c>
      <c r="B281" s="96" t="s">
        <v>2206</v>
      </c>
      <c r="C281" s="97">
        <v>0</v>
      </c>
      <c r="D281" s="97">
        <v>0</v>
      </c>
      <c r="E281" s="97">
        <v>0</v>
      </c>
      <c r="F281" s="97">
        <v>0</v>
      </c>
      <c r="G281" s="97">
        <v>0</v>
      </c>
      <c r="H281" s="97">
        <v>0</v>
      </c>
      <c r="I281" s="97">
        <v>0</v>
      </c>
      <c r="J281" s="97">
        <v>0</v>
      </c>
      <c r="K281" s="97">
        <v>0</v>
      </c>
      <c r="L281" s="97">
        <v>0</v>
      </c>
      <c r="M281" s="97">
        <v>0</v>
      </c>
      <c r="N281" s="97">
        <v>0</v>
      </c>
      <c r="O281" s="97">
        <v>0</v>
      </c>
      <c r="P281" s="97">
        <v>0</v>
      </c>
      <c r="Q281" s="97">
        <v>0</v>
      </c>
      <c r="R281" s="97">
        <v>0</v>
      </c>
      <c r="S281" s="97">
        <v>0</v>
      </c>
      <c r="T281" s="97">
        <v>0</v>
      </c>
      <c r="U281" s="97">
        <v>0</v>
      </c>
      <c r="V281" s="97">
        <v>0</v>
      </c>
      <c r="W281" s="97">
        <v>0</v>
      </c>
      <c r="X281" s="97">
        <v>0</v>
      </c>
      <c r="Y281" s="97">
        <v>0</v>
      </c>
      <c r="Z281" s="97">
        <v>0</v>
      </c>
      <c r="AA281" s="97">
        <v>0</v>
      </c>
      <c r="AB281" s="97">
        <v>0</v>
      </c>
      <c r="AC281" s="97">
        <v>0</v>
      </c>
      <c r="AD281" s="97">
        <v>0</v>
      </c>
      <c r="AE281" s="97">
        <v>0</v>
      </c>
      <c r="AF281" s="97">
        <v>0</v>
      </c>
      <c r="AG281" s="98" t="s">
        <v>1557</v>
      </c>
    </row>
    <row r="282" spans="1:33" ht="12" customHeight="1" x14ac:dyDescent="0.35"/>
    <row r="283" spans="1:33" ht="12" customHeight="1" x14ac:dyDescent="0.35">
      <c r="B283" s="41" t="s">
        <v>19</v>
      </c>
    </row>
    <row r="284" spans="1:33" ht="12" customHeight="1" x14ac:dyDescent="0.35">
      <c r="A284" s="91" t="s">
        <v>2433</v>
      </c>
      <c r="B284" s="96" t="s">
        <v>2176</v>
      </c>
      <c r="C284" s="97">
        <v>0</v>
      </c>
      <c r="D284" s="97">
        <v>0</v>
      </c>
      <c r="E284" s="97">
        <v>0</v>
      </c>
      <c r="F284" s="97">
        <v>0</v>
      </c>
      <c r="G284" s="97">
        <v>0</v>
      </c>
      <c r="H284" s="97">
        <v>0</v>
      </c>
      <c r="I284" s="97">
        <v>0</v>
      </c>
      <c r="J284" s="97">
        <v>0</v>
      </c>
      <c r="K284" s="97">
        <v>0</v>
      </c>
      <c r="L284" s="97">
        <v>0</v>
      </c>
      <c r="M284" s="97">
        <v>0</v>
      </c>
      <c r="N284" s="97">
        <v>0</v>
      </c>
      <c r="O284" s="97">
        <v>0</v>
      </c>
      <c r="P284" s="97">
        <v>0</v>
      </c>
      <c r="Q284" s="97">
        <v>0</v>
      </c>
      <c r="R284" s="97">
        <v>0</v>
      </c>
      <c r="S284" s="97">
        <v>0</v>
      </c>
      <c r="T284" s="97">
        <v>0</v>
      </c>
      <c r="U284" s="97">
        <v>0</v>
      </c>
      <c r="V284" s="97">
        <v>0</v>
      </c>
      <c r="W284" s="97">
        <v>0</v>
      </c>
      <c r="X284" s="97">
        <v>0</v>
      </c>
      <c r="Y284" s="97">
        <v>0</v>
      </c>
      <c r="Z284" s="97">
        <v>0</v>
      </c>
      <c r="AA284" s="97">
        <v>0</v>
      </c>
      <c r="AB284" s="97">
        <v>0</v>
      </c>
      <c r="AC284" s="97">
        <v>0</v>
      </c>
      <c r="AD284" s="97">
        <v>0</v>
      </c>
      <c r="AE284" s="97">
        <v>0</v>
      </c>
      <c r="AF284" s="97">
        <v>0</v>
      </c>
      <c r="AG284" s="98" t="s">
        <v>1557</v>
      </c>
    </row>
    <row r="285" spans="1:33" ht="12" customHeight="1" x14ac:dyDescent="0.35">
      <c r="A285" s="91" t="s">
        <v>2434</v>
      </c>
      <c r="B285" s="96" t="s">
        <v>2178</v>
      </c>
      <c r="C285" s="97">
        <v>82.104659999999996</v>
      </c>
      <c r="D285" s="97">
        <v>80.516250999999997</v>
      </c>
      <c r="E285" s="97">
        <v>79.072945000000004</v>
      </c>
      <c r="F285" s="97">
        <v>77.509369000000007</v>
      </c>
      <c r="G285" s="97">
        <v>76.012000999999998</v>
      </c>
      <c r="H285" s="97">
        <v>74.505852000000004</v>
      </c>
      <c r="I285" s="97">
        <v>73.333679000000004</v>
      </c>
      <c r="J285" s="97">
        <v>72.181396000000007</v>
      </c>
      <c r="K285" s="97">
        <v>71.087952000000001</v>
      </c>
      <c r="L285" s="97">
        <v>70.044974999999994</v>
      </c>
      <c r="M285" s="97">
        <v>69.048057999999997</v>
      </c>
      <c r="N285" s="97">
        <v>68.098151999999999</v>
      </c>
      <c r="O285" s="97">
        <v>67.193191999999996</v>
      </c>
      <c r="P285" s="97">
        <v>66.306708999999998</v>
      </c>
      <c r="Q285" s="97">
        <v>65.456901999999999</v>
      </c>
      <c r="R285" s="97">
        <v>64.646338999999998</v>
      </c>
      <c r="S285" s="97">
        <v>63.872478000000001</v>
      </c>
      <c r="T285" s="97">
        <v>63.135528999999998</v>
      </c>
      <c r="U285" s="97">
        <v>62.433757999999997</v>
      </c>
      <c r="V285" s="97">
        <v>61.764499999999998</v>
      </c>
      <c r="W285" s="97">
        <v>61.125584000000003</v>
      </c>
      <c r="X285" s="97">
        <v>60.516953000000001</v>
      </c>
      <c r="Y285" s="97">
        <v>59.936152999999997</v>
      </c>
      <c r="Z285" s="97">
        <v>59.383105999999998</v>
      </c>
      <c r="AA285" s="97">
        <v>58.856743000000002</v>
      </c>
      <c r="AB285" s="97">
        <v>58.355201999999998</v>
      </c>
      <c r="AC285" s="97">
        <v>57.876812000000001</v>
      </c>
      <c r="AD285" s="97">
        <v>57.421290999999997</v>
      </c>
      <c r="AE285" s="97">
        <v>56.987071999999998</v>
      </c>
      <c r="AF285" s="97">
        <v>56.552371999999998</v>
      </c>
      <c r="AG285" s="98">
        <v>-1.2774000000000001E-2</v>
      </c>
    </row>
    <row r="286" spans="1:33" ht="12" customHeight="1" x14ac:dyDescent="0.35">
      <c r="A286" s="91" t="s">
        <v>2435</v>
      </c>
      <c r="B286" s="96" t="s">
        <v>2180</v>
      </c>
      <c r="C286" s="97">
        <v>75.194198999999998</v>
      </c>
      <c r="D286" s="97">
        <v>73.514060999999998</v>
      </c>
      <c r="E286" s="97">
        <v>72.020820999999998</v>
      </c>
      <c r="F286" s="97">
        <v>70.581801999999996</v>
      </c>
      <c r="G286" s="97">
        <v>69.163223000000002</v>
      </c>
      <c r="H286" s="97">
        <v>67.732697000000002</v>
      </c>
      <c r="I286" s="97">
        <v>66.487465</v>
      </c>
      <c r="J286" s="97">
        <v>65.299553000000003</v>
      </c>
      <c r="K286" s="97">
        <v>64.167755</v>
      </c>
      <c r="L286" s="97">
        <v>63.089123000000001</v>
      </c>
      <c r="M286" s="97">
        <v>62.060833000000002</v>
      </c>
      <c r="N286" s="97">
        <v>61.080956</v>
      </c>
      <c r="O286" s="97">
        <v>60.147208999999997</v>
      </c>
      <c r="P286" s="97">
        <v>59.233944000000001</v>
      </c>
      <c r="Q286" s="97">
        <v>58.358874999999998</v>
      </c>
      <c r="R286" s="97">
        <v>57.524422000000001</v>
      </c>
      <c r="S286" s="97">
        <v>56.728912000000001</v>
      </c>
      <c r="T286" s="97">
        <v>55.969849000000004</v>
      </c>
      <c r="U286" s="97">
        <v>55.245795999999999</v>
      </c>
      <c r="V286" s="97">
        <v>54.555183</v>
      </c>
      <c r="W286" s="97">
        <v>53.89658</v>
      </c>
      <c r="X286" s="97">
        <v>53.268402000000002</v>
      </c>
      <c r="Y286" s="97">
        <v>52.669452999999997</v>
      </c>
      <c r="Z286" s="97">
        <v>52.098370000000003</v>
      </c>
      <c r="AA286" s="97">
        <v>51.553908999999997</v>
      </c>
      <c r="AB286" s="97">
        <v>51.034824</v>
      </c>
      <c r="AC286" s="97">
        <v>50.540100000000002</v>
      </c>
      <c r="AD286" s="97">
        <v>50.068522999999999</v>
      </c>
      <c r="AE286" s="97">
        <v>49.619171000000001</v>
      </c>
      <c r="AF286" s="97">
        <v>49.169899000000001</v>
      </c>
      <c r="AG286" s="98">
        <v>-1.4541E-2</v>
      </c>
    </row>
    <row r="287" spans="1:33" ht="12" customHeight="1" x14ac:dyDescent="0.35">
      <c r="A287" s="91" t="s">
        <v>2436</v>
      </c>
      <c r="B287" s="96" t="s">
        <v>2182</v>
      </c>
      <c r="C287" s="97">
        <v>74.340462000000002</v>
      </c>
      <c r="D287" s="97">
        <v>72.706496999999999</v>
      </c>
      <c r="E287" s="97">
        <v>71.252335000000002</v>
      </c>
      <c r="F287" s="97">
        <v>69.833374000000006</v>
      </c>
      <c r="G287" s="97">
        <v>68.331017000000003</v>
      </c>
      <c r="H287" s="97">
        <v>67.023887999999999</v>
      </c>
      <c r="I287" s="97">
        <v>65.823097000000004</v>
      </c>
      <c r="J287" s="97">
        <v>64.673935</v>
      </c>
      <c r="K287" s="97">
        <v>63.582408999999998</v>
      </c>
      <c r="L287" s="97">
        <v>62.541767</v>
      </c>
      <c r="M287" s="97">
        <v>61.549579999999999</v>
      </c>
      <c r="N287" s="97">
        <v>60.604495999999997</v>
      </c>
      <c r="O287" s="97">
        <v>59.703479999999999</v>
      </c>
      <c r="P287" s="97">
        <v>58.820698</v>
      </c>
      <c r="Q287" s="97">
        <v>57.974894999999997</v>
      </c>
      <c r="R287" s="97">
        <v>57.168571</v>
      </c>
      <c r="S287" s="97">
        <v>56.400139000000003</v>
      </c>
      <c r="T287" s="97">
        <v>55.667473000000001</v>
      </c>
      <c r="U287" s="97">
        <v>54.968899</v>
      </c>
      <c r="V287" s="97">
        <v>54.302703999999999</v>
      </c>
      <c r="W287" s="97">
        <v>53.667343000000002</v>
      </c>
      <c r="X287" s="97">
        <v>53.061562000000002</v>
      </c>
      <c r="Y287" s="97">
        <v>52.483994000000003</v>
      </c>
      <c r="Z287" s="97">
        <v>51.933449000000003</v>
      </c>
      <c r="AA287" s="97">
        <v>51.408676</v>
      </c>
      <c r="AB287" s="97">
        <v>50.908473999999998</v>
      </c>
      <c r="AC287" s="97">
        <v>50.431721000000003</v>
      </c>
      <c r="AD287" s="97">
        <v>49.977364000000001</v>
      </c>
      <c r="AE287" s="97">
        <v>49.544421999999997</v>
      </c>
      <c r="AF287" s="97">
        <v>49.110805999999997</v>
      </c>
      <c r="AG287" s="98">
        <v>-1.4194E-2</v>
      </c>
    </row>
    <row r="288" spans="1:33" ht="12" customHeight="1" x14ac:dyDescent="0.35">
      <c r="A288" s="91" t="s">
        <v>2437</v>
      </c>
      <c r="B288" s="96" t="s">
        <v>2184</v>
      </c>
      <c r="C288" s="97">
        <v>83.371314999999996</v>
      </c>
      <c r="D288" s="97">
        <v>81.590873999999999</v>
      </c>
      <c r="E288" s="97">
        <v>80.006293999999997</v>
      </c>
      <c r="F288" s="97">
        <v>78.407737999999995</v>
      </c>
      <c r="G288" s="97">
        <v>76.744872999999998</v>
      </c>
      <c r="H288" s="97">
        <v>75.293541000000005</v>
      </c>
      <c r="I288" s="97">
        <v>73.986671000000001</v>
      </c>
      <c r="J288" s="97">
        <v>72.725662</v>
      </c>
      <c r="K288" s="97">
        <v>71.531113000000005</v>
      </c>
      <c r="L288" s="97">
        <v>70.391479000000004</v>
      </c>
      <c r="M288" s="97">
        <v>69.304885999999996</v>
      </c>
      <c r="N288" s="97">
        <v>68.269454999999994</v>
      </c>
      <c r="O288" s="97">
        <v>67.281548000000001</v>
      </c>
      <c r="P288" s="97">
        <v>66.316406000000001</v>
      </c>
      <c r="Q288" s="97">
        <v>65.393028000000001</v>
      </c>
      <c r="R288" s="97">
        <v>64.512450999999999</v>
      </c>
      <c r="S288" s="97">
        <v>63.671523999999998</v>
      </c>
      <c r="T288" s="97">
        <v>62.870280999999999</v>
      </c>
      <c r="U288" s="97">
        <v>62.106636000000002</v>
      </c>
      <c r="V288" s="97">
        <v>61.377972</v>
      </c>
      <c r="W288" s="97">
        <v>60.683075000000002</v>
      </c>
      <c r="X288" s="97">
        <v>60.020859000000002</v>
      </c>
      <c r="Y288" s="97">
        <v>59.389136999999998</v>
      </c>
      <c r="Z288" s="97">
        <v>58.787070999999997</v>
      </c>
      <c r="AA288" s="97">
        <v>58.213264000000002</v>
      </c>
      <c r="AB288" s="97">
        <v>57.666263999999998</v>
      </c>
      <c r="AC288" s="97">
        <v>57.144089000000001</v>
      </c>
      <c r="AD288" s="97">
        <v>56.647015000000003</v>
      </c>
      <c r="AE288" s="97">
        <v>56.172942999999997</v>
      </c>
      <c r="AF288" s="97">
        <v>55.701607000000003</v>
      </c>
      <c r="AG288" s="98">
        <v>-1.3809999999999999E-2</v>
      </c>
    </row>
    <row r="289" spans="1:33" ht="12" customHeight="1" x14ac:dyDescent="0.35">
      <c r="A289" s="91" t="s">
        <v>2438</v>
      </c>
      <c r="B289" s="96" t="s">
        <v>2186</v>
      </c>
      <c r="C289" s="97">
        <v>0</v>
      </c>
      <c r="D289" s="97">
        <v>0</v>
      </c>
      <c r="E289" s="97">
        <v>0</v>
      </c>
      <c r="F289" s="97">
        <v>0</v>
      </c>
      <c r="G289" s="97">
        <v>0</v>
      </c>
      <c r="H289" s="97">
        <v>0</v>
      </c>
      <c r="I289" s="97">
        <v>0</v>
      </c>
      <c r="J289" s="97">
        <v>0</v>
      </c>
      <c r="K289" s="97">
        <v>0</v>
      </c>
      <c r="L289" s="97">
        <v>0</v>
      </c>
      <c r="M289" s="97">
        <v>0</v>
      </c>
      <c r="N289" s="97">
        <v>0</v>
      </c>
      <c r="O289" s="97">
        <v>0</v>
      </c>
      <c r="P289" s="97">
        <v>0</v>
      </c>
      <c r="Q289" s="97">
        <v>0</v>
      </c>
      <c r="R289" s="97">
        <v>0</v>
      </c>
      <c r="S289" s="97">
        <v>0</v>
      </c>
      <c r="T289" s="97">
        <v>0</v>
      </c>
      <c r="U289" s="97">
        <v>0</v>
      </c>
      <c r="V289" s="97">
        <v>0</v>
      </c>
      <c r="W289" s="97">
        <v>0</v>
      </c>
      <c r="X289" s="97">
        <v>0</v>
      </c>
      <c r="Y289" s="97">
        <v>0</v>
      </c>
      <c r="Z289" s="97">
        <v>0</v>
      </c>
      <c r="AA289" s="97">
        <v>0</v>
      </c>
      <c r="AB289" s="97">
        <v>0</v>
      </c>
      <c r="AC289" s="97">
        <v>0</v>
      </c>
      <c r="AD289" s="97">
        <v>0</v>
      </c>
      <c r="AE289" s="97">
        <v>0</v>
      </c>
      <c r="AF289" s="97">
        <v>0</v>
      </c>
      <c r="AG289" s="98" t="s">
        <v>1557</v>
      </c>
    </row>
    <row r="290" spans="1:33" ht="12" customHeight="1" x14ac:dyDescent="0.35">
      <c r="A290" s="91" t="s">
        <v>2439</v>
      </c>
      <c r="B290" s="96" t="s">
        <v>2188</v>
      </c>
      <c r="C290" s="97">
        <v>0</v>
      </c>
      <c r="D290" s="97">
        <v>0</v>
      </c>
      <c r="E290" s="97">
        <v>0</v>
      </c>
      <c r="F290" s="97">
        <v>0</v>
      </c>
      <c r="G290" s="97">
        <v>0</v>
      </c>
      <c r="H290" s="97">
        <v>0</v>
      </c>
      <c r="I290" s="97">
        <v>0</v>
      </c>
      <c r="J290" s="97">
        <v>0</v>
      </c>
      <c r="K290" s="97">
        <v>0</v>
      </c>
      <c r="L290" s="97">
        <v>0</v>
      </c>
      <c r="M290" s="97">
        <v>0</v>
      </c>
      <c r="N290" s="97">
        <v>0</v>
      </c>
      <c r="O290" s="97">
        <v>0</v>
      </c>
      <c r="P290" s="97">
        <v>0</v>
      </c>
      <c r="Q290" s="97">
        <v>0</v>
      </c>
      <c r="R290" s="97">
        <v>0</v>
      </c>
      <c r="S290" s="97">
        <v>0</v>
      </c>
      <c r="T290" s="97">
        <v>0</v>
      </c>
      <c r="U290" s="97">
        <v>0</v>
      </c>
      <c r="V290" s="97">
        <v>0</v>
      </c>
      <c r="W290" s="97">
        <v>0</v>
      </c>
      <c r="X290" s="97">
        <v>0</v>
      </c>
      <c r="Y290" s="97">
        <v>0</v>
      </c>
      <c r="Z290" s="97">
        <v>0</v>
      </c>
      <c r="AA290" s="97">
        <v>0</v>
      </c>
      <c r="AB290" s="97">
        <v>0</v>
      </c>
      <c r="AC290" s="97">
        <v>0</v>
      </c>
      <c r="AD290" s="97">
        <v>0</v>
      </c>
      <c r="AE290" s="97">
        <v>0</v>
      </c>
      <c r="AF290" s="97">
        <v>0</v>
      </c>
      <c r="AG290" s="98" t="s">
        <v>1557</v>
      </c>
    </row>
    <row r="291" spans="1:33" ht="12" customHeight="1" x14ac:dyDescent="0.35">
      <c r="A291" s="91" t="s">
        <v>2440</v>
      </c>
      <c r="B291" s="96" t="s">
        <v>2190</v>
      </c>
      <c r="C291" s="97">
        <v>0</v>
      </c>
      <c r="D291" s="97">
        <v>0</v>
      </c>
      <c r="E291" s="97">
        <v>0</v>
      </c>
      <c r="F291" s="97">
        <v>0</v>
      </c>
      <c r="G291" s="97">
        <v>0</v>
      </c>
      <c r="H291" s="97">
        <v>0</v>
      </c>
      <c r="I291" s="97">
        <v>0</v>
      </c>
      <c r="J291" s="97">
        <v>0</v>
      </c>
      <c r="K291" s="97">
        <v>0</v>
      </c>
      <c r="L291" s="97">
        <v>0</v>
      </c>
      <c r="M291" s="97">
        <v>0</v>
      </c>
      <c r="N291" s="97">
        <v>0</v>
      </c>
      <c r="O291" s="97">
        <v>0</v>
      </c>
      <c r="P291" s="97">
        <v>0</v>
      </c>
      <c r="Q291" s="97">
        <v>0</v>
      </c>
      <c r="R291" s="97">
        <v>0</v>
      </c>
      <c r="S291" s="97">
        <v>0</v>
      </c>
      <c r="T291" s="97">
        <v>0</v>
      </c>
      <c r="U291" s="97">
        <v>0</v>
      </c>
      <c r="V291" s="97">
        <v>0</v>
      </c>
      <c r="W291" s="97">
        <v>0</v>
      </c>
      <c r="X291" s="97">
        <v>0</v>
      </c>
      <c r="Y291" s="97">
        <v>0</v>
      </c>
      <c r="Z291" s="97">
        <v>0</v>
      </c>
      <c r="AA291" s="97">
        <v>0</v>
      </c>
      <c r="AB291" s="97">
        <v>0</v>
      </c>
      <c r="AC291" s="97">
        <v>0</v>
      </c>
      <c r="AD291" s="97">
        <v>0</v>
      </c>
      <c r="AE291" s="97">
        <v>0</v>
      </c>
      <c r="AF291" s="97">
        <v>0</v>
      </c>
      <c r="AG291" s="98" t="s">
        <v>1557</v>
      </c>
    </row>
    <row r="292" spans="1:33" ht="12" customHeight="1" x14ac:dyDescent="0.35">
      <c r="A292" s="91" t="s">
        <v>2441</v>
      </c>
      <c r="B292" s="96" t="s">
        <v>2192</v>
      </c>
      <c r="C292" s="97">
        <v>0</v>
      </c>
      <c r="D292" s="97">
        <v>0</v>
      </c>
      <c r="E292" s="97">
        <v>0</v>
      </c>
      <c r="F292" s="97">
        <v>0</v>
      </c>
      <c r="G292" s="97">
        <v>0</v>
      </c>
      <c r="H292" s="97">
        <v>0</v>
      </c>
      <c r="I292" s="97">
        <v>0</v>
      </c>
      <c r="J292" s="97">
        <v>0</v>
      </c>
      <c r="K292" s="97">
        <v>0</v>
      </c>
      <c r="L292" s="97">
        <v>0</v>
      </c>
      <c r="M292" s="97">
        <v>0</v>
      </c>
      <c r="N292" s="97">
        <v>0</v>
      </c>
      <c r="O292" s="97">
        <v>0</v>
      </c>
      <c r="P292" s="97">
        <v>0</v>
      </c>
      <c r="Q292" s="97">
        <v>0</v>
      </c>
      <c r="R292" s="97">
        <v>0</v>
      </c>
      <c r="S292" s="97">
        <v>0</v>
      </c>
      <c r="T292" s="97">
        <v>0</v>
      </c>
      <c r="U292" s="97">
        <v>0</v>
      </c>
      <c r="V292" s="97">
        <v>0</v>
      </c>
      <c r="W292" s="97">
        <v>0</v>
      </c>
      <c r="X292" s="97">
        <v>0</v>
      </c>
      <c r="Y292" s="97">
        <v>0</v>
      </c>
      <c r="Z292" s="97">
        <v>0</v>
      </c>
      <c r="AA292" s="97">
        <v>0</v>
      </c>
      <c r="AB292" s="97">
        <v>0</v>
      </c>
      <c r="AC292" s="97">
        <v>0</v>
      </c>
      <c r="AD292" s="97">
        <v>0</v>
      </c>
      <c r="AE292" s="97">
        <v>0</v>
      </c>
      <c r="AF292" s="97">
        <v>0</v>
      </c>
      <c r="AG292" s="98" t="s">
        <v>1557</v>
      </c>
    </row>
    <row r="293" spans="1:33" ht="12" customHeight="1" x14ac:dyDescent="0.35">
      <c r="A293" s="91" t="s">
        <v>2442</v>
      </c>
      <c r="B293" s="96" t="s">
        <v>2194</v>
      </c>
      <c r="C293" s="97">
        <v>0</v>
      </c>
      <c r="D293" s="97">
        <v>0</v>
      </c>
      <c r="E293" s="97">
        <v>0</v>
      </c>
      <c r="F293" s="97">
        <v>0</v>
      </c>
      <c r="G293" s="97">
        <v>0</v>
      </c>
      <c r="H293" s="97">
        <v>0</v>
      </c>
      <c r="I293" s="97">
        <v>0</v>
      </c>
      <c r="J293" s="97">
        <v>0</v>
      </c>
      <c r="K293" s="97">
        <v>0</v>
      </c>
      <c r="L293" s="97">
        <v>0</v>
      </c>
      <c r="M293" s="97">
        <v>0</v>
      </c>
      <c r="N293" s="97">
        <v>0</v>
      </c>
      <c r="O293" s="97">
        <v>0</v>
      </c>
      <c r="P293" s="97">
        <v>0</v>
      </c>
      <c r="Q293" s="97">
        <v>0</v>
      </c>
      <c r="R293" s="97">
        <v>0</v>
      </c>
      <c r="S293" s="97">
        <v>0</v>
      </c>
      <c r="T293" s="97">
        <v>0</v>
      </c>
      <c r="U293" s="97">
        <v>0</v>
      </c>
      <c r="V293" s="97">
        <v>0</v>
      </c>
      <c r="W293" s="97">
        <v>0</v>
      </c>
      <c r="X293" s="97">
        <v>0</v>
      </c>
      <c r="Y293" s="97">
        <v>0</v>
      </c>
      <c r="Z293" s="97">
        <v>0</v>
      </c>
      <c r="AA293" s="97">
        <v>0</v>
      </c>
      <c r="AB293" s="97">
        <v>0</v>
      </c>
      <c r="AC293" s="97">
        <v>0</v>
      </c>
      <c r="AD293" s="97">
        <v>0</v>
      </c>
      <c r="AE293" s="97">
        <v>0</v>
      </c>
      <c r="AF293" s="97">
        <v>0</v>
      </c>
      <c r="AG293" s="98" t="s">
        <v>1557</v>
      </c>
    </row>
    <row r="294" spans="1:33" ht="12" customHeight="1" x14ac:dyDescent="0.35">
      <c r="A294" s="91" t="s">
        <v>2443</v>
      </c>
      <c r="B294" s="96" t="s">
        <v>2196</v>
      </c>
      <c r="C294" s="97">
        <v>75.606834000000006</v>
      </c>
      <c r="D294" s="97">
        <v>73.678421</v>
      </c>
      <c r="E294" s="97">
        <v>72.021507</v>
      </c>
      <c r="F294" s="97">
        <v>70.412139999999994</v>
      </c>
      <c r="G294" s="97">
        <v>68.855407999999997</v>
      </c>
      <c r="H294" s="97">
        <v>67.628555000000006</v>
      </c>
      <c r="I294" s="97">
        <v>66.431685999999999</v>
      </c>
      <c r="J294" s="97">
        <v>65.299103000000002</v>
      </c>
      <c r="K294" s="97">
        <v>64.218970999999996</v>
      </c>
      <c r="L294" s="97">
        <v>63.199714999999998</v>
      </c>
      <c r="M294" s="97">
        <v>62.233944000000001</v>
      </c>
      <c r="N294" s="97">
        <v>61.313217000000002</v>
      </c>
      <c r="O294" s="97">
        <v>60.445613999999999</v>
      </c>
      <c r="P294" s="97">
        <v>59.539574000000002</v>
      </c>
      <c r="Q294" s="97">
        <v>58.661572</v>
      </c>
      <c r="R294" s="97">
        <v>57.825049999999997</v>
      </c>
      <c r="S294" s="97">
        <v>57.025272000000001</v>
      </c>
      <c r="T294" s="97">
        <v>56.261603999999998</v>
      </c>
      <c r="U294" s="97">
        <v>55.532314</v>
      </c>
      <c r="V294" s="97">
        <v>54.836371999999997</v>
      </c>
      <c r="W294" s="97">
        <v>54.171985999999997</v>
      </c>
      <c r="X294" s="97">
        <v>53.537609000000003</v>
      </c>
      <c r="Y294" s="97">
        <v>52.932461000000004</v>
      </c>
      <c r="Z294" s="97">
        <v>52.354709999999997</v>
      </c>
      <c r="AA294" s="97">
        <v>51.80294</v>
      </c>
      <c r="AB294" s="97">
        <v>51.276713999999998</v>
      </c>
      <c r="AC294" s="97">
        <v>50.775374999999997</v>
      </c>
      <c r="AD294" s="97">
        <v>50.295940000000002</v>
      </c>
      <c r="AE294" s="97">
        <v>49.839095999999998</v>
      </c>
      <c r="AF294" s="97">
        <v>49.396507</v>
      </c>
      <c r="AG294" s="98">
        <v>-1.4571000000000001E-2</v>
      </c>
    </row>
    <row r="295" spans="1:33" ht="12" customHeight="1" x14ac:dyDescent="0.35">
      <c r="A295" s="91" t="s">
        <v>2444</v>
      </c>
      <c r="B295" s="96" t="s">
        <v>2198</v>
      </c>
      <c r="C295" s="97">
        <v>0</v>
      </c>
      <c r="D295" s="97">
        <v>0</v>
      </c>
      <c r="E295" s="97">
        <v>0</v>
      </c>
      <c r="F295" s="97">
        <v>0</v>
      </c>
      <c r="G295" s="97">
        <v>0</v>
      </c>
      <c r="H295" s="97">
        <v>0</v>
      </c>
      <c r="I295" s="97">
        <v>0</v>
      </c>
      <c r="J295" s="97">
        <v>0</v>
      </c>
      <c r="K295" s="97">
        <v>0</v>
      </c>
      <c r="L295" s="97">
        <v>0</v>
      </c>
      <c r="M295" s="97">
        <v>0</v>
      </c>
      <c r="N295" s="97">
        <v>0</v>
      </c>
      <c r="O295" s="97">
        <v>0</v>
      </c>
      <c r="P295" s="97">
        <v>0</v>
      </c>
      <c r="Q295" s="97">
        <v>0</v>
      </c>
      <c r="R295" s="97">
        <v>0</v>
      </c>
      <c r="S295" s="97">
        <v>0</v>
      </c>
      <c r="T295" s="97">
        <v>0</v>
      </c>
      <c r="U295" s="97">
        <v>0</v>
      </c>
      <c r="V295" s="97">
        <v>0</v>
      </c>
      <c r="W295" s="97">
        <v>0</v>
      </c>
      <c r="X295" s="97">
        <v>0</v>
      </c>
      <c r="Y295" s="97">
        <v>0</v>
      </c>
      <c r="Z295" s="97">
        <v>0</v>
      </c>
      <c r="AA295" s="97">
        <v>0</v>
      </c>
      <c r="AB295" s="97">
        <v>0</v>
      </c>
      <c r="AC295" s="97">
        <v>0</v>
      </c>
      <c r="AD295" s="97">
        <v>0</v>
      </c>
      <c r="AE295" s="97">
        <v>0</v>
      </c>
      <c r="AF295" s="97">
        <v>0</v>
      </c>
      <c r="AG295" s="98" t="s">
        <v>1557</v>
      </c>
    </row>
    <row r="296" spans="1:33" ht="12" customHeight="1" x14ac:dyDescent="0.35">
      <c r="A296" s="91" t="s">
        <v>2445</v>
      </c>
      <c r="B296" s="96" t="s">
        <v>2200</v>
      </c>
      <c r="C296" s="97">
        <v>0</v>
      </c>
      <c r="D296" s="97">
        <v>0</v>
      </c>
      <c r="E296" s="97">
        <v>0</v>
      </c>
      <c r="F296" s="97">
        <v>0</v>
      </c>
      <c r="G296" s="97">
        <v>0</v>
      </c>
      <c r="H296" s="97">
        <v>0</v>
      </c>
      <c r="I296" s="97">
        <v>0</v>
      </c>
      <c r="J296" s="97">
        <v>0</v>
      </c>
      <c r="K296" s="97">
        <v>0</v>
      </c>
      <c r="L296" s="97">
        <v>0</v>
      </c>
      <c r="M296" s="97">
        <v>0</v>
      </c>
      <c r="N296" s="97">
        <v>0</v>
      </c>
      <c r="O296" s="97">
        <v>0</v>
      </c>
      <c r="P296" s="97">
        <v>0</v>
      </c>
      <c r="Q296" s="97">
        <v>0</v>
      </c>
      <c r="R296" s="97">
        <v>0</v>
      </c>
      <c r="S296" s="97">
        <v>0</v>
      </c>
      <c r="T296" s="97">
        <v>0</v>
      </c>
      <c r="U296" s="97">
        <v>0</v>
      </c>
      <c r="V296" s="97">
        <v>0</v>
      </c>
      <c r="W296" s="97">
        <v>0</v>
      </c>
      <c r="X296" s="97">
        <v>0</v>
      </c>
      <c r="Y296" s="97">
        <v>0</v>
      </c>
      <c r="Z296" s="97">
        <v>0</v>
      </c>
      <c r="AA296" s="97">
        <v>0</v>
      </c>
      <c r="AB296" s="97">
        <v>0</v>
      </c>
      <c r="AC296" s="97">
        <v>0</v>
      </c>
      <c r="AD296" s="97">
        <v>0</v>
      </c>
      <c r="AE296" s="97">
        <v>0</v>
      </c>
      <c r="AF296" s="97">
        <v>0</v>
      </c>
      <c r="AG296" s="98" t="s">
        <v>1557</v>
      </c>
    </row>
    <row r="297" spans="1:33" ht="12" customHeight="1" x14ac:dyDescent="0.35">
      <c r="A297" s="91" t="s">
        <v>2446</v>
      </c>
      <c r="B297" s="96" t="s">
        <v>2202</v>
      </c>
      <c r="C297" s="97">
        <v>0</v>
      </c>
      <c r="D297" s="97">
        <v>0</v>
      </c>
      <c r="E297" s="97">
        <v>0</v>
      </c>
      <c r="F297" s="97">
        <v>0</v>
      </c>
      <c r="G297" s="97">
        <v>0</v>
      </c>
      <c r="H297" s="97">
        <v>0</v>
      </c>
      <c r="I297" s="97">
        <v>0</v>
      </c>
      <c r="J297" s="97">
        <v>0</v>
      </c>
      <c r="K297" s="97">
        <v>0</v>
      </c>
      <c r="L297" s="97">
        <v>0</v>
      </c>
      <c r="M297" s="97">
        <v>0</v>
      </c>
      <c r="N297" s="97">
        <v>0</v>
      </c>
      <c r="O297" s="97">
        <v>0</v>
      </c>
      <c r="P297" s="97">
        <v>0</v>
      </c>
      <c r="Q297" s="97">
        <v>0</v>
      </c>
      <c r="R297" s="97">
        <v>0</v>
      </c>
      <c r="S297" s="97">
        <v>0</v>
      </c>
      <c r="T297" s="97">
        <v>0</v>
      </c>
      <c r="U297" s="97">
        <v>0</v>
      </c>
      <c r="V297" s="97">
        <v>0</v>
      </c>
      <c r="W297" s="97">
        <v>0</v>
      </c>
      <c r="X297" s="97">
        <v>0</v>
      </c>
      <c r="Y297" s="97">
        <v>0</v>
      </c>
      <c r="Z297" s="97">
        <v>0</v>
      </c>
      <c r="AA297" s="97">
        <v>0</v>
      </c>
      <c r="AB297" s="97">
        <v>0</v>
      </c>
      <c r="AC297" s="97">
        <v>0</v>
      </c>
      <c r="AD297" s="97">
        <v>0</v>
      </c>
      <c r="AE297" s="97">
        <v>0</v>
      </c>
      <c r="AF297" s="97">
        <v>0</v>
      </c>
      <c r="AG297" s="98" t="s">
        <v>1557</v>
      </c>
    </row>
    <row r="298" spans="1:33" ht="12" customHeight="1" x14ac:dyDescent="0.35">
      <c r="A298" s="91" t="s">
        <v>2447</v>
      </c>
      <c r="B298" s="96" t="s">
        <v>2204</v>
      </c>
      <c r="C298" s="97">
        <v>77.433907000000005</v>
      </c>
      <c r="D298" s="97">
        <v>75.685683999999995</v>
      </c>
      <c r="E298" s="97">
        <v>74.113792000000004</v>
      </c>
      <c r="F298" s="97">
        <v>72.550255000000007</v>
      </c>
      <c r="G298" s="97">
        <v>71.009354000000002</v>
      </c>
      <c r="H298" s="97">
        <v>69.691665999999998</v>
      </c>
      <c r="I298" s="97">
        <v>68.441070999999994</v>
      </c>
      <c r="J298" s="97">
        <v>67.253631999999996</v>
      </c>
      <c r="K298" s="97">
        <v>66.123604</v>
      </c>
      <c r="L298" s="97">
        <v>65.048546000000002</v>
      </c>
      <c r="M298" s="97">
        <v>64.026871</v>
      </c>
      <c r="N298" s="97">
        <v>63.054088999999998</v>
      </c>
      <c r="O298" s="97">
        <v>62.130938999999998</v>
      </c>
      <c r="P298" s="97">
        <v>61.181206000000003</v>
      </c>
      <c r="Q298" s="97">
        <v>60.259884</v>
      </c>
      <c r="R298" s="97">
        <v>59.380474</v>
      </c>
      <c r="S298" s="97">
        <v>58.541122000000001</v>
      </c>
      <c r="T298" s="97">
        <v>57.740470999999999</v>
      </c>
      <c r="U298" s="97">
        <v>56.976658</v>
      </c>
      <c r="V298" s="97">
        <v>56.247509000000001</v>
      </c>
      <c r="W298" s="97">
        <v>55.551516999999997</v>
      </c>
      <c r="X298" s="97">
        <v>54.887324999999997</v>
      </c>
      <c r="Y298" s="97">
        <v>54.253245999999997</v>
      </c>
      <c r="Z298" s="97">
        <v>53.648071000000002</v>
      </c>
      <c r="AA298" s="97">
        <v>53.070438000000003</v>
      </c>
      <c r="AB298" s="97">
        <v>52.519084999999997</v>
      </c>
      <c r="AC298" s="97">
        <v>51.992764000000001</v>
      </c>
      <c r="AD298" s="97">
        <v>51.490493999999998</v>
      </c>
      <c r="AE298" s="97">
        <v>51.011108</v>
      </c>
      <c r="AF298" s="97">
        <v>50.547137999999997</v>
      </c>
      <c r="AG298" s="98">
        <v>-1.46E-2</v>
      </c>
    </row>
    <row r="299" spans="1:33" ht="12" customHeight="1" x14ac:dyDescent="0.35">
      <c r="A299" s="91" t="s">
        <v>2448</v>
      </c>
      <c r="B299" s="96" t="s">
        <v>2206</v>
      </c>
      <c r="C299" s="97">
        <v>0</v>
      </c>
      <c r="D299" s="97">
        <v>0</v>
      </c>
      <c r="E299" s="97">
        <v>0</v>
      </c>
      <c r="F299" s="97">
        <v>0</v>
      </c>
      <c r="G299" s="97">
        <v>91.578117000000006</v>
      </c>
      <c r="H299" s="97">
        <v>89.923843000000005</v>
      </c>
      <c r="I299" s="97">
        <v>88.350791999999998</v>
      </c>
      <c r="J299" s="97">
        <v>86.856498999999999</v>
      </c>
      <c r="K299" s="97">
        <v>85.435599999999994</v>
      </c>
      <c r="L299" s="97">
        <v>84.083870000000005</v>
      </c>
      <c r="M299" s="97">
        <v>82.798339999999996</v>
      </c>
      <c r="N299" s="97">
        <v>81.575194999999994</v>
      </c>
      <c r="O299" s="97">
        <v>80.408562000000003</v>
      </c>
      <c r="P299" s="97">
        <v>79.226096999999996</v>
      </c>
      <c r="Q299" s="97">
        <v>78.078659000000002</v>
      </c>
      <c r="R299" s="97">
        <v>76.983635000000007</v>
      </c>
      <c r="S299" s="97">
        <v>75.939010999999994</v>
      </c>
      <c r="T299" s="97">
        <v>74.945701999999997</v>
      </c>
      <c r="U299" s="97">
        <v>73.999786</v>
      </c>
      <c r="V299" s="97">
        <v>73.096619000000004</v>
      </c>
      <c r="W299" s="97">
        <v>72.234886000000003</v>
      </c>
      <c r="X299" s="97">
        <v>71.413132000000004</v>
      </c>
      <c r="Y299" s="97">
        <v>70.627624999999995</v>
      </c>
      <c r="Z299" s="97">
        <v>69.878097999999994</v>
      </c>
      <c r="AA299" s="97">
        <v>69.162918000000005</v>
      </c>
      <c r="AB299" s="97">
        <v>68.479820000000004</v>
      </c>
      <c r="AC299" s="97">
        <v>67.826995999999994</v>
      </c>
      <c r="AD299" s="97">
        <v>67.204284999999999</v>
      </c>
      <c r="AE299" s="97">
        <v>66.609488999999996</v>
      </c>
      <c r="AF299" s="97">
        <v>66.035224999999997</v>
      </c>
      <c r="AG299" s="98" t="s">
        <v>1557</v>
      </c>
    </row>
    <row r="300" spans="1:33" ht="15" customHeight="1" x14ac:dyDescent="0.35"/>
    <row r="301" spans="1:33" ht="15" customHeight="1" x14ac:dyDescent="0.35">
      <c r="B301" s="41" t="s">
        <v>18</v>
      </c>
    </row>
    <row r="302" spans="1:33" ht="15" customHeight="1" x14ac:dyDescent="0.35">
      <c r="A302" s="91" t="s">
        <v>2449</v>
      </c>
      <c r="B302" s="96" t="s">
        <v>2450</v>
      </c>
      <c r="C302" s="97">
        <v>33.639068999999999</v>
      </c>
      <c r="D302" s="97">
        <v>33.784500000000001</v>
      </c>
      <c r="E302" s="97">
        <v>33.984057999999997</v>
      </c>
      <c r="F302" s="97">
        <v>34.088154000000003</v>
      </c>
      <c r="G302" s="97">
        <v>34.230961000000001</v>
      </c>
      <c r="H302" s="97">
        <v>34.389088000000001</v>
      </c>
      <c r="I302" s="97">
        <v>34.455406000000004</v>
      </c>
      <c r="J302" s="97">
        <v>34.523808000000002</v>
      </c>
      <c r="K302" s="97">
        <v>34.601269000000002</v>
      </c>
      <c r="L302" s="97">
        <v>34.688823999999997</v>
      </c>
      <c r="M302" s="97">
        <v>34.781604999999999</v>
      </c>
      <c r="N302" s="97">
        <v>34.890124999999998</v>
      </c>
      <c r="O302" s="97">
        <v>34.988971999999997</v>
      </c>
      <c r="P302" s="97">
        <v>35.064239999999998</v>
      </c>
      <c r="Q302" s="97">
        <v>35.138511999999999</v>
      </c>
      <c r="R302" s="97">
        <v>35.206093000000003</v>
      </c>
      <c r="S302" s="97">
        <v>35.274608999999998</v>
      </c>
      <c r="T302" s="97">
        <v>35.340088000000002</v>
      </c>
      <c r="U302" s="97">
        <v>35.410347000000002</v>
      </c>
      <c r="V302" s="97">
        <v>35.467002999999998</v>
      </c>
      <c r="W302" s="97">
        <v>35.529449</v>
      </c>
      <c r="X302" s="97">
        <v>35.589297999999999</v>
      </c>
      <c r="Y302" s="97">
        <v>35.642493999999999</v>
      </c>
      <c r="Z302" s="97">
        <v>35.700546000000003</v>
      </c>
      <c r="AA302" s="97">
        <v>35.760227</v>
      </c>
      <c r="AB302" s="97">
        <v>35.814414999999997</v>
      </c>
      <c r="AC302" s="97">
        <v>35.871983</v>
      </c>
      <c r="AD302" s="97">
        <v>35.925552000000003</v>
      </c>
      <c r="AE302" s="97">
        <v>35.976813999999997</v>
      </c>
      <c r="AF302" s="97">
        <v>36.010010000000001</v>
      </c>
      <c r="AG302" s="98">
        <v>2.3509999999999998E-3</v>
      </c>
    </row>
    <row r="303" spans="1:33" ht="15" customHeight="1" x14ac:dyDescent="0.35">
      <c r="A303" s="91" t="s">
        <v>2451</v>
      </c>
      <c r="B303" s="96" t="s">
        <v>2452</v>
      </c>
      <c r="C303" s="97">
        <v>40.408428000000001</v>
      </c>
      <c r="D303" s="97">
        <v>40.635685000000002</v>
      </c>
      <c r="E303" s="97">
        <v>40.804115000000003</v>
      </c>
      <c r="F303" s="97">
        <v>40.961491000000002</v>
      </c>
      <c r="G303" s="97">
        <v>41.088940000000001</v>
      </c>
      <c r="H303" s="97">
        <v>41.203448999999999</v>
      </c>
      <c r="I303" s="97">
        <v>41.314636</v>
      </c>
      <c r="J303" s="97">
        <v>41.432583000000001</v>
      </c>
      <c r="K303" s="97">
        <v>41.547393999999997</v>
      </c>
      <c r="L303" s="97">
        <v>41.671771999999997</v>
      </c>
      <c r="M303" s="97">
        <v>41.798332000000002</v>
      </c>
      <c r="N303" s="97">
        <v>41.919387999999998</v>
      </c>
      <c r="O303" s="97">
        <v>42.037982999999997</v>
      </c>
      <c r="P303" s="97">
        <v>42.083561000000003</v>
      </c>
      <c r="Q303" s="97">
        <v>42.111511</v>
      </c>
      <c r="R303" s="97">
        <v>42.146900000000002</v>
      </c>
      <c r="S303" s="97">
        <v>42.179625999999999</v>
      </c>
      <c r="T303" s="97">
        <v>42.214001000000003</v>
      </c>
      <c r="U303" s="97">
        <v>42.239486999999997</v>
      </c>
      <c r="V303" s="97">
        <v>42.270347999999998</v>
      </c>
      <c r="W303" s="97">
        <v>42.296092999999999</v>
      </c>
      <c r="X303" s="97">
        <v>42.319915999999999</v>
      </c>
      <c r="Y303" s="97">
        <v>42.347743999999999</v>
      </c>
      <c r="Z303" s="97">
        <v>42.374451000000001</v>
      </c>
      <c r="AA303" s="97">
        <v>42.396534000000003</v>
      </c>
      <c r="AB303" s="97">
        <v>42.422215000000001</v>
      </c>
      <c r="AC303" s="97">
        <v>42.438575999999998</v>
      </c>
      <c r="AD303" s="97">
        <v>42.455578000000003</v>
      </c>
      <c r="AE303" s="97">
        <v>42.474018000000001</v>
      </c>
      <c r="AF303" s="97">
        <v>42.486201999999999</v>
      </c>
      <c r="AG303" s="98">
        <v>1.73E-3</v>
      </c>
    </row>
    <row r="304" spans="1:33" ht="15" customHeight="1" x14ac:dyDescent="0.35">
      <c r="A304" s="91" t="s">
        <v>2453</v>
      </c>
      <c r="B304" s="96" t="s">
        <v>2454</v>
      </c>
      <c r="C304" s="97">
        <v>38.022865000000003</v>
      </c>
      <c r="D304" s="97">
        <v>38.343727000000001</v>
      </c>
      <c r="E304" s="97">
        <v>38.646045999999998</v>
      </c>
      <c r="F304" s="97">
        <v>38.880741</v>
      </c>
      <c r="G304" s="97">
        <v>39.098346999999997</v>
      </c>
      <c r="H304" s="97">
        <v>39.267738000000001</v>
      </c>
      <c r="I304" s="97">
        <v>39.391356999999999</v>
      </c>
      <c r="J304" s="97">
        <v>39.508335000000002</v>
      </c>
      <c r="K304" s="97">
        <v>39.621208000000003</v>
      </c>
      <c r="L304" s="97">
        <v>39.727553999999998</v>
      </c>
      <c r="M304" s="97">
        <v>39.823977999999997</v>
      </c>
      <c r="N304" s="97">
        <v>39.935226</v>
      </c>
      <c r="O304" s="97">
        <v>40.044491000000001</v>
      </c>
      <c r="P304" s="97">
        <v>40.096741000000002</v>
      </c>
      <c r="Q304" s="97">
        <v>40.143065999999997</v>
      </c>
      <c r="R304" s="97">
        <v>40.191249999999997</v>
      </c>
      <c r="S304" s="97">
        <v>40.238799999999998</v>
      </c>
      <c r="T304" s="97">
        <v>40.283400999999998</v>
      </c>
      <c r="U304" s="97">
        <v>40.332873999999997</v>
      </c>
      <c r="V304" s="97">
        <v>40.375843000000003</v>
      </c>
      <c r="W304" s="97">
        <v>40.418446000000003</v>
      </c>
      <c r="X304" s="97">
        <v>40.462829999999997</v>
      </c>
      <c r="Y304" s="97">
        <v>40.501637000000002</v>
      </c>
      <c r="Z304" s="97">
        <v>40.539715000000001</v>
      </c>
      <c r="AA304" s="97">
        <v>40.579689000000002</v>
      </c>
      <c r="AB304" s="97">
        <v>40.617012000000003</v>
      </c>
      <c r="AC304" s="97">
        <v>40.654381000000001</v>
      </c>
      <c r="AD304" s="97">
        <v>40.694758999999998</v>
      </c>
      <c r="AE304" s="97">
        <v>40.735104</v>
      </c>
      <c r="AF304" s="97">
        <v>40.766025999999997</v>
      </c>
      <c r="AG304" s="98">
        <v>2.405E-3</v>
      </c>
    </row>
    <row r="305" spans="2:2" ht="15" customHeight="1" thickBot="1" x14ac:dyDescent="0.4"/>
    <row r="306" spans="2:2" ht="15" customHeight="1" x14ac:dyDescent="0.35">
      <c r="B306" s="114" t="s">
        <v>2455</v>
      </c>
    </row>
    <row r="307" spans="2:2" ht="15" customHeight="1" x14ac:dyDescent="0.35">
      <c r="B307" s="104" t="s">
        <v>2456</v>
      </c>
    </row>
    <row r="308" spans="2:2" ht="15" customHeight="1" x14ac:dyDescent="0.35"/>
    <row r="309" spans="2:2" ht="15" customHeight="1" x14ac:dyDescent="0.35"/>
    <row r="310" spans="2:2" ht="12" customHeight="1" x14ac:dyDescent="0.35"/>
    <row r="311" spans="2:2" ht="15" customHeight="1" x14ac:dyDescent="0.35"/>
    <row r="312" spans="2:2" ht="15" customHeight="1" x14ac:dyDescent="0.35"/>
    <row r="313" spans="2:2" ht="15" customHeight="1" x14ac:dyDescent="0.35"/>
    <row r="314" spans="2:2" ht="15" customHeight="1" x14ac:dyDescent="0.35"/>
    <row r="315" spans="2:2" ht="15" customHeight="1" x14ac:dyDescent="0.35"/>
    <row r="316" spans="2:2" ht="15" customHeight="1" x14ac:dyDescent="0.35"/>
    <row r="317" spans="2:2" ht="15" customHeight="1" x14ac:dyDescent="0.35"/>
    <row r="318" spans="2:2" ht="15" customHeight="1" x14ac:dyDescent="0.35"/>
    <row r="319" spans="2:2" ht="15" customHeight="1" x14ac:dyDescent="0.35"/>
    <row r="320" spans="2:2"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2" customHeight="1" x14ac:dyDescent="0.35"/>
    <row r="328" ht="15" customHeight="1" x14ac:dyDescent="0.35"/>
    <row r="329" ht="12"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spans="2:33" ht="15" customHeight="1" x14ac:dyDescent="0.35"/>
    <row r="338" spans="2:33" ht="15" customHeight="1" x14ac:dyDescent="0.35"/>
    <row r="339" spans="2:33" ht="15" customHeight="1" x14ac:dyDescent="0.35"/>
    <row r="340" spans="2:33" ht="15" customHeight="1" x14ac:dyDescent="0.35">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c r="AE340" s="105"/>
      <c r="AF340" s="105"/>
      <c r="AG340" s="105"/>
    </row>
    <row r="341" spans="2:33" ht="15" customHeight="1" x14ac:dyDescent="0.35"/>
    <row r="342" spans="2:33" ht="15" customHeight="1" x14ac:dyDescent="0.35"/>
    <row r="343" spans="2:33" ht="15" customHeight="1" x14ac:dyDescent="0.35"/>
    <row r="344" spans="2:33" ht="15" customHeight="1" x14ac:dyDescent="0.35"/>
    <row r="345" spans="2:33" ht="15" customHeight="1" x14ac:dyDescent="0.35"/>
    <row r="346" spans="2:33" ht="12" customHeight="1" x14ac:dyDescent="0.35"/>
    <row r="347" spans="2:33" ht="12" customHeight="1" x14ac:dyDescent="0.35"/>
    <row r="348" spans="2:33" ht="12" customHeight="1" x14ac:dyDescent="0.35"/>
    <row r="349" spans="2:33" ht="12" customHeight="1" x14ac:dyDescent="0.35"/>
    <row r="350" spans="2:33" ht="12" customHeight="1" x14ac:dyDescent="0.35"/>
    <row r="351" spans="2:33" ht="12" customHeight="1" x14ac:dyDescent="0.35"/>
    <row r="352" spans="2:33" ht="12" customHeight="1" x14ac:dyDescent="0.35"/>
    <row r="353" ht="12" customHeight="1" x14ac:dyDescent="0.35"/>
    <row r="354" ht="12" customHeight="1" x14ac:dyDescent="0.35"/>
    <row r="355" ht="12" customHeight="1" x14ac:dyDescent="0.35"/>
    <row r="356" ht="12" customHeight="1" x14ac:dyDescent="0.35"/>
    <row r="357" ht="12" customHeight="1" x14ac:dyDescent="0.35"/>
    <row r="358" ht="12" customHeight="1" x14ac:dyDescent="0.35"/>
    <row r="359" ht="12" customHeight="1" x14ac:dyDescent="0.35"/>
    <row r="360" ht="12" customHeight="1" x14ac:dyDescent="0.35"/>
    <row r="361" ht="12" customHeight="1" x14ac:dyDescent="0.35"/>
    <row r="362" ht="12" customHeight="1" x14ac:dyDescent="0.35"/>
    <row r="363" ht="12" customHeight="1" x14ac:dyDescent="0.35"/>
    <row r="364" ht="12" customHeight="1" x14ac:dyDescent="0.35"/>
    <row r="365" ht="12" customHeight="1" x14ac:dyDescent="0.35"/>
    <row r="366" ht="12" customHeight="1" x14ac:dyDescent="0.35"/>
    <row r="367" ht="12" customHeight="1" x14ac:dyDescent="0.35"/>
    <row r="368" ht="12" customHeight="1" x14ac:dyDescent="0.35"/>
    <row r="369" ht="12" customHeight="1" x14ac:dyDescent="0.35"/>
    <row r="370" ht="12" customHeight="1" x14ac:dyDescent="0.35"/>
    <row r="371" ht="12" customHeight="1" x14ac:dyDescent="0.35"/>
    <row r="372" ht="12" customHeight="1" x14ac:dyDescent="0.35"/>
    <row r="373" ht="12" customHeight="1" x14ac:dyDescent="0.35"/>
    <row r="374" ht="12"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5" ht="12"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2"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2" ht="12" customHeight="1" x14ac:dyDescent="0.35"/>
    <row r="403" ht="15" customHeight="1" x14ac:dyDescent="0.35"/>
    <row r="404" ht="15" customHeight="1" x14ac:dyDescent="0.35"/>
    <row r="405" ht="12" customHeight="1" x14ac:dyDescent="0.35"/>
    <row r="406" ht="15" customHeight="1" x14ac:dyDescent="0.35"/>
    <row r="407" ht="15" customHeight="1" x14ac:dyDescent="0.35"/>
    <row r="408" ht="15" customHeight="1" x14ac:dyDescent="0.35"/>
    <row r="409" ht="15" customHeight="1" x14ac:dyDescent="0.35"/>
    <row r="410" ht="15" customHeight="1" x14ac:dyDescent="0.35"/>
    <row r="411" ht="12" customHeight="1" x14ac:dyDescent="0.35"/>
    <row r="412"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19" ht="15" customHeight="1" x14ac:dyDescent="0.35"/>
    <row r="420"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2" customHeight="1" x14ac:dyDescent="0.35"/>
    <row r="429" ht="15" customHeight="1" x14ac:dyDescent="0.35"/>
    <row r="430" ht="15" customHeight="1" x14ac:dyDescent="0.35"/>
    <row r="431" ht="12" customHeight="1" x14ac:dyDescent="0.35"/>
    <row r="432" ht="15" customHeight="1" x14ac:dyDescent="0.35"/>
    <row r="433" ht="15" customHeight="1" x14ac:dyDescent="0.35"/>
    <row r="434" ht="15" customHeight="1" x14ac:dyDescent="0.35"/>
    <row r="435" ht="12"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3" ht="15" customHeight="1" x14ac:dyDescent="0.35"/>
    <row r="444" ht="15" customHeight="1" x14ac:dyDescent="0.35"/>
    <row r="445" ht="15" customHeight="1" x14ac:dyDescent="0.35"/>
    <row r="446" ht="12" customHeight="1" x14ac:dyDescent="0.35"/>
    <row r="447" ht="15" customHeight="1" x14ac:dyDescent="0.35"/>
    <row r="448" ht="15" customHeight="1" x14ac:dyDescent="0.35"/>
    <row r="449" spans="2:33" ht="12" customHeight="1" x14ac:dyDescent="0.35"/>
    <row r="450" spans="2:33" ht="15" customHeight="1" x14ac:dyDescent="0.35"/>
    <row r="451" spans="2:33" ht="15" customHeight="1" x14ac:dyDescent="0.35"/>
    <row r="452" spans="2:33" ht="15" customHeight="1" x14ac:dyDescent="0.35">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c r="AE452" s="105"/>
      <c r="AF452" s="105"/>
      <c r="AG452" s="105"/>
    </row>
    <row r="453" spans="2:33" ht="15" customHeight="1" x14ac:dyDescent="0.35"/>
    <row r="454" spans="2:33" ht="15" customHeight="1" x14ac:dyDescent="0.35"/>
    <row r="455" spans="2:33" ht="15" customHeight="1" x14ac:dyDescent="0.35"/>
    <row r="456" spans="2:33" ht="15" customHeight="1" x14ac:dyDescent="0.35"/>
    <row r="457" spans="2:33" ht="15" customHeight="1" x14ac:dyDescent="0.35"/>
    <row r="458" spans="2:33" ht="15" customHeight="1" x14ac:dyDescent="0.35"/>
    <row r="459" spans="2:33" ht="15" customHeight="1" x14ac:dyDescent="0.35"/>
    <row r="460" spans="2:33" ht="12" customHeight="1" x14ac:dyDescent="0.35"/>
    <row r="461" spans="2:33" ht="12" customHeight="1" x14ac:dyDescent="0.35"/>
    <row r="462" spans="2:33" ht="12" customHeight="1" x14ac:dyDescent="0.35"/>
    <row r="463" spans="2:33" ht="12" customHeight="1" x14ac:dyDescent="0.35"/>
    <row r="464" spans="2:33" ht="12" customHeight="1" x14ac:dyDescent="0.35"/>
    <row r="465" ht="12" customHeight="1" x14ac:dyDescent="0.35"/>
    <row r="466" ht="12" customHeight="1" x14ac:dyDescent="0.35"/>
    <row r="467" ht="12" customHeight="1" x14ac:dyDescent="0.35"/>
    <row r="468" ht="12" customHeight="1" x14ac:dyDescent="0.35"/>
    <row r="469" ht="12" customHeight="1" x14ac:dyDescent="0.35"/>
    <row r="470" ht="12" customHeight="1" x14ac:dyDescent="0.35"/>
    <row r="471" ht="12" customHeight="1" x14ac:dyDescent="0.35"/>
    <row r="472" ht="12" customHeight="1" x14ac:dyDescent="0.35"/>
    <row r="473" ht="12" customHeight="1" x14ac:dyDescent="0.35"/>
    <row r="474" ht="12" customHeight="1" x14ac:dyDescent="0.35"/>
    <row r="475" ht="12" customHeight="1" x14ac:dyDescent="0.35"/>
    <row r="476" ht="12" customHeight="1" x14ac:dyDescent="0.35"/>
    <row r="477" ht="12" customHeight="1" x14ac:dyDescent="0.35"/>
    <row r="478" ht="12" customHeight="1" x14ac:dyDescent="0.35"/>
    <row r="479" ht="12" customHeight="1" x14ac:dyDescent="0.35"/>
    <row r="480" ht="12" customHeight="1" x14ac:dyDescent="0.35"/>
    <row r="481" ht="12" customHeight="1" x14ac:dyDescent="0.35"/>
    <row r="482" ht="12" customHeight="1" x14ac:dyDescent="0.35"/>
    <row r="483" ht="12" customHeight="1" x14ac:dyDescent="0.35"/>
    <row r="484" ht="12" customHeight="1" x14ac:dyDescent="0.35"/>
    <row r="485" ht="12" customHeight="1" x14ac:dyDescent="0.35"/>
    <row r="486" ht="12" customHeight="1" x14ac:dyDescent="0.35"/>
    <row r="487" ht="12" customHeight="1" x14ac:dyDescent="0.35"/>
    <row r="488" ht="12" customHeight="1" x14ac:dyDescent="0.35"/>
    <row r="489" ht="12" customHeight="1" x14ac:dyDescent="0.35"/>
    <row r="490" ht="12" customHeight="1" x14ac:dyDescent="0.35"/>
    <row r="491" ht="12" customHeight="1" x14ac:dyDescent="0.35"/>
    <row r="492" ht="12" customHeight="1" x14ac:dyDescent="0.35"/>
    <row r="493" ht="12" customHeight="1" x14ac:dyDescent="0.35"/>
    <row r="494" ht="12" customHeight="1" x14ac:dyDescent="0.35"/>
    <row r="495" ht="12" customHeight="1" x14ac:dyDescent="0.35"/>
    <row r="496" ht="12" customHeight="1" x14ac:dyDescent="0.35"/>
    <row r="497" spans="2:33" ht="12" customHeight="1" x14ac:dyDescent="0.35"/>
    <row r="498" spans="2:33" ht="12" customHeight="1" x14ac:dyDescent="0.35"/>
    <row r="499" spans="2:33" ht="12" customHeight="1" x14ac:dyDescent="0.35"/>
    <row r="500" spans="2:33" ht="15" customHeight="1" x14ac:dyDescent="0.35">
      <c r="B500" s="115"/>
      <c r="C500" s="105"/>
      <c r="D500" s="105"/>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c r="AA500" s="105"/>
      <c r="AB500" s="105"/>
      <c r="AC500" s="105"/>
      <c r="AD500" s="105"/>
      <c r="AE500" s="105"/>
      <c r="AF500" s="105"/>
      <c r="AG500" s="105"/>
    </row>
    <row r="501" spans="2:33" ht="15" customHeight="1" x14ac:dyDescent="0.35"/>
    <row r="502" spans="2:33" ht="15" customHeight="1" x14ac:dyDescent="0.35"/>
    <row r="503" spans="2:33" ht="15" customHeight="1" x14ac:dyDescent="0.35"/>
    <row r="504" spans="2:33" ht="15" customHeight="1" x14ac:dyDescent="0.35"/>
    <row r="505" spans="2:33" ht="15" customHeight="1" x14ac:dyDescent="0.35"/>
    <row r="506" spans="2:33" ht="15" customHeight="1" x14ac:dyDescent="0.35"/>
    <row r="507" spans="2:33" ht="15" customHeight="1" x14ac:dyDescent="0.35"/>
    <row r="508" spans="2:33" ht="15" customHeight="1" x14ac:dyDescent="0.35"/>
    <row r="509" spans="2:33" ht="15" customHeight="1" x14ac:dyDescent="0.35"/>
    <row r="510" spans="2:33" ht="12" customHeight="1" x14ac:dyDescent="0.35"/>
    <row r="511" spans="2:33" ht="15" customHeight="1" x14ac:dyDescent="0.35"/>
    <row r="512" spans="2:33"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26" ht="15" customHeight="1" x14ac:dyDescent="0.35"/>
    <row r="527" ht="12" customHeight="1" x14ac:dyDescent="0.35"/>
    <row r="528" ht="15" customHeight="1" x14ac:dyDescent="0.35"/>
    <row r="529" ht="12" customHeight="1" x14ac:dyDescent="0.35"/>
    <row r="530" ht="15" customHeight="1" x14ac:dyDescent="0.35"/>
    <row r="531" ht="15" customHeight="1" x14ac:dyDescent="0.35"/>
    <row r="532" ht="15" customHeight="1" x14ac:dyDescent="0.35"/>
    <row r="533" ht="15" customHeight="1" x14ac:dyDescent="0.35"/>
    <row r="534" ht="15" customHeight="1" x14ac:dyDescent="0.35"/>
    <row r="535" ht="12" customHeight="1" x14ac:dyDescent="0.35"/>
    <row r="536" ht="15" customHeight="1" x14ac:dyDescent="0.35"/>
    <row r="537" ht="15" customHeight="1" x14ac:dyDescent="0.35"/>
    <row r="538" ht="15" customHeight="1" x14ac:dyDescent="0.35"/>
    <row r="539" ht="15" customHeight="1" x14ac:dyDescent="0.35"/>
    <row r="540" ht="15" customHeight="1" x14ac:dyDescent="0.35"/>
    <row r="541" ht="15" customHeight="1" x14ac:dyDescent="0.35"/>
    <row r="542" ht="15" customHeight="1" x14ac:dyDescent="0.35"/>
    <row r="543" ht="15" customHeight="1" x14ac:dyDescent="0.35"/>
    <row r="544" ht="15" customHeight="1" x14ac:dyDescent="0.35"/>
    <row r="545" spans="2:33" ht="15" customHeight="1" x14ac:dyDescent="0.35"/>
    <row r="546" spans="2:33" ht="15" customHeight="1" x14ac:dyDescent="0.35"/>
    <row r="547" spans="2:33" ht="15" customHeight="1" x14ac:dyDescent="0.35"/>
    <row r="548" spans="2:33" ht="15" customHeight="1" x14ac:dyDescent="0.35"/>
    <row r="549" spans="2:33" ht="15" customHeight="1" x14ac:dyDescent="0.35"/>
    <row r="550" spans="2:33" ht="15" customHeight="1" x14ac:dyDescent="0.35"/>
    <row r="551" spans="2:33" ht="15" customHeight="1" x14ac:dyDescent="0.35"/>
    <row r="552" spans="2:33" ht="12" customHeight="1" x14ac:dyDescent="0.35"/>
    <row r="553" spans="2:33" ht="15" customHeight="1" x14ac:dyDescent="0.35"/>
    <row r="554" spans="2:33" ht="12" customHeight="1" x14ac:dyDescent="0.35"/>
    <row r="555" spans="2:33" ht="15" customHeight="1" x14ac:dyDescent="0.35"/>
    <row r="556" spans="2:33" ht="15" customHeight="1" x14ac:dyDescent="0.35"/>
    <row r="557" spans="2:33" ht="15" customHeight="1" x14ac:dyDescent="0.35">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c r="AE557" s="105"/>
      <c r="AF557" s="105"/>
      <c r="AG557" s="105"/>
    </row>
    <row r="558" spans="2:33" ht="15" customHeight="1" x14ac:dyDescent="0.35"/>
    <row r="559" spans="2:33" ht="15" customHeight="1" x14ac:dyDescent="0.35"/>
    <row r="560" spans="2:33" ht="15" customHeight="1" x14ac:dyDescent="0.35"/>
    <row r="561" ht="15" customHeight="1" x14ac:dyDescent="0.35"/>
    <row r="562" ht="12" customHeight="1" x14ac:dyDescent="0.35"/>
    <row r="563" ht="12" customHeight="1" x14ac:dyDescent="0.35"/>
    <row r="564" ht="12" customHeight="1" x14ac:dyDescent="0.35"/>
    <row r="565" ht="12" customHeight="1" x14ac:dyDescent="0.35"/>
    <row r="566" ht="12" customHeight="1" x14ac:dyDescent="0.35"/>
    <row r="567" ht="12" customHeight="1" x14ac:dyDescent="0.35"/>
    <row r="568" ht="12" customHeight="1" x14ac:dyDescent="0.35"/>
    <row r="569" ht="12" customHeight="1" x14ac:dyDescent="0.35"/>
    <row r="570" ht="12" customHeight="1" x14ac:dyDescent="0.35"/>
    <row r="571" ht="12" customHeight="1" x14ac:dyDescent="0.35"/>
    <row r="572" ht="12" customHeight="1" x14ac:dyDescent="0.35"/>
    <row r="573" ht="12" customHeight="1" x14ac:dyDescent="0.35"/>
    <row r="574" ht="12"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2" customHeight="1" x14ac:dyDescent="0.35"/>
    <row r="585" ht="15" customHeight="1" x14ac:dyDescent="0.35"/>
    <row r="586" ht="15" customHeight="1" x14ac:dyDescent="0.35"/>
    <row r="587" ht="15" customHeight="1" x14ac:dyDescent="0.35"/>
    <row r="588"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6" ht="15" customHeight="1" x14ac:dyDescent="0.35"/>
    <row r="597" ht="15" customHeight="1" x14ac:dyDescent="0.35"/>
    <row r="598" ht="15" customHeight="1" x14ac:dyDescent="0.35"/>
    <row r="599" ht="15" customHeight="1" x14ac:dyDescent="0.35"/>
    <row r="600" ht="12" customHeight="1" x14ac:dyDescent="0.35"/>
    <row r="601" ht="15" customHeight="1" x14ac:dyDescent="0.35"/>
    <row r="602" ht="12" customHeight="1" x14ac:dyDescent="0.35"/>
    <row r="603" ht="15" customHeight="1" x14ac:dyDescent="0.35"/>
    <row r="604" ht="15" customHeight="1" x14ac:dyDescent="0.35"/>
    <row r="605" ht="15" customHeight="1" x14ac:dyDescent="0.35"/>
    <row r="606" ht="15" customHeight="1" x14ac:dyDescent="0.35"/>
    <row r="607" ht="12"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6"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2" customHeight="1" x14ac:dyDescent="0.35"/>
    <row r="624" ht="15" customHeight="1" x14ac:dyDescent="0.35"/>
    <row r="625" spans="2:33" ht="12" customHeight="1" x14ac:dyDescent="0.35"/>
    <row r="626" spans="2:33" ht="15" customHeight="1" x14ac:dyDescent="0.35"/>
    <row r="627" spans="2:33" ht="12" customHeight="1" x14ac:dyDescent="0.35"/>
    <row r="628" spans="2:33" ht="15" customHeight="1" x14ac:dyDescent="0.35"/>
    <row r="629" spans="2:33" ht="15" customHeight="1" x14ac:dyDescent="0.35"/>
    <row r="630" spans="2:33" ht="12" customHeight="1" x14ac:dyDescent="0.35"/>
    <row r="631" spans="2:33" ht="15" customHeight="1" x14ac:dyDescent="0.35"/>
    <row r="632" spans="2:33" ht="12" customHeight="1" x14ac:dyDescent="0.35"/>
    <row r="633" spans="2:33" ht="12" customHeight="1" x14ac:dyDescent="0.35"/>
    <row r="634" spans="2:33" ht="15" customHeight="1" x14ac:dyDescent="0.35"/>
    <row r="635" spans="2:33" ht="12" customHeight="1" x14ac:dyDescent="0.35"/>
    <row r="636" spans="2:33" ht="15" customHeight="1" x14ac:dyDescent="0.35"/>
    <row r="637" spans="2:33" ht="15" customHeight="1" x14ac:dyDescent="0.35"/>
    <row r="638" spans="2:33" ht="15" customHeight="1" x14ac:dyDescent="0.35">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c r="AF638" s="105"/>
      <c r="AG638" s="105"/>
    </row>
    <row r="639" spans="2:33" ht="15" customHeight="1" x14ac:dyDescent="0.35"/>
    <row r="640" spans="2:33" ht="15" customHeight="1" x14ac:dyDescent="0.35"/>
    <row r="641" ht="15" customHeight="1" x14ac:dyDescent="0.35"/>
    <row r="642" ht="15" customHeight="1" x14ac:dyDescent="0.35"/>
    <row r="643" ht="12" customHeight="1" x14ac:dyDescent="0.35"/>
    <row r="644" ht="12" customHeight="1" x14ac:dyDescent="0.35"/>
    <row r="645" ht="12" customHeight="1" x14ac:dyDescent="0.35"/>
    <row r="646" ht="12" customHeight="1" x14ac:dyDescent="0.35"/>
    <row r="647" ht="12" customHeight="1" x14ac:dyDescent="0.35"/>
    <row r="648" ht="12" customHeight="1" x14ac:dyDescent="0.35"/>
    <row r="649" ht="12" customHeight="1" x14ac:dyDescent="0.35"/>
    <row r="650" ht="12" customHeight="1" x14ac:dyDescent="0.35"/>
    <row r="651" ht="12" customHeight="1" x14ac:dyDescent="0.35"/>
    <row r="652" ht="12" customHeight="1" x14ac:dyDescent="0.35"/>
    <row r="653" ht="12" customHeight="1" x14ac:dyDescent="0.35"/>
    <row r="654" ht="12" customHeight="1" x14ac:dyDescent="0.35"/>
    <row r="655" ht="12" customHeight="1" x14ac:dyDescent="0.35"/>
    <row r="656" ht="12" customHeight="1" x14ac:dyDescent="0.35"/>
    <row r="657" ht="12" customHeight="1" x14ac:dyDescent="0.35"/>
    <row r="658" ht="12" customHeight="1" x14ac:dyDescent="0.35"/>
    <row r="659" ht="12" customHeight="1" x14ac:dyDescent="0.35"/>
    <row r="660" ht="12" customHeight="1" x14ac:dyDescent="0.35"/>
    <row r="661" ht="12" customHeight="1" x14ac:dyDescent="0.35"/>
    <row r="662" ht="12" customHeight="1" x14ac:dyDescent="0.35"/>
    <row r="663" ht="12" customHeight="1" x14ac:dyDescent="0.35"/>
    <row r="664" ht="12" customHeight="1" x14ac:dyDescent="0.35"/>
    <row r="665" ht="12" customHeight="1" x14ac:dyDescent="0.35"/>
    <row r="666" ht="12" customHeight="1" x14ac:dyDescent="0.35"/>
    <row r="667" ht="12" customHeight="1" x14ac:dyDescent="0.35"/>
    <row r="668" ht="12" customHeight="1" x14ac:dyDescent="0.35"/>
    <row r="669" ht="12" customHeight="1" x14ac:dyDescent="0.35"/>
    <row r="670" ht="12" customHeight="1" x14ac:dyDescent="0.35"/>
    <row r="671" ht="12" customHeight="1" x14ac:dyDescent="0.35"/>
    <row r="672" ht="12" customHeight="1" x14ac:dyDescent="0.35"/>
    <row r="673" ht="12" customHeight="1" x14ac:dyDescent="0.35"/>
    <row r="674" ht="12" customHeight="1" x14ac:dyDescent="0.35"/>
    <row r="675" ht="15" customHeight="1" x14ac:dyDescent="0.35"/>
    <row r="676" ht="15" customHeight="1" x14ac:dyDescent="0.35"/>
    <row r="677" ht="15" customHeight="1" x14ac:dyDescent="0.35"/>
    <row r="678" ht="15" customHeight="1" x14ac:dyDescent="0.35"/>
    <row r="679" ht="15" customHeight="1" x14ac:dyDescent="0.35"/>
    <row r="680" ht="15" customHeight="1" x14ac:dyDescent="0.35"/>
    <row r="681" ht="15" customHeight="1" x14ac:dyDescent="0.35"/>
    <row r="682" ht="12" customHeight="1" x14ac:dyDescent="0.35"/>
    <row r="683" ht="15" customHeight="1" x14ac:dyDescent="0.35"/>
    <row r="684" ht="15" customHeight="1" x14ac:dyDescent="0.35"/>
    <row r="685" ht="15" customHeight="1" x14ac:dyDescent="0.35"/>
    <row r="686" ht="15" customHeight="1" x14ac:dyDescent="0.35"/>
    <row r="687"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2" customHeight="1" x14ac:dyDescent="0.35"/>
    <row r="699" ht="15" customHeight="1" x14ac:dyDescent="0.35"/>
    <row r="700" ht="15" customHeight="1" x14ac:dyDescent="0.35"/>
    <row r="701" ht="15" customHeight="1" x14ac:dyDescent="0.35"/>
    <row r="702" ht="15" customHeight="1" x14ac:dyDescent="0.35"/>
    <row r="703" ht="12" customHeight="1" x14ac:dyDescent="0.35"/>
    <row r="704" ht="15" customHeight="1" x14ac:dyDescent="0.35"/>
    <row r="705" spans="2:33" ht="15" customHeight="1" x14ac:dyDescent="0.35"/>
    <row r="706" spans="2:33" ht="15" customHeight="1" x14ac:dyDescent="0.35"/>
    <row r="707" spans="2:33" ht="15" customHeight="1" x14ac:dyDescent="0.35"/>
    <row r="708" spans="2:33" ht="15" customHeight="1" x14ac:dyDescent="0.35"/>
    <row r="709" spans="2:33" ht="15" customHeight="1" x14ac:dyDescent="0.35"/>
    <row r="710" spans="2:33" ht="15" customHeight="1" x14ac:dyDescent="0.35">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c r="AE710" s="105"/>
      <c r="AF710" s="105"/>
      <c r="AG710" s="105"/>
    </row>
    <row r="711" spans="2:33" ht="15" customHeight="1" x14ac:dyDescent="0.35"/>
    <row r="712" spans="2:33" ht="15" customHeight="1" x14ac:dyDescent="0.35"/>
    <row r="713" spans="2:33" ht="15" customHeight="1" x14ac:dyDescent="0.35"/>
    <row r="714" spans="2:33" ht="15" customHeight="1" x14ac:dyDescent="0.35"/>
    <row r="715" spans="2:33" ht="15" customHeight="1" x14ac:dyDescent="0.35"/>
    <row r="716" spans="2:33" ht="12" customHeight="1" x14ac:dyDescent="0.35"/>
    <row r="717" spans="2:33" ht="12" customHeight="1" x14ac:dyDescent="0.35"/>
    <row r="718" spans="2:33" ht="12" customHeight="1" x14ac:dyDescent="0.35"/>
    <row r="719" spans="2:33" ht="12" customHeight="1" x14ac:dyDescent="0.35"/>
    <row r="720" spans="2:33" ht="12" customHeight="1" x14ac:dyDescent="0.35"/>
    <row r="721" ht="12" customHeight="1" x14ac:dyDescent="0.35"/>
    <row r="722" ht="12" customHeight="1" x14ac:dyDescent="0.35"/>
    <row r="723" ht="12" customHeight="1" x14ac:dyDescent="0.35"/>
    <row r="724" ht="12" customHeight="1" x14ac:dyDescent="0.35"/>
    <row r="725" ht="12" customHeight="1" x14ac:dyDescent="0.35"/>
    <row r="726" ht="12" customHeight="1" x14ac:dyDescent="0.35"/>
    <row r="727" ht="12" customHeight="1" x14ac:dyDescent="0.35"/>
    <row r="728" ht="12" customHeight="1" x14ac:dyDescent="0.35"/>
    <row r="729" ht="12" customHeight="1" x14ac:dyDescent="0.35"/>
    <row r="730" ht="12" customHeight="1" x14ac:dyDescent="0.35"/>
    <row r="731" ht="12" customHeight="1" x14ac:dyDescent="0.35"/>
    <row r="732" ht="12" customHeight="1" x14ac:dyDescent="0.35"/>
    <row r="733" ht="12" customHeight="1" x14ac:dyDescent="0.35"/>
    <row r="734" ht="12" customHeight="1" x14ac:dyDescent="0.35"/>
    <row r="735" ht="12" customHeight="1" x14ac:dyDescent="0.35"/>
    <row r="736" ht="12" customHeight="1" x14ac:dyDescent="0.35"/>
    <row r="737" ht="12" customHeight="1" x14ac:dyDescent="0.35"/>
    <row r="738" ht="12" customHeight="1" x14ac:dyDescent="0.35"/>
    <row r="739" ht="12" customHeight="1" x14ac:dyDescent="0.35"/>
    <row r="740" ht="12" customHeight="1" x14ac:dyDescent="0.35"/>
    <row r="741" ht="12" customHeight="1" x14ac:dyDescent="0.35"/>
    <row r="742" ht="12" customHeight="1" x14ac:dyDescent="0.35"/>
    <row r="743" ht="12" customHeight="1" x14ac:dyDescent="0.35"/>
    <row r="744" ht="12" customHeight="1" x14ac:dyDescent="0.35"/>
    <row r="745" ht="12" customHeight="1" x14ac:dyDescent="0.35"/>
    <row r="746" ht="12" customHeight="1" x14ac:dyDescent="0.35"/>
    <row r="747" ht="12" customHeight="1" x14ac:dyDescent="0.35"/>
    <row r="748" ht="12" customHeight="1" x14ac:dyDescent="0.35"/>
    <row r="749" ht="12" customHeight="1" x14ac:dyDescent="0.35"/>
    <row r="750" ht="15" customHeight="1" x14ac:dyDescent="0.35"/>
    <row r="751" ht="15" customHeight="1" x14ac:dyDescent="0.35"/>
    <row r="752" ht="15" customHeight="1" x14ac:dyDescent="0.35"/>
    <row r="753" ht="15" customHeight="1" x14ac:dyDescent="0.35"/>
    <row r="754" ht="15" customHeight="1" x14ac:dyDescent="0.35"/>
    <row r="755" ht="15" customHeight="1" x14ac:dyDescent="0.35"/>
    <row r="756" ht="15" customHeight="1" x14ac:dyDescent="0.35"/>
    <row r="757" ht="15" customHeight="1" x14ac:dyDescent="0.35"/>
    <row r="758" ht="15" customHeight="1" x14ac:dyDescent="0.35"/>
    <row r="759" ht="15" customHeight="1" x14ac:dyDescent="0.35"/>
    <row r="760" ht="15" customHeight="1" x14ac:dyDescent="0.35"/>
    <row r="761" ht="15" customHeight="1" x14ac:dyDescent="0.35"/>
    <row r="762" ht="15" customHeight="1" x14ac:dyDescent="0.35"/>
    <row r="763" ht="15" customHeight="1" x14ac:dyDescent="0.35"/>
    <row r="764" ht="15" customHeight="1" x14ac:dyDescent="0.35"/>
    <row r="765" ht="15" customHeight="1" x14ac:dyDescent="0.35"/>
    <row r="766" ht="15" customHeight="1" x14ac:dyDescent="0.35"/>
    <row r="767" ht="15" customHeight="1" x14ac:dyDescent="0.35"/>
    <row r="768" ht="12" customHeight="1" x14ac:dyDescent="0.35"/>
    <row r="769" ht="15" customHeight="1" x14ac:dyDescent="0.35"/>
    <row r="770" ht="15" customHeight="1" x14ac:dyDescent="0.35"/>
    <row r="771" ht="15" customHeight="1" x14ac:dyDescent="0.35"/>
    <row r="772" ht="15" customHeight="1" x14ac:dyDescent="0.35"/>
    <row r="773" ht="15" customHeight="1" x14ac:dyDescent="0.35"/>
    <row r="774"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2" customHeight="1" x14ac:dyDescent="0.35"/>
    <row r="781" ht="15" customHeight="1" x14ac:dyDescent="0.35"/>
    <row r="782" ht="15" customHeight="1" x14ac:dyDescent="0.35"/>
    <row r="783" ht="15" customHeight="1" x14ac:dyDescent="0.35"/>
    <row r="784" ht="12" customHeight="1" x14ac:dyDescent="0.35"/>
    <row r="785" ht="15" customHeight="1" x14ac:dyDescent="0.35"/>
    <row r="786" ht="15" customHeight="1" x14ac:dyDescent="0.35"/>
    <row r="787" ht="15" customHeight="1" x14ac:dyDescent="0.35"/>
    <row r="788" ht="15" customHeight="1" x14ac:dyDescent="0.35"/>
    <row r="789" ht="15" customHeight="1" x14ac:dyDescent="0.35"/>
    <row r="790" ht="15" customHeight="1" x14ac:dyDescent="0.35"/>
    <row r="791" ht="15" customHeight="1" x14ac:dyDescent="0.35"/>
    <row r="792" ht="15" customHeight="1" x14ac:dyDescent="0.35"/>
    <row r="793" ht="15" customHeight="1" x14ac:dyDescent="0.35"/>
    <row r="794" ht="15" customHeight="1" x14ac:dyDescent="0.35"/>
    <row r="795" ht="15" customHeight="1" x14ac:dyDescent="0.35"/>
    <row r="796" ht="12"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7" ht="15" customHeight="1" x14ac:dyDescent="0.35"/>
    <row r="808" ht="15" customHeight="1" x14ac:dyDescent="0.35"/>
    <row r="809" ht="15" customHeight="1" x14ac:dyDescent="0.35"/>
    <row r="810" ht="12" customHeight="1" x14ac:dyDescent="0.35"/>
    <row r="811" ht="15" customHeight="1" x14ac:dyDescent="0.35"/>
    <row r="812" ht="15" customHeight="1" x14ac:dyDescent="0.35"/>
    <row r="813" ht="15" customHeight="1" x14ac:dyDescent="0.35"/>
    <row r="814" ht="12" customHeight="1" x14ac:dyDescent="0.35"/>
    <row r="815" ht="15" customHeight="1" x14ac:dyDescent="0.35"/>
    <row r="816" ht="15" customHeight="1" x14ac:dyDescent="0.35"/>
    <row r="817" ht="15" customHeight="1" x14ac:dyDescent="0.35"/>
    <row r="818" ht="15" customHeight="1" x14ac:dyDescent="0.35"/>
    <row r="819" ht="15" customHeight="1" x14ac:dyDescent="0.35"/>
    <row r="820" ht="15" customHeight="1" x14ac:dyDescent="0.35"/>
    <row r="821" ht="15" customHeight="1" x14ac:dyDescent="0.35"/>
    <row r="822" ht="15" customHeight="1" x14ac:dyDescent="0.35"/>
    <row r="823" ht="15" customHeight="1" x14ac:dyDescent="0.35"/>
    <row r="824" ht="15" customHeight="1" x14ac:dyDescent="0.35"/>
    <row r="825" ht="12"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2" customHeight="1" x14ac:dyDescent="0.35"/>
    <row r="836" ht="15" customHeight="1" x14ac:dyDescent="0.35"/>
    <row r="837" ht="15" customHeight="1" x14ac:dyDescent="0.35"/>
    <row r="838" ht="15" customHeight="1" x14ac:dyDescent="0.35"/>
    <row r="839" ht="15" customHeight="1" x14ac:dyDescent="0.35"/>
    <row r="840" ht="15" customHeight="1" x14ac:dyDescent="0.35"/>
    <row r="841"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2"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6" ht="15" customHeight="1" x14ac:dyDescent="0.35"/>
    <row r="857" ht="15" customHeight="1" x14ac:dyDescent="0.35"/>
    <row r="858" ht="12" customHeight="1" x14ac:dyDescent="0.35"/>
    <row r="859" ht="15" customHeight="1" x14ac:dyDescent="0.35"/>
    <row r="860" ht="15" customHeight="1" x14ac:dyDescent="0.35"/>
    <row r="861" ht="15" customHeight="1" x14ac:dyDescent="0.35"/>
    <row r="862"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2" customHeight="1" x14ac:dyDescent="0.35"/>
    <row r="871" ht="15" customHeight="1" x14ac:dyDescent="0.35"/>
    <row r="872" ht="15" customHeight="1" x14ac:dyDescent="0.35"/>
    <row r="873" ht="15" customHeight="1" x14ac:dyDescent="0.35"/>
    <row r="874"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3" ht="12" customHeight="1" x14ac:dyDescent="0.35"/>
    <row r="882" spans="2:33" ht="15" customHeight="1" x14ac:dyDescent="0.35"/>
    <row r="883" spans="2:33" ht="15" customHeight="1" x14ac:dyDescent="0.35"/>
    <row r="884" spans="2:33" ht="15" customHeight="1" x14ac:dyDescent="0.35"/>
    <row r="885" spans="2:33" ht="15" customHeight="1" x14ac:dyDescent="0.35"/>
    <row r="886" spans="2:33" ht="15" customHeight="1" x14ac:dyDescent="0.35">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c r="AB886" s="105"/>
      <c r="AC886" s="105"/>
      <c r="AD886" s="105"/>
      <c r="AE886" s="105"/>
      <c r="AF886" s="105"/>
      <c r="AG886" s="105"/>
    </row>
    <row r="887" spans="2:33" ht="15" customHeight="1" x14ac:dyDescent="0.35"/>
    <row r="888" spans="2:33" ht="15" customHeight="1" x14ac:dyDescent="0.35"/>
    <row r="889" spans="2:33" ht="12" customHeight="1" x14ac:dyDescent="0.35"/>
    <row r="890" spans="2:33" ht="12" customHeight="1" x14ac:dyDescent="0.35"/>
    <row r="891" spans="2:33" ht="12" customHeight="1" x14ac:dyDescent="0.35"/>
    <row r="892" spans="2:33" ht="12" customHeight="1" x14ac:dyDescent="0.35"/>
    <row r="893" spans="2:33" ht="12" customHeight="1" x14ac:dyDescent="0.35"/>
    <row r="894" spans="2:33" ht="12" customHeight="1" x14ac:dyDescent="0.35"/>
    <row r="895" spans="2:33" ht="12" customHeight="1" x14ac:dyDescent="0.35"/>
    <row r="896" spans="2:33" ht="12" customHeight="1" x14ac:dyDescent="0.35"/>
    <row r="897" ht="12" customHeight="1" x14ac:dyDescent="0.35"/>
    <row r="898" ht="12" customHeight="1" x14ac:dyDescent="0.35"/>
    <row r="899" ht="12"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06" ht="15" customHeight="1" x14ac:dyDescent="0.35"/>
    <row r="907" ht="15" customHeight="1" x14ac:dyDescent="0.35"/>
    <row r="908" ht="15" customHeight="1" x14ac:dyDescent="0.35"/>
    <row r="909" ht="15" customHeight="1" x14ac:dyDescent="0.35"/>
    <row r="910" ht="12" customHeight="1" x14ac:dyDescent="0.35"/>
    <row r="911" ht="15" customHeight="1" x14ac:dyDescent="0.35"/>
    <row r="912" ht="15" customHeight="1" x14ac:dyDescent="0.35"/>
    <row r="913" ht="15" customHeight="1" x14ac:dyDescent="0.35"/>
    <row r="914" ht="15" customHeight="1" x14ac:dyDescent="0.35"/>
    <row r="915" ht="15" customHeight="1" x14ac:dyDescent="0.35"/>
    <row r="916" ht="15" customHeight="1" x14ac:dyDescent="0.35"/>
    <row r="917" ht="15" customHeight="1" x14ac:dyDescent="0.35"/>
    <row r="918" ht="15" customHeight="1" x14ac:dyDescent="0.35"/>
    <row r="919" ht="15" customHeight="1" x14ac:dyDescent="0.35"/>
    <row r="920" ht="15" customHeight="1" x14ac:dyDescent="0.35"/>
    <row r="921" ht="15" customHeight="1" x14ac:dyDescent="0.35"/>
    <row r="922" ht="15" customHeight="1" x14ac:dyDescent="0.35"/>
    <row r="923" ht="15" customHeight="1" x14ac:dyDescent="0.35"/>
    <row r="924" ht="15" customHeight="1" x14ac:dyDescent="0.35"/>
    <row r="925" ht="15" customHeight="1" x14ac:dyDescent="0.35"/>
    <row r="926" ht="15" customHeight="1" x14ac:dyDescent="0.35"/>
    <row r="927" ht="12" customHeight="1" x14ac:dyDescent="0.35"/>
    <row r="928" ht="15" customHeight="1" x14ac:dyDescent="0.35"/>
    <row r="929" ht="12" customHeight="1" x14ac:dyDescent="0.35"/>
    <row r="930" ht="15" customHeight="1" x14ac:dyDescent="0.35"/>
    <row r="931" ht="15" customHeight="1" x14ac:dyDescent="0.35"/>
    <row r="932" ht="15" customHeight="1" x14ac:dyDescent="0.35"/>
    <row r="933" ht="15" customHeight="1" x14ac:dyDescent="0.35"/>
    <row r="934" ht="15" customHeight="1" x14ac:dyDescent="0.35"/>
    <row r="935" ht="12" customHeight="1" x14ac:dyDescent="0.35"/>
    <row r="936" ht="15" customHeight="1" x14ac:dyDescent="0.35"/>
    <row r="937" ht="15" customHeight="1" x14ac:dyDescent="0.35"/>
    <row r="938" ht="15" customHeight="1" x14ac:dyDescent="0.35"/>
    <row r="939" ht="15" customHeight="1" x14ac:dyDescent="0.35"/>
    <row r="940" ht="15" customHeight="1" x14ac:dyDescent="0.35"/>
    <row r="941" ht="15" customHeight="1" x14ac:dyDescent="0.35"/>
    <row r="942" ht="15" customHeight="1" x14ac:dyDescent="0.35"/>
    <row r="943" ht="15" customHeight="1" x14ac:dyDescent="0.35"/>
    <row r="944" ht="15" customHeight="1" x14ac:dyDescent="0.35"/>
    <row r="945" ht="15" customHeight="1" x14ac:dyDescent="0.35"/>
    <row r="946" ht="15" customHeight="1" x14ac:dyDescent="0.35"/>
    <row r="947" ht="15" customHeight="1" x14ac:dyDescent="0.35"/>
    <row r="948" ht="15" customHeight="1" x14ac:dyDescent="0.35"/>
    <row r="949" ht="15" customHeight="1" x14ac:dyDescent="0.35"/>
    <row r="950" ht="15" customHeight="1" x14ac:dyDescent="0.35"/>
    <row r="951" ht="15" customHeight="1" x14ac:dyDescent="0.35"/>
    <row r="952" ht="12" customHeight="1" x14ac:dyDescent="0.35"/>
    <row r="953" ht="15" customHeight="1" x14ac:dyDescent="0.35"/>
    <row r="954" ht="12" customHeight="1" x14ac:dyDescent="0.35"/>
    <row r="955" ht="15" customHeight="1" x14ac:dyDescent="0.35"/>
    <row r="956" ht="12" customHeight="1" x14ac:dyDescent="0.35"/>
    <row r="957" ht="15" customHeight="1" x14ac:dyDescent="0.35"/>
    <row r="958" ht="15" customHeight="1" x14ac:dyDescent="0.35"/>
    <row r="959" ht="15" customHeight="1" x14ac:dyDescent="0.35"/>
    <row r="960" ht="15" customHeight="1" x14ac:dyDescent="0.35"/>
    <row r="961" spans="2:33" ht="15" customHeight="1" x14ac:dyDescent="0.35"/>
    <row r="962" spans="2:33" ht="15" customHeight="1" x14ac:dyDescent="0.35"/>
    <row r="963" spans="2:33" ht="15" customHeight="1" x14ac:dyDescent="0.35"/>
    <row r="964" spans="2:33" ht="15" customHeight="1" x14ac:dyDescent="0.35"/>
    <row r="965" spans="2:33" ht="15" customHeight="1" x14ac:dyDescent="0.35"/>
    <row r="966" spans="2:33" ht="15" customHeight="1" x14ac:dyDescent="0.35"/>
    <row r="967" spans="2:33" ht="15" customHeight="1" x14ac:dyDescent="0.35"/>
    <row r="968" spans="2:33" ht="15" customHeight="1" x14ac:dyDescent="0.35"/>
    <row r="969" spans="2:33" ht="15" customHeight="1" x14ac:dyDescent="0.35">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c r="AB969" s="105"/>
      <c r="AC969" s="105"/>
      <c r="AD969" s="105"/>
      <c r="AE969" s="105"/>
      <c r="AF969" s="105"/>
      <c r="AG969" s="105"/>
    </row>
    <row r="970" spans="2:33" ht="15" customHeight="1" x14ac:dyDescent="0.35"/>
    <row r="971" spans="2:33" ht="15" customHeight="1" x14ac:dyDescent="0.35"/>
    <row r="972" spans="2:33" ht="15" customHeight="1" x14ac:dyDescent="0.35"/>
    <row r="973" spans="2:33" ht="15" customHeight="1" x14ac:dyDescent="0.35"/>
    <row r="974" spans="2:33" ht="15" customHeight="1" x14ac:dyDescent="0.35"/>
    <row r="975" spans="2:33" ht="12" customHeight="1" x14ac:dyDescent="0.35"/>
    <row r="976" spans="2:33" ht="12" customHeight="1" x14ac:dyDescent="0.35"/>
    <row r="977" ht="12" customHeight="1" x14ac:dyDescent="0.35"/>
    <row r="978" ht="12" customHeight="1" x14ac:dyDescent="0.35"/>
    <row r="979" ht="12" customHeight="1" x14ac:dyDescent="0.35"/>
    <row r="980" ht="12" customHeight="1" x14ac:dyDescent="0.35"/>
    <row r="981" ht="12" customHeight="1" x14ac:dyDescent="0.35"/>
    <row r="982" ht="12" customHeight="1" x14ac:dyDescent="0.35"/>
    <row r="983" ht="12" customHeight="1" x14ac:dyDescent="0.35"/>
    <row r="984" ht="12" customHeight="1" x14ac:dyDescent="0.35"/>
    <row r="985" ht="12" customHeight="1" x14ac:dyDescent="0.35"/>
    <row r="986" ht="12" customHeight="1" x14ac:dyDescent="0.35"/>
    <row r="987" ht="12" customHeight="1" x14ac:dyDescent="0.35"/>
    <row r="988" ht="12" customHeight="1" x14ac:dyDescent="0.35"/>
    <row r="989" ht="12" customHeight="1" x14ac:dyDescent="0.35"/>
    <row r="990" ht="12" customHeight="1" x14ac:dyDescent="0.35"/>
    <row r="991" ht="12" customHeight="1" x14ac:dyDescent="0.35"/>
    <row r="992" ht="12" customHeight="1" x14ac:dyDescent="0.35"/>
    <row r="993" ht="12" customHeight="1" x14ac:dyDescent="0.35"/>
    <row r="994" ht="12" customHeight="1" x14ac:dyDescent="0.35"/>
    <row r="995" ht="12" customHeight="1" x14ac:dyDescent="0.35"/>
    <row r="996" ht="12" customHeight="1" x14ac:dyDescent="0.35"/>
    <row r="997" ht="12" customHeight="1" x14ac:dyDescent="0.35"/>
    <row r="998" ht="12" customHeight="1" x14ac:dyDescent="0.35"/>
    <row r="999" ht="12"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2" customHeight="1" x14ac:dyDescent="0.35"/>
    <row r="1011" ht="15" customHeight="1" x14ac:dyDescent="0.35"/>
    <row r="1012" ht="15" customHeight="1" x14ac:dyDescent="0.35"/>
    <row r="1013" ht="15" customHeight="1" x14ac:dyDescent="0.35"/>
    <row r="1014" ht="15" customHeight="1" x14ac:dyDescent="0.35"/>
    <row r="1015"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2" customHeight="1" x14ac:dyDescent="0.35"/>
    <row r="1028" ht="15" customHeight="1" x14ac:dyDescent="0.35"/>
    <row r="1029" ht="15" customHeight="1" x14ac:dyDescent="0.35"/>
    <row r="1030" ht="12" customHeight="1" x14ac:dyDescent="0.35"/>
    <row r="1031" ht="15" customHeight="1" x14ac:dyDescent="0.35"/>
    <row r="1032" ht="15" customHeight="1" x14ac:dyDescent="0.35"/>
    <row r="1033" ht="15" customHeight="1" x14ac:dyDescent="0.35"/>
    <row r="1034" ht="15" customHeight="1" x14ac:dyDescent="0.35"/>
    <row r="1035" ht="15" customHeight="1" x14ac:dyDescent="0.35"/>
    <row r="1036" ht="12"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2" customHeight="1" x14ac:dyDescent="0.35"/>
    <row r="1054" ht="15" customHeight="1" x14ac:dyDescent="0.35"/>
    <row r="1055" ht="15" customHeight="1" x14ac:dyDescent="0.35"/>
    <row r="1056" ht="12" customHeight="1" x14ac:dyDescent="0.35"/>
    <row r="1057" spans="2:33" ht="15" customHeight="1" x14ac:dyDescent="0.35"/>
    <row r="1058" spans="2:33" ht="12" customHeight="1" x14ac:dyDescent="0.35"/>
    <row r="1059" spans="2:33" ht="15" customHeight="1" x14ac:dyDescent="0.35"/>
    <row r="1060" spans="2:33" ht="15" customHeight="1" x14ac:dyDescent="0.35"/>
    <row r="1061" spans="2:33" ht="15" customHeight="1" x14ac:dyDescent="0.35"/>
    <row r="1062" spans="2:33" ht="15" customHeight="1" x14ac:dyDescent="0.35"/>
    <row r="1063" spans="2:33" ht="15" customHeight="1" x14ac:dyDescent="0.35"/>
    <row r="1064" spans="2:33" ht="15" customHeight="1" x14ac:dyDescent="0.35"/>
    <row r="1065" spans="2:33" ht="15" customHeight="1" x14ac:dyDescent="0.35"/>
    <row r="1066" spans="2:33" ht="15" customHeight="1" x14ac:dyDescent="0.35"/>
    <row r="1067" spans="2:33" ht="15" customHeight="1" x14ac:dyDescent="0.35"/>
    <row r="1068" spans="2:33" ht="15" customHeight="1" x14ac:dyDescent="0.35"/>
    <row r="1069" spans="2:33" ht="15" customHeight="1" x14ac:dyDescent="0.35"/>
    <row r="1070" spans="2:33" ht="15" customHeight="1" x14ac:dyDescent="0.35"/>
    <row r="1071" spans="2:33" ht="15" customHeight="1" x14ac:dyDescent="0.35">
      <c r="B1071" s="105"/>
      <c r="C1071" s="105"/>
      <c r="D1071" s="105"/>
      <c r="E1071" s="105"/>
      <c r="F1071" s="105"/>
      <c r="G1071" s="105"/>
      <c r="H1071" s="105"/>
      <c r="I1071" s="105"/>
      <c r="J1071" s="105"/>
      <c r="K1071" s="105"/>
      <c r="L1071" s="105"/>
      <c r="M1071" s="105"/>
      <c r="N1071" s="105"/>
      <c r="O1071" s="105"/>
      <c r="P1071" s="105"/>
      <c r="Q1071" s="105"/>
      <c r="R1071" s="105"/>
      <c r="S1071" s="105"/>
      <c r="T1071" s="105"/>
      <c r="U1071" s="105"/>
      <c r="V1071" s="105"/>
      <c r="W1071" s="105"/>
      <c r="X1071" s="105"/>
      <c r="Y1071" s="105"/>
      <c r="Z1071" s="105"/>
      <c r="AA1071" s="105"/>
      <c r="AB1071" s="105"/>
      <c r="AC1071" s="105"/>
      <c r="AD1071" s="105"/>
      <c r="AE1071" s="105"/>
      <c r="AF1071" s="105"/>
      <c r="AG1071" s="105"/>
    </row>
    <row r="1072" spans="2:33" ht="15" customHeight="1" x14ac:dyDescent="0.35"/>
    <row r="1073" ht="15" customHeight="1" x14ac:dyDescent="0.35"/>
    <row r="1074" ht="15" customHeight="1" x14ac:dyDescent="0.35"/>
    <row r="1075" ht="15" customHeight="1" x14ac:dyDescent="0.35"/>
    <row r="1076" ht="15" customHeight="1" x14ac:dyDescent="0.35"/>
    <row r="1077" ht="12" customHeight="1" x14ac:dyDescent="0.35"/>
    <row r="1078" ht="12" customHeight="1" x14ac:dyDescent="0.35"/>
    <row r="1079" ht="12" customHeight="1" x14ac:dyDescent="0.35"/>
    <row r="1080" ht="12" customHeight="1" x14ac:dyDescent="0.35"/>
    <row r="1081" ht="12" customHeight="1" x14ac:dyDescent="0.35"/>
    <row r="1082" ht="12" customHeight="1" x14ac:dyDescent="0.35"/>
    <row r="1083" ht="12" customHeight="1" x14ac:dyDescent="0.35"/>
    <row r="1084" ht="12" customHeight="1" x14ac:dyDescent="0.35"/>
    <row r="1085" ht="12" customHeight="1" x14ac:dyDescent="0.35"/>
    <row r="1086" ht="12" customHeight="1" x14ac:dyDescent="0.35"/>
    <row r="1087" ht="12" customHeight="1" x14ac:dyDescent="0.35"/>
    <row r="1088" ht="12" customHeight="1" x14ac:dyDescent="0.35"/>
    <row r="1089" ht="12" customHeight="1" x14ac:dyDescent="0.35"/>
    <row r="1090" ht="12" customHeight="1" x14ac:dyDescent="0.35"/>
    <row r="1091" ht="12" customHeight="1" x14ac:dyDescent="0.35"/>
    <row r="1092" ht="12" customHeight="1" x14ac:dyDescent="0.35"/>
    <row r="1093" ht="12" customHeight="1" x14ac:dyDescent="0.35"/>
    <row r="1094" ht="12" customHeight="1" x14ac:dyDescent="0.35"/>
    <row r="1095" ht="12" customHeight="1" x14ac:dyDescent="0.35"/>
    <row r="1096" ht="12" customHeight="1" x14ac:dyDescent="0.35"/>
    <row r="1097" ht="12" customHeight="1" x14ac:dyDescent="0.35"/>
    <row r="1098" ht="12" customHeight="1" x14ac:dyDescent="0.35"/>
    <row r="1099" ht="12" customHeight="1" x14ac:dyDescent="0.35"/>
    <row r="1100" ht="15" customHeight="1" x14ac:dyDescent="0.35"/>
    <row r="1101" ht="15" customHeight="1" x14ac:dyDescent="0.35"/>
    <row r="1102" ht="15" customHeight="1" x14ac:dyDescent="0.35"/>
    <row r="1103" ht="15" customHeight="1" x14ac:dyDescent="0.35"/>
    <row r="1104"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2" customHeight="1" x14ac:dyDescent="0.35"/>
    <row r="1111" ht="15" customHeight="1" x14ac:dyDescent="0.35"/>
    <row r="1112" ht="15" customHeight="1" x14ac:dyDescent="0.35"/>
    <row r="1113" ht="15" customHeight="1" x14ac:dyDescent="0.35"/>
    <row r="1114" ht="15" customHeight="1" x14ac:dyDescent="0.35"/>
    <row r="1115" ht="15" customHeight="1" x14ac:dyDescent="0.35"/>
    <row r="1116" ht="15" customHeight="1" x14ac:dyDescent="0.35"/>
    <row r="1117" ht="15" customHeight="1" x14ac:dyDescent="0.35"/>
    <row r="1118" ht="15" customHeight="1" x14ac:dyDescent="0.35"/>
    <row r="1119" ht="15" customHeight="1" x14ac:dyDescent="0.35"/>
    <row r="1120" ht="15" customHeight="1" x14ac:dyDescent="0.35"/>
    <row r="1121" ht="15" customHeight="1" x14ac:dyDescent="0.35"/>
    <row r="1122" ht="15" customHeight="1" x14ac:dyDescent="0.35"/>
    <row r="1123" ht="15" customHeight="1" x14ac:dyDescent="0.35"/>
    <row r="1124" ht="15" customHeight="1" x14ac:dyDescent="0.35"/>
    <row r="1125" ht="15" customHeight="1" x14ac:dyDescent="0.35"/>
    <row r="1126" ht="15" customHeight="1" x14ac:dyDescent="0.35"/>
    <row r="1127" ht="12" customHeight="1" x14ac:dyDescent="0.35"/>
    <row r="1128" ht="15" customHeight="1" x14ac:dyDescent="0.35"/>
    <row r="1129" ht="12" customHeight="1" x14ac:dyDescent="0.35"/>
    <row r="1130" ht="15" customHeight="1" x14ac:dyDescent="0.35"/>
    <row r="1131" ht="15" customHeight="1" x14ac:dyDescent="0.35"/>
    <row r="1132" ht="15" customHeight="1" x14ac:dyDescent="0.35"/>
    <row r="1133" ht="15" customHeight="1" x14ac:dyDescent="0.35"/>
    <row r="1134" ht="15" customHeight="1" x14ac:dyDescent="0.35"/>
    <row r="1135" ht="12" customHeight="1" x14ac:dyDescent="0.35"/>
    <row r="1136" ht="15" customHeight="1" x14ac:dyDescent="0.35"/>
    <row r="1137" ht="15" customHeight="1" x14ac:dyDescent="0.35"/>
    <row r="1138" ht="15" customHeight="1" x14ac:dyDescent="0.35"/>
    <row r="1139" ht="15" customHeight="1" x14ac:dyDescent="0.35"/>
    <row r="1140" ht="15" customHeight="1" x14ac:dyDescent="0.35"/>
    <row r="1141" ht="15" customHeight="1" x14ac:dyDescent="0.35"/>
    <row r="1142" ht="15" customHeight="1" x14ac:dyDescent="0.35"/>
    <row r="1143" ht="15" customHeight="1" x14ac:dyDescent="0.35"/>
    <row r="1144" ht="15" customHeight="1" x14ac:dyDescent="0.35"/>
    <row r="1145" ht="15" customHeight="1" x14ac:dyDescent="0.35"/>
    <row r="1146" ht="15" customHeight="1" x14ac:dyDescent="0.35"/>
    <row r="1147" ht="15" customHeight="1" x14ac:dyDescent="0.35"/>
    <row r="1148" ht="15" customHeight="1" x14ac:dyDescent="0.35"/>
    <row r="1149" ht="15" customHeight="1" x14ac:dyDescent="0.35"/>
    <row r="1150" ht="15" customHeight="1" x14ac:dyDescent="0.35"/>
    <row r="1151" ht="15" customHeight="1" x14ac:dyDescent="0.35"/>
    <row r="1152" ht="12" customHeight="1" x14ac:dyDescent="0.35"/>
    <row r="1153" ht="15" customHeight="1" x14ac:dyDescent="0.35"/>
    <row r="1154" ht="12" customHeight="1" x14ac:dyDescent="0.35"/>
    <row r="1155" ht="15" customHeight="1" x14ac:dyDescent="0.35"/>
    <row r="1156" ht="12"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69" spans="2:33" ht="15" customHeight="1" x14ac:dyDescent="0.35">
      <c r="B1169" s="105"/>
      <c r="C1169" s="105"/>
      <c r="D1169" s="105"/>
      <c r="E1169" s="105"/>
      <c r="F1169" s="105"/>
      <c r="G1169" s="105"/>
      <c r="H1169" s="105"/>
      <c r="I1169" s="105"/>
      <c r="J1169" s="105"/>
      <c r="K1169" s="105"/>
      <c r="L1169" s="105"/>
      <c r="M1169" s="105"/>
      <c r="N1169" s="105"/>
      <c r="O1169" s="105"/>
      <c r="P1169" s="105"/>
      <c r="Q1169" s="105"/>
      <c r="R1169" s="105"/>
      <c r="S1169" s="105"/>
      <c r="T1169" s="105"/>
      <c r="U1169" s="105"/>
      <c r="V1169" s="105"/>
      <c r="W1169" s="105"/>
      <c r="X1169" s="105"/>
      <c r="Y1169" s="105"/>
      <c r="Z1169" s="105"/>
      <c r="AA1169" s="105"/>
      <c r="AB1169" s="105"/>
      <c r="AC1169" s="105"/>
      <c r="AD1169" s="105"/>
      <c r="AE1169" s="105"/>
      <c r="AF1169" s="105"/>
      <c r="AG1169" s="105"/>
    </row>
    <row r="1170" spans="2:33" ht="15" customHeight="1" x14ac:dyDescent="0.35"/>
    <row r="1171" spans="2:33" ht="15" customHeight="1" x14ac:dyDescent="0.35"/>
    <row r="1172" spans="2:33" ht="15" customHeight="1" x14ac:dyDescent="0.35"/>
    <row r="1173" spans="2:33" ht="15" customHeight="1" x14ac:dyDescent="0.35"/>
    <row r="1174" spans="2:33" ht="15" customHeight="1" x14ac:dyDescent="0.35"/>
    <row r="1175" spans="2:33" ht="12" customHeight="1" x14ac:dyDescent="0.35"/>
    <row r="1176" spans="2:33" ht="12" customHeight="1" x14ac:dyDescent="0.35"/>
    <row r="1177" spans="2:33" ht="12" customHeight="1" x14ac:dyDescent="0.35"/>
    <row r="1178" spans="2:33" ht="12" customHeight="1" x14ac:dyDescent="0.35"/>
    <row r="1179" spans="2:33" ht="12" customHeight="1" x14ac:dyDescent="0.35"/>
    <row r="1180" spans="2:33" ht="12" customHeight="1" x14ac:dyDescent="0.35"/>
    <row r="1181" spans="2:33" ht="12" customHeight="1" x14ac:dyDescent="0.35"/>
    <row r="1182" spans="2:33" ht="12" customHeight="1" x14ac:dyDescent="0.35"/>
    <row r="1183" spans="2:33" ht="12" customHeight="1" x14ac:dyDescent="0.35"/>
    <row r="1184" spans="2:33" ht="12" customHeight="1" x14ac:dyDescent="0.35"/>
    <row r="1185" ht="12" customHeight="1" x14ac:dyDescent="0.35"/>
    <row r="1186" ht="12" customHeight="1" x14ac:dyDescent="0.35"/>
    <row r="1187" ht="12" customHeight="1" x14ac:dyDescent="0.35"/>
    <row r="1188" ht="12" customHeight="1" x14ac:dyDescent="0.35"/>
    <row r="1189" ht="12" customHeight="1" x14ac:dyDescent="0.35"/>
    <row r="1190" ht="12" customHeight="1" x14ac:dyDescent="0.35"/>
    <row r="1191" ht="12" customHeight="1" x14ac:dyDescent="0.35"/>
    <row r="1192" ht="12" customHeight="1" x14ac:dyDescent="0.35"/>
    <row r="1193" ht="12" customHeight="1" x14ac:dyDescent="0.35"/>
    <row r="1194" ht="12" customHeight="1" x14ac:dyDescent="0.35"/>
    <row r="1195" ht="12" customHeight="1" x14ac:dyDescent="0.35"/>
    <row r="1196" ht="12" customHeight="1" x14ac:dyDescent="0.35"/>
    <row r="1197" ht="12" customHeight="1" x14ac:dyDescent="0.35"/>
    <row r="1198" ht="12" customHeight="1" x14ac:dyDescent="0.35"/>
    <row r="1199" ht="12"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0" ht="12"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ht="15" customHeight="1" x14ac:dyDescent="0.35"/>
    <row r="1218" ht="15" customHeight="1" x14ac:dyDescent="0.35"/>
    <row r="1219" ht="15" customHeight="1" x14ac:dyDescent="0.35"/>
    <row r="1220" ht="15" customHeight="1" x14ac:dyDescent="0.35"/>
    <row r="1221" ht="15" customHeight="1" x14ac:dyDescent="0.35"/>
    <row r="1222" ht="15" customHeight="1" x14ac:dyDescent="0.35"/>
    <row r="1223" ht="15" customHeight="1" x14ac:dyDescent="0.35"/>
    <row r="1224" ht="15" customHeight="1" x14ac:dyDescent="0.35"/>
    <row r="1225" ht="15" customHeight="1" x14ac:dyDescent="0.35"/>
    <row r="1226" ht="15" customHeight="1" x14ac:dyDescent="0.35"/>
    <row r="1227" ht="12" customHeight="1" x14ac:dyDescent="0.35"/>
    <row r="1228" ht="15" customHeight="1" x14ac:dyDescent="0.35"/>
    <row r="1229" ht="12" customHeight="1" x14ac:dyDescent="0.35"/>
    <row r="1230" ht="15" customHeight="1" x14ac:dyDescent="0.35"/>
    <row r="1231" ht="15" customHeight="1" x14ac:dyDescent="0.35"/>
    <row r="1232" ht="15" customHeight="1" x14ac:dyDescent="0.35"/>
    <row r="1233" ht="15" customHeight="1" x14ac:dyDescent="0.35"/>
    <row r="1234" ht="15" customHeight="1" x14ac:dyDescent="0.35"/>
    <row r="1235" ht="12" customHeight="1" x14ac:dyDescent="0.35"/>
    <row r="1236" ht="15" customHeight="1" x14ac:dyDescent="0.35"/>
    <row r="1237" ht="15" customHeight="1" x14ac:dyDescent="0.35"/>
    <row r="1238" ht="15" customHeight="1" x14ac:dyDescent="0.35"/>
    <row r="1239" ht="15" customHeight="1" x14ac:dyDescent="0.35"/>
    <row r="1240" ht="15" customHeight="1" x14ac:dyDescent="0.35"/>
    <row r="1241" ht="15" customHeight="1" x14ac:dyDescent="0.35"/>
    <row r="1242" ht="15" customHeight="1" x14ac:dyDescent="0.35"/>
    <row r="1243" ht="15" customHeight="1" x14ac:dyDescent="0.35"/>
    <row r="1244" ht="15" customHeight="1" x14ac:dyDescent="0.35"/>
    <row r="1245" ht="15" customHeight="1" x14ac:dyDescent="0.35"/>
    <row r="1246" ht="15" customHeight="1" x14ac:dyDescent="0.35"/>
    <row r="1247" ht="15" customHeight="1" x14ac:dyDescent="0.35"/>
    <row r="1248" ht="15" customHeight="1" x14ac:dyDescent="0.35"/>
    <row r="1249" ht="15" customHeight="1" x14ac:dyDescent="0.35"/>
    <row r="1250" ht="15" customHeight="1" x14ac:dyDescent="0.35"/>
    <row r="1251" ht="15" customHeight="1" x14ac:dyDescent="0.35"/>
    <row r="1252" ht="12" customHeight="1" x14ac:dyDescent="0.35"/>
    <row r="1253" ht="15" customHeight="1" x14ac:dyDescent="0.35"/>
    <row r="1254" ht="12" customHeight="1" x14ac:dyDescent="0.35"/>
    <row r="1255" ht="15" customHeight="1" x14ac:dyDescent="0.35"/>
    <row r="1256" ht="12" customHeight="1" x14ac:dyDescent="0.35"/>
    <row r="1257" ht="15" customHeight="1" x14ac:dyDescent="0.35"/>
    <row r="1258" ht="15" customHeight="1" x14ac:dyDescent="0.35"/>
    <row r="1259" ht="15" customHeight="1" x14ac:dyDescent="0.35"/>
    <row r="1260" ht="15" customHeight="1" x14ac:dyDescent="0.35"/>
    <row r="1261" ht="15" customHeight="1" x14ac:dyDescent="0.35"/>
    <row r="1262" ht="15" customHeight="1" x14ac:dyDescent="0.35"/>
    <row r="1263" ht="15" customHeight="1" x14ac:dyDescent="0.35"/>
    <row r="1264" ht="15" customHeight="1" x14ac:dyDescent="0.35"/>
    <row r="1265" spans="2:33" ht="15" customHeight="1" x14ac:dyDescent="0.35"/>
    <row r="1266" spans="2:33" ht="15" customHeight="1" x14ac:dyDescent="0.35"/>
    <row r="1267" spans="2:33" ht="15" customHeight="1" x14ac:dyDescent="0.35"/>
    <row r="1268" spans="2:33" ht="15" customHeight="1" x14ac:dyDescent="0.35"/>
    <row r="1269" spans="2:33" ht="15" customHeight="1" x14ac:dyDescent="0.35">
      <c r="B1269" s="105"/>
      <c r="C1269" s="105"/>
      <c r="D1269" s="105"/>
      <c r="E1269" s="105"/>
      <c r="F1269" s="105"/>
      <c r="G1269" s="105"/>
      <c r="H1269" s="105"/>
      <c r="I1269" s="105"/>
      <c r="J1269" s="105"/>
      <c r="K1269" s="105"/>
      <c r="L1269" s="105"/>
      <c r="M1269" s="105"/>
      <c r="N1269" s="105"/>
      <c r="O1269" s="105"/>
      <c r="P1269" s="105"/>
      <c r="Q1269" s="105"/>
      <c r="R1269" s="105"/>
      <c r="S1269" s="105"/>
      <c r="T1269" s="105"/>
      <c r="U1269" s="105"/>
      <c r="V1269" s="105"/>
      <c r="W1269" s="105"/>
      <c r="X1269" s="105"/>
      <c r="Y1269" s="105"/>
      <c r="Z1269" s="105"/>
      <c r="AA1269" s="105"/>
      <c r="AB1269" s="105"/>
      <c r="AC1269" s="105"/>
      <c r="AD1269" s="105"/>
      <c r="AE1269" s="105"/>
      <c r="AF1269" s="105"/>
      <c r="AG1269" s="105"/>
    </row>
    <row r="1270" spans="2:33" ht="15" customHeight="1" x14ac:dyDescent="0.35"/>
    <row r="1271" spans="2:33" ht="15" customHeight="1" x14ac:dyDescent="0.35"/>
    <row r="1272" spans="2:33" ht="15" customHeight="1" x14ac:dyDescent="0.35"/>
    <row r="1273" spans="2:33" ht="15" customHeight="1" x14ac:dyDescent="0.35"/>
    <row r="1274" spans="2:33" ht="15" customHeight="1" x14ac:dyDescent="0.35"/>
    <row r="1275" spans="2:33" ht="12" customHeight="1" x14ac:dyDescent="0.35"/>
    <row r="1276" spans="2:33" ht="12" customHeight="1" x14ac:dyDescent="0.35"/>
    <row r="1277" spans="2:33" ht="12" customHeight="1" x14ac:dyDescent="0.35"/>
    <row r="1278" spans="2:33" ht="12" customHeight="1" x14ac:dyDescent="0.35"/>
    <row r="1279" spans="2:33" ht="12" customHeight="1" x14ac:dyDescent="0.35"/>
    <row r="1280" spans="2:33" ht="12" customHeight="1" x14ac:dyDescent="0.35"/>
    <row r="1281" ht="12" customHeight="1" x14ac:dyDescent="0.35"/>
    <row r="1282" ht="12" customHeight="1" x14ac:dyDescent="0.35"/>
    <row r="1283" ht="12" customHeight="1" x14ac:dyDescent="0.35"/>
    <row r="1284" ht="12" customHeight="1" x14ac:dyDescent="0.35"/>
    <row r="1285" ht="12" customHeight="1" x14ac:dyDescent="0.35"/>
    <row r="1286" ht="12" customHeight="1" x14ac:dyDescent="0.35"/>
    <row r="1287" ht="12" customHeight="1" x14ac:dyDescent="0.35"/>
    <row r="1288" ht="12" customHeight="1" x14ac:dyDescent="0.35"/>
    <row r="1289" ht="12" customHeight="1" x14ac:dyDescent="0.35"/>
    <row r="1290" ht="12" customHeight="1" x14ac:dyDescent="0.35"/>
    <row r="1291" ht="12" customHeight="1" x14ac:dyDescent="0.35"/>
    <row r="1292" ht="12" customHeight="1" x14ac:dyDescent="0.35"/>
    <row r="1293" ht="12" customHeight="1" x14ac:dyDescent="0.35"/>
    <row r="1294" ht="12" customHeight="1" x14ac:dyDescent="0.35"/>
    <row r="1295" ht="12" customHeight="1" x14ac:dyDescent="0.35"/>
    <row r="1296" ht="12" customHeight="1" x14ac:dyDescent="0.35"/>
    <row r="1297" ht="12" customHeight="1" x14ac:dyDescent="0.35"/>
    <row r="1298" ht="12" customHeight="1" x14ac:dyDescent="0.35"/>
    <row r="1299" ht="12"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6" ht="12" customHeight="1" x14ac:dyDescent="0.35"/>
    <row r="1307" ht="15" customHeight="1" x14ac:dyDescent="0.35"/>
    <row r="1308" ht="15" customHeight="1" x14ac:dyDescent="0.35"/>
    <row r="1309" ht="15" customHeight="1" x14ac:dyDescent="0.35"/>
    <row r="1310" ht="15" customHeight="1" x14ac:dyDescent="0.35"/>
    <row r="1311" ht="12" customHeight="1" x14ac:dyDescent="0.35"/>
    <row r="1312" ht="15" customHeight="1" x14ac:dyDescent="0.35"/>
    <row r="1313" ht="15" customHeight="1" x14ac:dyDescent="0.35"/>
    <row r="1314" ht="15" customHeight="1" x14ac:dyDescent="0.35"/>
    <row r="1315" ht="12"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6" ht="15" customHeight="1" x14ac:dyDescent="0.35"/>
    <row r="1327" ht="15" customHeight="1" x14ac:dyDescent="0.35"/>
    <row r="1328" ht="15" customHeight="1" x14ac:dyDescent="0.35"/>
    <row r="1329" ht="15" customHeight="1" x14ac:dyDescent="0.35"/>
    <row r="1330" ht="15" customHeight="1" x14ac:dyDescent="0.35"/>
    <row r="1331" ht="12"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39"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49" ht="15" customHeight="1" x14ac:dyDescent="0.35"/>
    <row r="1350" ht="15" customHeight="1" x14ac:dyDescent="0.35"/>
    <row r="1351"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0" ht="15" customHeight="1" x14ac:dyDescent="0.35"/>
    <row r="1361" ht="15" customHeight="1" x14ac:dyDescent="0.35"/>
    <row r="1362" ht="12"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4" ht="15" customHeight="1" x14ac:dyDescent="0.35"/>
    <row r="1375" ht="15" customHeight="1" x14ac:dyDescent="0.35"/>
    <row r="1376" ht="15" customHeight="1" x14ac:dyDescent="0.35"/>
    <row r="1377" ht="15" customHeight="1" x14ac:dyDescent="0.35"/>
    <row r="1378" ht="12" customHeight="1" x14ac:dyDescent="0.35"/>
    <row r="1379" ht="15" customHeight="1" x14ac:dyDescent="0.35"/>
    <row r="1380" ht="15" customHeight="1" x14ac:dyDescent="0.35"/>
    <row r="1381" ht="15" customHeight="1" x14ac:dyDescent="0.35"/>
    <row r="1382" ht="15" customHeight="1" x14ac:dyDescent="0.35"/>
    <row r="1383" ht="15" customHeight="1" x14ac:dyDescent="0.35"/>
    <row r="1384" ht="15" customHeight="1" x14ac:dyDescent="0.35"/>
    <row r="1385" ht="15" customHeight="1" x14ac:dyDescent="0.35"/>
    <row r="1386" ht="15" customHeight="1" x14ac:dyDescent="0.35"/>
    <row r="1387" ht="15" customHeight="1" x14ac:dyDescent="0.35"/>
    <row r="1388" ht="15" customHeight="1" x14ac:dyDescent="0.35"/>
    <row r="1389" ht="15" customHeight="1" x14ac:dyDescent="0.35"/>
    <row r="1390" ht="15" customHeight="1" x14ac:dyDescent="0.35"/>
    <row r="1391" ht="15" customHeight="1" x14ac:dyDescent="0.35"/>
    <row r="1392" ht="15" customHeight="1" x14ac:dyDescent="0.35"/>
    <row r="1393" ht="15" customHeight="1" x14ac:dyDescent="0.35"/>
    <row r="1394" ht="15" customHeight="1" x14ac:dyDescent="0.35"/>
    <row r="1395" ht="15" customHeight="1" x14ac:dyDescent="0.35"/>
    <row r="1396" ht="15" customHeight="1" x14ac:dyDescent="0.35"/>
    <row r="1397" ht="12"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11" ht="15" customHeight="1" x14ac:dyDescent="0.35"/>
    <row r="1412" ht="15" customHeight="1" x14ac:dyDescent="0.35"/>
    <row r="1413" ht="15" customHeight="1" x14ac:dyDescent="0.35"/>
    <row r="1414" ht="15" customHeight="1" x14ac:dyDescent="0.35"/>
    <row r="1415" ht="15" customHeight="1" x14ac:dyDescent="0.35"/>
    <row r="1416" ht="15" customHeight="1" x14ac:dyDescent="0.35"/>
    <row r="1417" ht="15" customHeight="1" x14ac:dyDescent="0.35"/>
    <row r="1418" ht="15" customHeight="1" x14ac:dyDescent="0.35"/>
    <row r="1419" ht="15" customHeight="1" x14ac:dyDescent="0.35"/>
    <row r="1420" ht="15" customHeight="1" x14ac:dyDescent="0.35"/>
    <row r="1421" ht="15" customHeight="1" x14ac:dyDescent="0.35"/>
    <row r="1422" ht="15" customHeight="1" x14ac:dyDescent="0.35"/>
    <row r="1423" ht="15" customHeight="1" x14ac:dyDescent="0.35"/>
    <row r="1424"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0" ht="15" customHeight="1" x14ac:dyDescent="0.35"/>
    <row r="1451" ht="15" customHeight="1" x14ac:dyDescent="0.35"/>
    <row r="1452" ht="12"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2"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spans="2:33" ht="15" customHeight="1" x14ac:dyDescent="0.35"/>
    <row r="1474" spans="2:33" ht="15" customHeight="1" x14ac:dyDescent="0.35"/>
    <row r="1475" spans="2:33" ht="15" customHeight="1" x14ac:dyDescent="0.35"/>
    <row r="1476" spans="2:33" ht="15" customHeight="1" x14ac:dyDescent="0.35"/>
    <row r="1477" spans="2:33" ht="15" customHeight="1" x14ac:dyDescent="0.35"/>
    <row r="1478" spans="2:33" ht="15" customHeight="1" x14ac:dyDescent="0.35"/>
    <row r="1479" spans="2:33" ht="15" customHeight="1" x14ac:dyDescent="0.35"/>
    <row r="1480" spans="2:33" ht="15" customHeight="1" x14ac:dyDescent="0.35"/>
    <row r="1481" spans="2:33" ht="15" customHeight="1" x14ac:dyDescent="0.35"/>
    <row r="1482" spans="2:33" ht="15" customHeight="1" x14ac:dyDescent="0.35"/>
    <row r="1483" spans="2:33" ht="15" customHeight="1" x14ac:dyDescent="0.35"/>
    <row r="1484" spans="2:33" ht="15" customHeight="1" x14ac:dyDescent="0.35">
      <c r="B1484" s="105"/>
      <c r="C1484" s="105"/>
      <c r="D1484" s="105"/>
      <c r="E1484" s="105"/>
      <c r="F1484" s="105"/>
      <c r="G1484" s="105"/>
      <c r="H1484" s="105"/>
      <c r="I1484" s="105"/>
      <c r="J1484" s="105"/>
      <c r="K1484" s="105"/>
      <c r="L1484" s="105"/>
      <c r="M1484" s="105"/>
      <c r="N1484" s="105"/>
      <c r="O1484" s="105"/>
      <c r="P1484" s="105"/>
      <c r="Q1484" s="105"/>
      <c r="R1484" s="105"/>
      <c r="S1484" s="105"/>
      <c r="T1484" s="105"/>
      <c r="U1484" s="105"/>
      <c r="V1484" s="105"/>
      <c r="W1484" s="105"/>
      <c r="X1484" s="105"/>
      <c r="Y1484" s="105"/>
      <c r="Z1484" s="105"/>
      <c r="AA1484" s="105"/>
      <c r="AB1484" s="105"/>
      <c r="AC1484" s="105"/>
      <c r="AD1484" s="105"/>
      <c r="AE1484" s="105"/>
      <c r="AF1484" s="105"/>
      <c r="AG1484" s="105"/>
    </row>
    <row r="1485" spans="2:33" ht="15" customHeight="1" x14ac:dyDescent="0.35"/>
    <row r="1486" spans="2:33" ht="15" customHeight="1" x14ac:dyDescent="0.35"/>
    <row r="1487" spans="2:33" ht="15" customHeight="1" x14ac:dyDescent="0.35"/>
    <row r="1488" spans="2:33" ht="15" customHeight="1" x14ac:dyDescent="0.35"/>
    <row r="1489" ht="15" customHeight="1" x14ac:dyDescent="0.35"/>
    <row r="1490" ht="15" customHeight="1" x14ac:dyDescent="0.35"/>
    <row r="1491" ht="15" customHeight="1" x14ac:dyDescent="0.35"/>
    <row r="1492" ht="15" customHeight="1" x14ac:dyDescent="0.35"/>
    <row r="1493" ht="15" customHeight="1" x14ac:dyDescent="0.35"/>
    <row r="1494" ht="12" customHeight="1" x14ac:dyDescent="0.35"/>
    <row r="1495" ht="12" customHeight="1" x14ac:dyDescent="0.35"/>
    <row r="1496" ht="12" customHeight="1" x14ac:dyDescent="0.35"/>
    <row r="1497" ht="12" customHeight="1" x14ac:dyDescent="0.35"/>
    <row r="1498" ht="12" customHeight="1" x14ac:dyDescent="0.35"/>
    <row r="1499" ht="12" customHeight="1" x14ac:dyDescent="0.35"/>
    <row r="1500" ht="12" customHeight="1" x14ac:dyDescent="0.35"/>
    <row r="1501" ht="12" customHeight="1" x14ac:dyDescent="0.35"/>
    <row r="1502" ht="12" customHeight="1" x14ac:dyDescent="0.35"/>
    <row r="1503" ht="12" customHeight="1" x14ac:dyDescent="0.35"/>
    <row r="1504" ht="12" customHeight="1" x14ac:dyDescent="0.35"/>
    <row r="1505" ht="12" customHeight="1" x14ac:dyDescent="0.35"/>
    <row r="1506" ht="12" customHeight="1" x14ac:dyDescent="0.35"/>
    <row r="1507" ht="12" customHeight="1" x14ac:dyDescent="0.35"/>
    <row r="1508" ht="12" customHeight="1" x14ac:dyDescent="0.35"/>
    <row r="1509" ht="12" customHeight="1" x14ac:dyDescent="0.35"/>
    <row r="1510" ht="12" customHeight="1" x14ac:dyDescent="0.35"/>
    <row r="1511" ht="12" customHeight="1" x14ac:dyDescent="0.35"/>
    <row r="1512" ht="12" customHeight="1" x14ac:dyDescent="0.35"/>
    <row r="1513" ht="12" customHeight="1" x14ac:dyDescent="0.35"/>
    <row r="1514" ht="12" customHeight="1" x14ac:dyDescent="0.35"/>
    <row r="1515" ht="12" customHeight="1" x14ac:dyDescent="0.35"/>
    <row r="1516" ht="12" customHeight="1" x14ac:dyDescent="0.35"/>
    <row r="1517" ht="12" customHeight="1" x14ac:dyDescent="0.35"/>
    <row r="1518" ht="12" customHeight="1" x14ac:dyDescent="0.35"/>
    <row r="1519" ht="12" customHeight="1" x14ac:dyDescent="0.35"/>
    <row r="1520" ht="12" customHeight="1" x14ac:dyDescent="0.35"/>
    <row r="1521" ht="12" customHeight="1" x14ac:dyDescent="0.35"/>
    <row r="1522" ht="12" customHeight="1" x14ac:dyDescent="0.35"/>
    <row r="1523" ht="12" customHeight="1" x14ac:dyDescent="0.35"/>
    <row r="1524" ht="12" customHeight="1" x14ac:dyDescent="0.35"/>
    <row r="1525" ht="15" customHeight="1" x14ac:dyDescent="0.35"/>
    <row r="1526" ht="15" customHeight="1" x14ac:dyDescent="0.35"/>
    <row r="1527" ht="15" customHeight="1" x14ac:dyDescent="0.35"/>
    <row r="1528" ht="15" customHeight="1" x14ac:dyDescent="0.35"/>
    <row r="1529" ht="15" customHeight="1" x14ac:dyDescent="0.35"/>
    <row r="1530" ht="15" customHeight="1" x14ac:dyDescent="0.35"/>
    <row r="1531" ht="15" customHeight="1" x14ac:dyDescent="0.35"/>
    <row r="1532" ht="15" customHeight="1" x14ac:dyDescent="0.35"/>
    <row r="1533" ht="15" customHeight="1" x14ac:dyDescent="0.35"/>
    <row r="1534" ht="15" customHeight="1" x14ac:dyDescent="0.35"/>
    <row r="1535" ht="15" customHeight="1" x14ac:dyDescent="0.35"/>
    <row r="1536" ht="15" customHeight="1" x14ac:dyDescent="0.35"/>
    <row r="1537" ht="15" customHeight="1" x14ac:dyDescent="0.35"/>
    <row r="1538" ht="15" customHeight="1" x14ac:dyDescent="0.35"/>
    <row r="1539" ht="15" customHeight="1" x14ac:dyDescent="0.35"/>
    <row r="1540" ht="15" customHeight="1" x14ac:dyDescent="0.35"/>
    <row r="1541" ht="15" customHeight="1" x14ac:dyDescent="0.35"/>
    <row r="1542" ht="15" customHeight="1" x14ac:dyDescent="0.35"/>
    <row r="1543" ht="15" customHeight="1" x14ac:dyDescent="0.35"/>
    <row r="1544" ht="15" customHeight="1" x14ac:dyDescent="0.35"/>
    <row r="1545" ht="15" customHeight="1" x14ac:dyDescent="0.35"/>
    <row r="1546" ht="15" customHeight="1" x14ac:dyDescent="0.35"/>
    <row r="1547" ht="15" customHeight="1" x14ac:dyDescent="0.35"/>
    <row r="1548" ht="15" customHeight="1" x14ac:dyDescent="0.35"/>
    <row r="1549" ht="15" customHeight="1" x14ac:dyDescent="0.35"/>
    <row r="1550" ht="15" customHeight="1" x14ac:dyDescent="0.35"/>
    <row r="1551" ht="15" customHeight="1" x14ac:dyDescent="0.35"/>
    <row r="1552" ht="15" customHeight="1" x14ac:dyDescent="0.35"/>
    <row r="1553" ht="15" customHeight="1" x14ac:dyDescent="0.35"/>
    <row r="1554" ht="15" customHeight="1" x14ac:dyDescent="0.35"/>
    <row r="1555" ht="15" customHeight="1" x14ac:dyDescent="0.35"/>
    <row r="1556" ht="15" customHeight="1" x14ac:dyDescent="0.35"/>
    <row r="1557" ht="15" customHeight="1" x14ac:dyDescent="0.35"/>
    <row r="1558" ht="15" customHeight="1" x14ac:dyDescent="0.35"/>
    <row r="1559" ht="15" customHeight="1" x14ac:dyDescent="0.35"/>
    <row r="1560" ht="15" customHeight="1" x14ac:dyDescent="0.35"/>
    <row r="1561" ht="15" customHeight="1" x14ac:dyDescent="0.35"/>
    <row r="1562" ht="15" customHeight="1" x14ac:dyDescent="0.35"/>
    <row r="1563" ht="15" customHeight="1" x14ac:dyDescent="0.35"/>
    <row r="1564" ht="15" customHeight="1" x14ac:dyDescent="0.35"/>
    <row r="1565" ht="15" customHeight="1" x14ac:dyDescent="0.35"/>
    <row r="1566" ht="15" customHeight="1" x14ac:dyDescent="0.35"/>
    <row r="1567" ht="15" customHeight="1" x14ac:dyDescent="0.35"/>
    <row r="1568" ht="15" customHeight="1" x14ac:dyDescent="0.35"/>
    <row r="1569" ht="15" customHeight="1" x14ac:dyDescent="0.35"/>
    <row r="1570" ht="15" customHeight="1" x14ac:dyDescent="0.35"/>
    <row r="1571" ht="15" customHeight="1" x14ac:dyDescent="0.35"/>
    <row r="1572" ht="15" customHeight="1" x14ac:dyDescent="0.35"/>
    <row r="1573" ht="15" customHeight="1" x14ac:dyDescent="0.35"/>
    <row r="1574"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1" ht="15" customHeight="1" x14ac:dyDescent="0.35"/>
    <row r="1582" ht="15" customHeight="1" x14ac:dyDescent="0.35"/>
    <row r="1583" ht="15" customHeight="1" x14ac:dyDescent="0.35"/>
    <row r="1584" ht="12" customHeight="1" x14ac:dyDescent="0.35"/>
    <row r="1585" ht="12" customHeight="1" x14ac:dyDescent="0.35"/>
    <row r="1586" ht="15" customHeight="1" x14ac:dyDescent="0.35"/>
    <row r="1587" ht="15" customHeight="1" x14ac:dyDescent="0.35"/>
    <row r="1588" ht="15" customHeight="1" x14ac:dyDescent="0.35"/>
    <row r="1589" ht="15" customHeight="1" x14ac:dyDescent="0.35"/>
    <row r="1590" ht="15" customHeight="1" x14ac:dyDescent="0.35"/>
    <row r="1591" ht="15" customHeight="1" x14ac:dyDescent="0.35"/>
    <row r="1592" ht="15" customHeight="1" x14ac:dyDescent="0.35"/>
    <row r="1593" ht="15" customHeight="1" x14ac:dyDescent="0.35"/>
    <row r="1594" ht="15" customHeight="1" x14ac:dyDescent="0.35"/>
    <row r="1595" ht="15" customHeight="1" x14ac:dyDescent="0.35"/>
    <row r="1596" ht="15" customHeight="1" x14ac:dyDescent="0.35"/>
    <row r="1597" ht="15" customHeight="1" x14ac:dyDescent="0.35"/>
    <row r="1598" ht="15" customHeight="1" x14ac:dyDescent="0.35"/>
    <row r="1599" ht="15" customHeight="1" x14ac:dyDescent="0.35"/>
    <row r="1600" ht="15" customHeight="1" x14ac:dyDescent="0.35"/>
    <row r="1601" ht="15" customHeight="1" x14ac:dyDescent="0.35"/>
    <row r="1602" ht="15" customHeight="1" x14ac:dyDescent="0.35"/>
    <row r="1603" ht="15" customHeight="1" x14ac:dyDescent="0.35"/>
    <row r="1604" ht="15" customHeight="1" x14ac:dyDescent="0.35"/>
    <row r="1605" ht="15" customHeight="1" x14ac:dyDescent="0.35"/>
    <row r="1606" ht="15" customHeight="1" x14ac:dyDescent="0.35"/>
    <row r="1607" ht="15" customHeight="1" x14ac:dyDescent="0.35"/>
    <row r="1608" ht="15" customHeight="1" x14ac:dyDescent="0.35"/>
    <row r="1609" ht="15" customHeight="1" x14ac:dyDescent="0.35"/>
    <row r="1610" ht="15" customHeight="1" x14ac:dyDescent="0.35"/>
    <row r="1611" ht="15" customHeight="1" x14ac:dyDescent="0.35"/>
    <row r="1612" ht="15" customHeight="1" x14ac:dyDescent="0.35"/>
    <row r="1613" ht="15" customHeight="1" x14ac:dyDescent="0.35"/>
    <row r="1614" ht="15" customHeight="1" x14ac:dyDescent="0.35"/>
    <row r="1615" ht="15" customHeight="1" x14ac:dyDescent="0.35"/>
    <row r="1616" ht="15" customHeight="1" x14ac:dyDescent="0.35"/>
    <row r="1617" ht="15" customHeight="1" x14ac:dyDescent="0.35"/>
    <row r="1618" ht="15" customHeight="1" x14ac:dyDescent="0.35"/>
    <row r="1619" ht="15" customHeight="1" x14ac:dyDescent="0.35"/>
    <row r="1620" ht="15" customHeight="1" x14ac:dyDescent="0.35"/>
    <row r="1621" ht="15" customHeight="1" x14ac:dyDescent="0.35"/>
    <row r="1622" ht="15" customHeight="1" x14ac:dyDescent="0.35"/>
    <row r="1623" ht="15" customHeight="1" x14ac:dyDescent="0.35"/>
    <row r="1624"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39" ht="15" customHeight="1" x14ac:dyDescent="0.35"/>
    <row r="1640" ht="12" customHeight="1" x14ac:dyDescent="0.35"/>
    <row r="1641" ht="12"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4" ht="15" customHeight="1" x14ac:dyDescent="0.35"/>
    <row r="1665" ht="15" customHeight="1" x14ac:dyDescent="0.35"/>
    <row r="1666" ht="15" customHeight="1" x14ac:dyDescent="0.35"/>
    <row r="1667"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5" ht="15" customHeight="1" x14ac:dyDescent="0.35"/>
    <row r="1686" ht="15" customHeight="1" x14ac:dyDescent="0.35"/>
    <row r="1687"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6" ht="12" customHeight="1" x14ac:dyDescent="0.35"/>
    <row r="1697" ht="12" customHeight="1" x14ac:dyDescent="0.35"/>
    <row r="1698" ht="15" customHeight="1" x14ac:dyDescent="0.35"/>
    <row r="1699" ht="15" customHeight="1" x14ac:dyDescent="0.35"/>
    <row r="1700" ht="15" customHeight="1" x14ac:dyDescent="0.35"/>
    <row r="1701" ht="15" customHeight="1" x14ac:dyDescent="0.35"/>
    <row r="1702" ht="15" customHeight="1" x14ac:dyDescent="0.35"/>
    <row r="1703" ht="15" customHeight="1" x14ac:dyDescent="0.35"/>
    <row r="1704" ht="15" customHeight="1" x14ac:dyDescent="0.35"/>
    <row r="1705" ht="15" customHeight="1" x14ac:dyDescent="0.35"/>
    <row r="1706" ht="15" customHeight="1" x14ac:dyDescent="0.35"/>
    <row r="1707" ht="15" customHeight="1" x14ac:dyDescent="0.35"/>
    <row r="1708" ht="15" customHeight="1" x14ac:dyDescent="0.35"/>
    <row r="1709" ht="15" customHeight="1" x14ac:dyDescent="0.35"/>
    <row r="1710" ht="15" customHeight="1" x14ac:dyDescent="0.35"/>
    <row r="1711" ht="15" customHeight="1" x14ac:dyDescent="0.35"/>
    <row r="1712" ht="15" customHeight="1" x14ac:dyDescent="0.35"/>
    <row r="1713" spans="2:33" ht="15" customHeight="1" x14ac:dyDescent="0.35">
      <c r="B1713" s="105"/>
      <c r="C1713" s="105"/>
      <c r="D1713" s="105"/>
      <c r="E1713" s="105"/>
      <c r="F1713" s="105"/>
      <c r="G1713" s="105"/>
      <c r="H1713" s="105"/>
      <c r="I1713" s="105"/>
      <c r="J1713" s="105"/>
      <c r="K1713" s="105"/>
      <c r="L1713" s="105"/>
      <c r="M1713" s="105"/>
      <c r="N1713" s="105"/>
      <c r="O1713" s="105"/>
      <c r="P1713" s="105"/>
      <c r="Q1713" s="105"/>
      <c r="R1713" s="105"/>
      <c r="S1713" s="105"/>
      <c r="T1713" s="105"/>
      <c r="U1713" s="105"/>
      <c r="V1713" s="105"/>
      <c r="W1713" s="105"/>
      <c r="X1713" s="105"/>
      <c r="Y1713" s="105"/>
      <c r="Z1713" s="105"/>
      <c r="AA1713" s="105"/>
      <c r="AB1713" s="105"/>
      <c r="AC1713" s="105"/>
      <c r="AD1713" s="105"/>
      <c r="AE1713" s="105"/>
      <c r="AF1713" s="105"/>
      <c r="AG1713" s="105"/>
    </row>
    <row r="1714" spans="2:33" ht="12" customHeight="1" x14ac:dyDescent="0.35"/>
    <row r="1715" spans="2:33" ht="12" customHeight="1" x14ac:dyDescent="0.35"/>
    <row r="1716" spans="2:33" ht="12" customHeight="1" x14ac:dyDescent="0.35"/>
    <row r="1717" spans="2:33" ht="12" customHeight="1" x14ac:dyDescent="0.35"/>
    <row r="1718" spans="2:33" ht="12" customHeight="1" x14ac:dyDescent="0.35"/>
    <row r="1719" spans="2:33" ht="12" customHeight="1" x14ac:dyDescent="0.35"/>
    <row r="1720" spans="2:33" ht="12" customHeight="1" x14ac:dyDescent="0.35"/>
    <row r="1721" spans="2:33" ht="12" customHeight="1" x14ac:dyDescent="0.35"/>
    <row r="1722" spans="2:33" ht="12" customHeight="1" x14ac:dyDescent="0.35"/>
    <row r="1723" spans="2:33" ht="12" customHeight="1" x14ac:dyDescent="0.35"/>
    <row r="1724" spans="2:33" ht="12" customHeight="1" x14ac:dyDescent="0.35"/>
    <row r="1725" spans="2:33" ht="15" customHeight="1" x14ac:dyDescent="0.35"/>
    <row r="1726" spans="2:33" ht="15" customHeight="1" x14ac:dyDescent="0.35"/>
    <row r="1727" spans="2:33" ht="15" customHeight="1" x14ac:dyDescent="0.35"/>
    <row r="1728" spans="2:33" ht="15" customHeight="1" x14ac:dyDescent="0.35"/>
    <row r="1729" ht="15" customHeight="1" x14ac:dyDescent="0.35"/>
    <row r="1730" ht="15" customHeight="1" x14ac:dyDescent="0.35"/>
    <row r="1731" ht="12" customHeight="1" x14ac:dyDescent="0.35"/>
    <row r="1732" ht="15" customHeight="1" x14ac:dyDescent="0.35"/>
    <row r="1733" ht="15" customHeight="1" x14ac:dyDescent="0.35"/>
    <row r="1734" ht="15" customHeight="1" x14ac:dyDescent="0.35"/>
    <row r="1735" ht="15" customHeight="1" x14ac:dyDescent="0.35"/>
    <row r="1736" ht="15" customHeight="1" x14ac:dyDescent="0.35"/>
    <row r="1737" ht="15" customHeight="1" x14ac:dyDescent="0.35"/>
    <row r="1738" ht="15" customHeight="1" x14ac:dyDescent="0.35"/>
    <row r="1739" ht="15" customHeight="1" x14ac:dyDescent="0.35"/>
    <row r="1740" ht="15" customHeight="1" x14ac:dyDescent="0.35"/>
    <row r="1741" ht="15" customHeight="1" x14ac:dyDescent="0.35"/>
    <row r="1742" ht="15" customHeight="1" x14ac:dyDescent="0.35"/>
    <row r="1743" ht="15" customHeight="1" x14ac:dyDescent="0.35"/>
    <row r="1744" ht="15" customHeight="1" x14ac:dyDescent="0.35"/>
    <row r="1745" ht="15" customHeight="1" x14ac:dyDescent="0.35"/>
    <row r="1746" ht="15" customHeight="1" x14ac:dyDescent="0.35"/>
    <row r="1747" ht="15" customHeight="1" x14ac:dyDescent="0.35"/>
    <row r="1748" ht="15" customHeight="1" x14ac:dyDescent="0.35"/>
    <row r="1749" ht="15" customHeight="1" x14ac:dyDescent="0.35"/>
    <row r="1750" ht="15" customHeight="1" x14ac:dyDescent="0.35"/>
    <row r="1751" ht="15" customHeight="1" x14ac:dyDescent="0.35"/>
    <row r="1752" ht="15" customHeight="1" x14ac:dyDescent="0.35"/>
    <row r="1753" ht="15" customHeight="1" x14ac:dyDescent="0.35"/>
    <row r="1754" ht="15" customHeight="1" x14ac:dyDescent="0.35"/>
    <row r="1755" ht="15" customHeight="1" x14ac:dyDescent="0.35"/>
    <row r="1756" ht="15" customHeight="1" x14ac:dyDescent="0.35"/>
    <row r="1757" ht="15" customHeight="1" x14ac:dyDescent="0.35"/>
    <row r="1758" ht="15" customHeight="1" x14ac:dyDescent="0.35"/>
    <row r="1759" ht="15" customHeight="1" x14ac:dyDescent="0.35"/>
    <row r="1760" ht="15" customHeight="1" x14ac:dyDescent="0.35"/>
    <row r="1761" ht="15" customHeight="1" x14ac:dyDescent="0.35"/>
    <row r="1762" ht="15" customHeight="1" x14ac:dyDescent="0.35"/>
    <row r="1763" ht="15" customHeight="1" x14ac:dyDescent="0.35"/>
    <row r="1764" ht="15" customHeight="1" x14ac:dyDescent="0.35"/>
    <row r="1765" ht="15" customHeight="1" x14ac:dyDescent="0.35"/>
    <row r="1766" ht="15" customHeight="1" x14ac:dyDescent="0.35"/>
    <row r="1767" ht="12" customHeight="1" x14ac:dyDescent="0.35"/>
    <row r="1768" ht="15" customHeight="1" x14ac:dyDescent="0.35"/>
    <row r="1769" ht="15" customHeight="1" x14ac:dyDescent="0.35"/>
    <row r="1770" ht="15" customHeight="1" x14ac:dyDescent="0.35"/>
    <row r="1771" ht="15" customHeight="1" x14ac:dyDescent="0.35"/>
    <row r="1772" ht="15" customHeight="1" x14ac:dyDescent="0.35"/>
    <row r="1773" ht="15" customHeight="1" x14ac:dyDescent="0.35"/>
    <row r="1774" ht="15" customHeight="1" x14ac:dyDescent="0.35"/>
    <row r="1775" ht="15" customHeight="1" x14ac:dyDescent="0.35"/>
    <row r="1776" ht="15" customHeight="1" x14ac:dyDescent="0.35"/>
    <row r="1777" ht="15" customHeight="1" x14ac:dyDescent="0.35"/>
    <row r="1778" ht="15" customHeight="1" x14ac:dyDescent="0.35"/>
    <row r="1779" ht="15" customHeight="1" x14ac:dyDescent="0.35"/>
    <row r="1780" ht="15" customHeight="1" x14ac:dyDescent="0.35"/>
    <row r="1781" ht="15" customHeight="1" x14ac:dyDescent="0.35"/>
    <row r="1782" ht="15" customHeight="1" x14ac:dyDescent="0.35"/>
    <row r="1783" ht="15" customHeight="1" x14ac:dyDescent="0.35"/>
    <row r="1784" ht="15" customHeight="1" x14ac:dyDescent="0.35"/>
    <row r="1785" ht="15" customHeight="1" x14ac:dyDescent="0.35"/>
    <row r="1786" ht="15" customHeight="1" x14ac:dyDescent="0.35"/>
    <row r="1787" ht="15" customHeight="1" x14ac:dyDescent="0.35"/>
    <row r="1788" ht="15" customHeight="1" x14ac:dyDescent="0.35"/>
    <row r="1789" ht="15" customHeight="1" x14ac:dyDescent="0.35"/>
    <row r="1790" ht="15" customHeight="1" x14ac:dyDescent="0.35"/>
    <row r="1791" ht="15" customHeight="1" x14ac:dyDescent="0.35"/>
    <row r="1792" ht="15" customHeight="1" x14ac:dyDescent="0.35"/>
    <row r="1793" ht="15" customHeight="1" x14ac:dyDescent="0.35"/>
    <row r="1794" ht="15" customHeight="1" x14ac:dyDescent="0.35"/>
    <row r="1795" ht="15" customHeight="1" x14ac:dyDescent="0.35"/>
    <row r="1796" ht="15" customHeight="1" x14ac:dyDescent="0.35"/>
    <row r="1797" ht="15" customHeight="1" x14ac:dyDescent="0.35"/>
    <row r="1798" ht="15" customHeight="1" x14ac:dyDescent="0.35"/>
    <row r="1799" ht="15" customHeight="1" x14ac:dyDescent="0.35"/>
    <row r="1800" ht="15" customHeight="1" x14ac:dyDescent="0.35"/>
    <row r="1801" ht="15" customHeight="1" x14ac:dyDescent="0.35"/>
    <row r="1802" ht="15" customHeight="1" x14ac:dyDescent="0.35"/>
    <row r="1803" ht="15" customHeight="1" x14ac:dyDescent="0.35"/>
    <row r="1804" ht="15" customHeight="1" x14ac:dyDescent="0.35"/>
    <row r="1805" ht="15" customHeight="1" x14ac:dyDescent="0.35"/>
    <row r="1806" ht="15" customHeight="1" x14ac:dyDescent="0.35"/>
    <row r="1807" ht="15" customHeight="1" x14ac:dyDescent="0.35"/>
    <row r="1808" ht="15" customHeight="1" x14ac:dyDescent="0.35"/>
    <row r="1809" ht="15" customHeight="1" x14ac:dyDescent="0.35"/>
    <row r="1810" ht="15" customHeight="1" x14ac:dyDescent="0.35"/>
    <row r="1811" ht="15" customHeight="1" x14ac:dyDescent="0.35"/>
    <row r="1812" ht="15" customHeight="1" x14ac:dyDescent="0.35"/>
    <row r="1813" ht="12" customHeight="1" x14ac:dyDescent="0.35"/>
    <row r="1814" ht="15" customHeight="1" x14ac:dyDescent="0.35"/>
    <row r="1815" ht="15" customHeight="1" x14ac:dyDescent="0.35"/>
    <row r="1816" ht="15" customHeight="1" x14ac:dyDescent="0.35"/>
    <row r="1817" ht="15" customHeight="1" x14ac:dyDescent="0.35"/>
    <row r="1818" ht="15" customHeight="1" x14ac:dyDescent="0.35"/>
    <row r="1819" ht="15" customHeight="1" x14ac:dyDescent="0.35"/>
    <row r="1820" ht="15" customHeight="1" x14ac:dyDescent="0.35"/>
    <row r="1821" ht="15" customHeight="1" x14ac:dyDescent="0.35"/>
    <row r="1822" ht="15" customHeight="1" x14ac:dyDescent="0.35"/>
    <row r="1823" ht="15" customHeight="1" x14ac:dyDescent="0.35"/>
    <row r="1824" ht="15" customHeight="1" x14ac:dyDescent="0.35"/>
    <row r="1825" ht="15" customHeight="1" x14ac:dyDescent="0.35"/>
    <row r="1826" ht="15" customHeight="1" x14ac:dyDescent="0.35"/>
    <row r="1827" ht="15" customHeight="1" x14ac:dyDescent="0.35"/>
    <row r="1828" ht="15" customHeight="1" x14ac:dyDescent="0.35"/>
    <row r="1829" ht="15" customHeight="1" x14ac:dyDescent="0.35"/>
    <row r="1830" ht="15" customHeight="1" x14ac:dyDescent="0.35"/>
    <row r="1831" ht="15" customHeight="1" x14ac:dyDescent="0.35"/>
    <row r="1832" ht="15" customHeight="1" x14ac:dyDescent="0.35"/>
    <row r="1833" ht="15" customHeight="1" x14ac:dyDescent="0.35"/>
    <row r="1834" ht="15" customHeight="1" x14ac:dyDescent="0.35"/>
    <row r="1835" ht="15" customHeight="1" x14ac:dyDescent="0.35"/>
    <row r="1836" ht="15" customHeight="1" x14ac:dyDescent="0.35"/>
    <row r="1837" ht="15" customHeight="1" x14ac:dyDescent="0.35"/>
    <row r="1838" ht="15" customHeight="1" x14ac:dyDescent="0.35"/>
    <row r="1839" ht="15" customHeight="1" x14ac:dyDescent="0.35"/>
    <row r="1840" ht="15" customHeight="1" x14ac:dyDescent="0.35"/>
    <row r="1841" ht="15" customHeight="1" x14ac:dyDescent="0.35"/>
    <row r="1842" ht="15" customHeight="1" x14ac:dyDescent="0.35"/>
    <row r="1843" ht="15" customHeight="1" x14ac:dyDescent="0.35"/>
    <row r="1844" ht="15" customHeight="1" x14ac:dyDescent="0.35"/>
    <row r="1845" ht="15" customHeight="1" x14ac:dyDescent="0.35"/>
    <row r="1846" ht="15" customHeight="1" x14ac:dyDescent="0.35"/>
    <row r="1847" ht="15" customHeight="1" x14ac:dyDescent="0.35"/>
    <row r="1848" ht="15" customHeight="1" x14ac:dyDescent="0.35"/>
    <row r="1849" ht="12"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0" ht="15" customHeight="1" x14ac:dyDescent="0.35"/>
    <row r="1861" ht="15" customHeight="1" x14ac:dyDescent="0.35"/>
    <row r="1862" ht="15" customHeight="1" x14ac:dyDescent="0.35"/>
    <row r="1863" ht="15" customHeight="1" x14ac:dyDescent="0.35"/>
    <row r="1864" ht="15" customHeight="1" x14ac:dyDescent="0.35"/>
    <row r="1865" ht="15" customHeight="1" x14ac:dyDescent="0.35"/>
    <row r="1866" ht="15" customHeight="1" x14ac:dyDescent="0.35"/>
    <row r="1867" ht="15" customHeight="1" x14ac:dyDescent="0.35"/>
    <row r="1868" ht="15" customHeight="1" x14ac:dyDescent="0.35"/>
    <row r="1869" ht="15" customHeight="1" x14ac:dyDescent="0.35"/>
    <row r="1870" ht="15" customHeight="1" x14ac:dyDescent="0.35"/>
    <row r="1871"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7"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2" customHeight="1" x14ac:dyDescent="0.35"/>
    <row r="1886" ht="15" customHeight="1" x14ac:dyDescent="0.35"/>
    <row r="1887" ht="12" customHeight="1" x14ac:dyDescent="0.35"/>
    <row r="1888" ht="15" customHeight="1" x14ac:dyDescent="0.35"/>
    <row r="1889" ht="15" customHeight="1" x14ac:dyDescent="0.35"/>
    <row r="1890" ht="15" customHeight="1" x14ac:dyDescent="0.35"/>
    <row r="1891" ht="15" customHeight="1" x14ac:dyDescent="0.35"/>
    <row r="1892"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1" ht="15" customHeight="1" x14ac:dyDescent="0.35"/>
    <row r="1902"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8"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4" ht="15" customHeight="1" x14ac:dyDescent="0.35"/>
    <row r="1915" ht="15" customHeight="1" x14ac:dyDescent="0.35"/>
    <row r="1916" ht="15" customHeight="1" x14ac:dyDescent="0.35"/>
    <row r="1917" ht="15" customHeight="1" x14ac:dyDescent="0.35"/>
    <row r="1918" ht="15" customHeight="1" x14ac:dyDescent="0.35"/>
    <row r="1919" ht="15" customHeight="1" x14ac:dyDescent="0.35"/>
    <row r="1920" ht="15" customHeight="1" x14ac:dyDescent="0.35"/>
    <row r="1921" ht="15" customHeight="1" x14ac:dyDescent="0.35"/>
    <row r="1922" ht="15" customHeight="1" x14ac:dyDescent="0.35"/>
    <row r="1923" ht="12"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2" ht="15" customHeight="1" x14ac:dyDescent="0.35"/>
    <row r="1933" ht="15" customHeight="1" x14ac:dyDescent="0.35"/>
    <row r="1934" ht="15" customHeight="1" x14ac:dyDescent="0.35"/>
    <row r="1935" ht="15" customHeight="1" x14ac:dyDescent="0.35"/>
    <row r="1936" ht="15" customHeight="1" x14ac:dyDescent="0.35"/>
    <row r="1937" ht="15" customHeight="1" x14ac:dyDescent="0.35"/>
    <row r="1938" ht="15" customHeight="1" x14ac:dyDescent="0.35"/>
    <row r="1939" ht="15" customHeight="1" x14ac:dyDescent="0.35"/>
    <row r="1940" ht="15" customHeight="1" x14ac:dyDescent="0.35"/>
    <row r="1941" ht="15" customHeight="1" x14ac:dyDescent="0.35"/>
    <row r="1942" ht="15" customHeight="1" x14ac:dyDescent="0.35"/>
    <row r="1943" ht="15" customHeight="1" x14ac:dyDescent="0.35"/>
    <row r="1944" ht="15" customHeight="1" x14ac:dyDescent="0.35"/>
    <row r="1945" ht="15" customHeight="1" x14ac:dyDescent="0.35"/>
    <row r="1946" ht="15" customHeight="1" x14ac:dyDescent="0.35"/>
    <row r="1947" ht="15" customHeight="1" x14ac:dyDescent="0.35"/>
    <row r="1948" ht="15" customHeight="1" x14ac:dyDescent="0.35"/>
    <row r="1949" ht="15" customHeight="1" x14ac:dyDescent="0.35"/>
    <row r="1950" ht="15" customHeight="1" x14ac:dyDescent="0.35"/>
    <row r="1951" ht="15" customHeight="1" x14ac:dyDescent="0.35"/>
    <row r="1952" ht="15" customHeight="1" x14ac:dyDescent="0.35"/>
    <row r="1953" ht="15" customHeight="1" x14ac:dyDescent="0.35"/>
    <row r="1954" ht="15" customHeight="1" x14ac:dyDescent="0.35"/>
    <row r="1955" ht="15" customHeight="1" x14ac:dyDescent="0.35"/>
    <row r="1956" ht="15" customHeight="1" x14ac:dyDescent="0.35"/>
    <row r="1957" ht="15" customHeight="1" x14ac:dyDescent="0.35"/>
    <row r="1958" ht="15" customHeight="1" x14ac:dyDescent="0.35"/>
    <row r="1959" ht="12" customHeight="1" x14ac:dyDescent="0.35"/>
    <row r="1960" ht="12" customHeight="1" x14ac:dyDescent="0.35"/>
    <row r="1961" ht="12" customHeight="1" x14ac:dyDescent="0.35"/>
    <row r="1962" ht="15" customHeight="1" x14ac:dyDescent="0.35"/>
    <row r="1963" ht="15" customHeight="1" x14ac:dyDescent="0.35"/>
    <row r="1964" ht="15" customHeight="1" x14ac:dyDescent="0.35"/>
    <row r="1965" ht="15" customHeight="1" x14ac:dyDescent="0.35"/>
    <row r="1966" ht="15" customHeight="1" x14ac:dyDescent="0.35"/>
    <row r="1967" ht="15" customHeight="1" x14ac:dyDescent="0.35"/>
    <row r="1968" ht="15" customHeight="1" x14ac:dyDescent="0.35"/>
    <row r="1969" ht="15" customHeight="1" x14ac:dyDescent="0.35"/>
    <row r="1970" ht="12" customHeight="1" x14ac:dyDescent="0.35"/>
    <row r="1971" ht="15" customHeight="1" x14ac:dyDescent="0.35"/>
    <row r="1972" ht="15" customHeight="1" x14ac:dyDescent="0.35"/>
    <row r="1973" ht="15" customHeight="1" x14ac:dyDescent="0.35"/>
    <row r="1974" ht="15" customHeight="1" x14ac:dyDescent="0.35"/>
    <row r="1975" ht="15" customHeight="1" x14ac:dyDescent="0.35"/>
    <row r="1976" ht="15" customHeight="1" x14ac:dyDescent="0.35"/>
    <row r="1977" ht="15" customHeight="1" x14ac:dyDescent="0.35"/>
    <row r="1978" ht="15" customHeight="1" x14ac:dyDescent="0.35"/>
    <row r="1979" ht="12" customHeight="1" x14ac:dyDescent="0.35"/>
    <row r="1980" ht="15" customHeight="1" x14ac:dyDescent="0.35"/>
    <row r="1981" ht="15" customHeight="1" x14ac:dyDescent="0.35"/>
    <row r="1982" ht="15" customHeight="1" x14ac:dyDescent="0.35"/>
    <row r="1983" ht="15" customHeight="1" x14ac:dyDescent="0.35"/>
    <row r="1984" ht="15" customHeight="1" x14ac:dyDescent="0.35"/>
    <row r="1985" spans="2:33" ht="15" customHeight="1" x14ac:dyDescent="0.35"/>
    <row r="1986" spans="2:33" ht="15" customHeight="1" x14ac:dyDescent="0.35"/>
    <row r="1987" spans="2:33" ht="15" customHeight="1" x14ac:dyDescent="0.35"/>
    <row r="1988" spans="2:33" ht="15" customHeight="1" x14ac:dyDescent="0.35"/>
    <row r="1989" spans="2:33" ht="15" customHeight="1" x14ac:dyDescent="0.35"/>
    <row r="1990" spans="2:33" ht="15" customHeight="1" x14ac:dyDescent="0.35">
      <c r="B1990" s="105"/>
      <c r="C1990" s="105"/>
      <c r="D1990" s="105"/>
      <c r="E1990" s="105"/>
      <c r="F1990" s="105"/>
      <c r="G1990" s="105"/>
      <c r="H1990" s="105"/>
      <c r="I1990" s="105"/>
      <c r="J1990" s="105"/>
      <c r="K1990" s="105"/>
      <c r="L1990" s="105"/>
      <c r="M1990" s="105"/>
      <c r="N1990" s="105"/>
      <c r="O1990" s="105"/>
      <c r="P1990" s="105"/>
      <c r="Q1990" s="105"/>
      <c r="R1990" s="105"/>
      <c r="S1990" s="105"/>
      <c r="T1990" s="105"/>
      <c r="U1990" s="105"/>
      <c r="V1990" s="105"/>
      <c r="W1990" s="105"/>
      <c r="X1990" s="105"/>
      <c r="Y1990" s="105"/>
      <c r="Z1990" s="105"/>
      <c r="AA1990" s="105"/>
      <c r="AB1990" s="105"/>
      <c r="AC1990" s="105"/>
      <c r="AD1990" s="105"/>
      <c r="AE1990" s="105"/>
      <c r="AF1990" s="105"/>
      <c r="AG1990" s="105"/>
    </row>
    <row r="1991" spans="2:33" ht="15" customHeight="1" x14ac:dyDescent="0.35"/>
    <row r="1992" spans="2:33" ht="15" customHeight="1" x14ac:dyDescent="0.35"/>
    <row r="1993" spans="2:33" ht="15" customHeight="1" x14ac:dyDescent="0.35"/>
    <row r="1994" spans="2:33" ht="15" customHeight="1" x14ac:dyDescent="0.35"/>
    <row r="1995" spans="2:33" ht="15" customHeight="1" x14ac:dyDescent="0.35"/>
    <row r="1996" spans="2:33" ht="15" customHeight="1" x14ac:dyDescent="0.35"/>
    <row r="1997" spans="2:33" ht="15" customHeight="1" x14ac:dyDescent="0.35"/>
    <row r="1998" spans="2:33" ht="12" customHeight="1" x14ac:dyDescent="0.35"/>
    <row r="1999" spans="2:33" ht="12" customHeight="1" x14ac:dyDescent="0.35"/>
    <row r="2000" spans="2:33" ht="12" customHeight="1" x14ac:dyDescent="0.35"/>
    <row r="2001" ht="12" customHeight="1" x14ac:dyDescent="0.35"/>
    <row r="2002" ht="12" customHeight="1" x14ac:dyDescent="0.35"/>
    <row r="2003" ht="12" customHeight="1" x14ac:dyDescent="0.35"/>
    <row r="2004" ht="12" customHeight="1" x14ac:dyDescent="0.35"/>
    <row r="2005" ht="12" customHeight="1" x14ac:dyDescent="0.35"/>
    <row r="2006" ht="12" customHeight="1" x14ac:dyDescent="0.35"/>
    <row r="2007" ht="12" customHeight="1" x14ac:dyDescent="0.35"/>
    <row r="2008" ht="12" customHeight="1" x14ac:dyDescent="0.35"/>
    <row r="2009" ht="12" customHeight="1" x14ac:dyDescent="0.35"/>
    <row r="2010" ht="12" customHeight="1" x14ac:dyDescent="0.35"/>
    <row r="2011" ht="12" customHeight="1" x14ac:dyDescent="0.35"/>
    <row r="2012" ht="12" customHeight="1" x14ac:dyDescent="0.35"/>
    <row r="2013" ht="12" customHeight="1" x14ac:dyDescent="0.35"/>
    <row r="2014" ht="12" customHeight="1" x14ac:dyDescent="0.35"/>
    <row r="2015" ht="12" customHeight="1" x14ac:dyDescent="0.35"/>
    <row r="2016" ht="12" customHeight="1" x14ac:dyDescent="0.35"/>
    <row r="2017" ht="12" customHeight="1" x14ac:dyDescent="0.35"/>
    <row r="2018" ht="12" customHeight="1" x14ac:dyDescent="0.35"/>
    <row r="2019" ht="12" customHeight="1" x14ac:dyDescent="0.35"/>
    <row r="2020" ht="12" customHeight="1" x14ac:dyDescent="0.35"/>
    <row r="2021" ht="12" customHeight="1" x14ac:dyDescent="0.35"/>
    <row r="2022" ht="12" customHeight="1" x14ac:dyDescent="0.35"/>
    <row r="2023" ht="12" customHeight="1" x14ac:dyDescent="0.35"/>
    <row r="2024" ht="12" customHeight="1" x14ac:dyDescent="0.35"/>
    <row r="2025" ht="12" customHeight="1" x14ac:dyDescent="0.35"/>
    <row r="2026" ht="12" customHeight="1" x14ac:dyDescent="0.35"/>
    <row r="2027" ht="12" customHeight="1" x14ac:dyDescent="0.35"/>
    <row r="2028" ht="12" customHeight="1" x14ac:dyDescent="0.35"/>
    <row r="2029" ht="12" customHeight="1" x14ac:dyDescent="0.35"/>
    <row r="2030" ht="12" customHeight="1" x14ac:dyDescent="0.35"/>
    <row r="2031" ht="12" customHeight="1" x14ac:dyDescent="0.35"/>
    <row r="2032" ht="12" customHeight="1" x14ac:dyDescent="0.35"/>
    <row r="2033" ht="12" customHeight="1" x14ac:dyDescent="0.35"/>
    <row r="2034" ht="12" customHeight="1" x14ac:dyDescent="0.35"/>
    <row r="2035" ht="12" customHeight="1" x14ac:dyDescent="0.35"/>
    <row r="2036" ht="12" customHeight="1" x14ac:dyDescent="0.35"/>
    <row r="2037" ht="12" customHeight="1" x14ac:dyDescent="0.35"/>
    <row r="2038" ht="12" customHeight="1" x14ac:dyDescent="0.35"/>
    <row r="2039" ht="12" customHeight="1" x14ac:dyDescent="0.35"/>
    <row r="2040" ht="12" customHeight="1" x14ac:dyDescent="0.35"/>
    <row r="2041" ht="12" customHeight="1" x14ac:dyDescent="0.35"/>
    <row r="2042" ht="12" customHeight="1" x14ac:dyDescent="0.35"/>
    <row r="2043" ht="12" customHeight="1" x14ac:dyDescent="0.35"/>
    <row r="2044" ht="12" customHeight="1" x14ac:dyDescent="0.35"/>
    <row r="2045" ht="12" customHeight="1" x14ac:dyDescent="0.35"/>
    <row r="2046" ht="12" customHeight="1" x14ac:dyDescent="0.35"/>
    <row r="2047" ht="12" customHeight="1" x14ac:dyDescent="0.35"/>
    <row r="2048" ht="12" customHeight="1" x14ac:dyDescent="0.35"/>
    <row r="2049" ht="12" customHeight="1" x14ac:dyDescent="0.35"/>
    <row r="2050" ht="15" customHeight="1" x14ac:dyDescent="0.35"/>
    <row r="2051" ht="15" customHeight="1" x14ac:dyDescent="0.35"/>
    <row r="2052" ht="15" customHeight="1" x14ac:dyDescent="0.35"/>
    <row r="2053" ht="15" customHeight="1" x14ac:dyDescent="0.35"/>
    <row r="2054" ht="15" customHeight="1" x14ac:dyDescent="0.35"/>
    <row r="2055" ht="15" customHeight="1" x14ac:dyDescent="0.35"/>
    <row r="2056" ht="15" customHeight="1" x14ac:dyDescent="0.35"/>
    <row r="2057" ht="15" customHeight="1" x14ac:dyDescent="0.35"/>
    <row r="2058" ht="15" customHeight="1" x14ac:dyDescent="0.35"/>
    <row r="2059" ht="15" customHeight="1" x14ac:dyDescent="0.35"/>
    <row r="2060" ht="15" customHeight="1" x14ac:dyDescent="0.35"/>
    <row r="2061" ht="15" customHeight="1" x14ac:dyDescent="0.35"/>
    <row r="2062" ht="15" customHeight="1" x14ac:dyDescent="0.35"/>
    <row r="2063" ht="15" customHeight="1" x14ac:dyDescent="0.35"/>
    <row r="2064" ht="15" customHeight="1" x14ac:dyDescent="0.35"/>
    <row r="2065" ht="15" customHeight="1" x14ac:dyDescent="0.35"/>
    <row r="2066" ht="15" customHeight="1" x14ac:dyDescent="0.35"/>
    <row r="2067" ht="15" customHeight="1" x14ac:dyDescent="0.35"/>
    <row r="2068" ht="15" customHeight="1" x14ac:dyDescent="0.35"/>
    <row r="2069" ht="15" customHeight="1" x14ac:dyDescent="0.35"/>
    <row r="2070" ht="15" customHeight="1" x14ac:dyDescent="0.35"/>
    <row r="2071" ht="15" customHeight="1" x14ac:dyDescent="0.35"/>
    <row r="2072" ht="15" customHeight="1" x14ac:dyDescent="0.35"/>
    <row r="2073" ht="15" customHeight="1" x14ac:dyDescent="0.35"/>
    <row r="2074" ht="15" customHeight="1" x14ac:dyDescent="0.35"/>
    <row r="2075" ht="15" customHeight="1" x14ac:dyDescent="0.35"/>
    <row r="2076" ht="15" customHeight="1" x14ac:dyDescent="0.35"/>
    <row r="2077" ht="15" customHeight="1" x14ac:dyDescent="0.35"/>
    <row r="2078" ht="15" customHeight="1" x14ac:dyDescent="0.35"/>
    <row r="2079" ht="15" customHeight="1" x14ac:dyDescent="0.35"/>
    <row r="2080" ht="15" customHeight="1" x14ac:dyDescent="0.35"/>
    <row r="2081" ht="15" customHeight="1" x14ac:dyDescent="0.35"/>
    <row r="2082" ht="15" customHeight="1" x14ac:dyDescent="0.35"/>
    <row r="2083" ht="15" customHeight="1" x14ac:dyDescent="0.35"/>
    <row r="2084" ht="15" customHeight="1" x14ac:dyDescent="0.35"/>
    <row r="2085" ht="15" customHeight="1" x14ac:dyDescent="0.35"/>
    <row r="2086" ht="15" customHeight="1" x14ac:dyDescent="0.35"/>
    <row r="2087" ht="15" customHeight="1" x14ac:dyDescent="0.35"/>
    <row r="2088" ht="15" customHeight="1" x14ac:dyDescent="0.35"/>
    <row r="2089" ht="15" customHeight="1" x14ac:dyDescent="0.35"/>
    <row r="2090" ht="15" customHeight="1" x14ac:dyDescent="0.35"/>
    <row r="2091" ht="15" customHeight="1" x14ac:dyDescent="0.35"/>
    <row r="2092" ht="15" customHeight="1" x14ac:dyDescent="0.35"/>
    <row r="2093" ht="15" customHeight="1" x14ac:dyDescent="0.35"/>
    <row r="2094" ht="15" customHeight="1" x14ac:dyDescent="0.35"/>
    <row r="2095" ht="15" customHeight="1" x14ac:dyDescent="0.35"/>
    <row r="2096" ht="15" customHeight="1" x14ac:dyDescent="0.35"/>
    <row r="2097" ht="15" customHeight="1" x14ac:dyDescent="0.35"/>
    <row r="2098" ht="15" customHeight="1" x14ac:dyDescent="0.35"/>
    <row r="2099"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6" ht="15" customHeight="1" x14ac:dyDescent="0.35"/>
    <row r="2107" ht="15" customHeight="1" x14ac:dyDescent="0.35"/>
    <row r="2108" ht="15" customHeight="1" x14ac:dyDescent="0.35"/>
    <row r="2109"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3"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0" ht="15" customHeight="1" x14ac:dyDescent="0.35"/>
    <row r="2131" ht="15" customHeight="1" x14ac:dyDescent="0.35"/>
    <row r="2132" ht="15" customHeight="1" x14ac:dyDescent="0.35"/>
    <row r="2133" ht="15" customHeight="1" x14ac:dyDescent="0.35"/>
    <row r="2134" ht="15" customHeight="1" x14ac:dyDescent="0.35"/>
    <row r="2135"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2" customHeight="1" x14ac:dyDescent="0.35"/>
    <row r="2145" ht="15" customHeight="1" x14ac:dyDescent="0.35"/>
    <row r="2146" ht="15" customHeight="1" x14ac:dyDescent="0.35"/>
    <row r="2147" ht="15" customHeight="1" x14ac:dyDescent="0.35"/>
    <row r="2148" ht="15" customHeight="1" x14ac:dyDescent="0.35"/>
    <row r="2149" ht="15" customHeight="1" x14ac:dyDescent="0.35"/>
    <row r="2150" ht="15" customHeight="1" x14ac:dyDescent="0.35"/>
    <row r="2151" ht="15" customHeight="1" x14ac:dyDescent="0.35"/>
    <row r="2152" ht="15" customHeight="1" x14ac:dyDescent="0.35"/>
    <row r="2153" ht="15" customHeight="1" x14ac:dyDescent="0.35"/>
    <row r="2154" ht="15" customHeight="1" x14ac:dyDescent="0.35"/>
    <row r="2155" ht="15" customHeight="1" x14ac:dyDescent="0.35"/>
    <row r="2156" ht="15" customHeight="1" x14ac:dyDescent="0.35"/>
    <row r="2157" ht="15" customHeight="1" x14ac:dyDescent="0.35"/>
    <row r="2158" ht="15" customHeight="1" x14ac:dyDescent="0.35"/>
    <row r="2159" ht="15" customHeight="1" x14ac:dyDescent="0.35"/>
    <row r="2160" ht="15" customHeight="1" x14ac:dyDescent="0.35"/>
    <row r="2161" ht="15" customHeight="1" x14ac:dyDescent="0.35"/>
    <row r="2162" ht="15" customHeight="1" x14ac:dyDescent="0.35"/>
    <row r="2163" ht="15" customHeight="1" x14ac:dyDescent="0.35"/>
    <row r="2164" ht="15" customHeight="1" x14ac:dyDescent="0.35"/>
    <row r="2165" ht="15" customHeight="1" x14ac:dyDescent="0.35"/>
    <row r="2166" ht="15" customHeight="1" x14ac:dyDescent="0.35"/>
    <row r="2167" ht="15" customHeight="1" x14ac:dyDescent="0.35"/>
    <row r="2168" ht="15" customHeight="1" x14ac:dyDescent="0.35"/>
    <row r="2169" ht="15" customHeight="1" x14ac:dyDescent="0.35"/>
    <row r="2170" ht="15" customHeight="1" x14ac:dyDescent="0.35"/>
    <row r="2171" ht="15" customHeight="1" x14ac:dyDescent="0.35"/>
    <row r="2172" ht="15" customHeight="1" x14ac:dyDescent="0.35"/>
    <row r="2173" ht="15" customHeight="1" x14ac:dyDescent="0.35"/>
    <row r="2174" ht="15" customHeight="1" x14ac:dyDescent="0.35"/>
    <row r="2175" ht="15" customHeight="1" x14ac:dyDescent="0.35"/>
    <row r="2176" ht="15" customHeight="1" x14ac:dyDescent="0.35"/>
    <row r="2177" ht="15" customHeight="1" x14ac:dyDescent="0.35"/>
    <row r="2178" ht="15" customHeight="1" x14ac:dyDescent="0.35"/>
    <row r="2179" ht="15" customHeight="1" x14ac:dyDescent="0.35"/>
    <row r="2180" ht="15" customHeight="1" x14ac:dyDescent="0.35"/>
    <row r="2181" ht="15" customHeight="1" x14ac:dyDescent="0.35"/>
    <row r="2182" ht="15" customHeight="1" x14ac:dyDescent="0.35"/>
    <row r="2183" ht="15" customHeight="1" x14ac:dyDescent="0.35"/>
    <row r="2184" ht="15" customHeight="1" x14ac:dyDescent="0.35"/>
    <row r="2185" ht="15" customHeight="1" x14ac:dyDescent="0.35"/>
    <row r="2186" ht="15" customHeight="1" x14ac:dyDescent="0.35"/>
    <row r="2187" ht="15" customHeight="1" x14ac:dyDescent="0.35"/>
    <row r="2188" ht="15" customHeight="1" x14ac:dyDescent="0.35"/>
    <row r="2189" ht="15" customHeight="1" x14ac:dyDescent="0.35"/>
    <row r="2190" ht="15" customHeight="1" x14ac:dyDescent="0.35"/>
    <row r="2191" ht="15" customHeight="1" x14ac:dyDescent="0.35"/>
    <row r="2192" ht="15" customHeight="1" x14ac:dyDescent="0.35"/>
    <row r="2193" ht="15" customHeight="1" x14ac:dyDescent="0.35"/>
    <row r="2194" ht="15" customHeight="1" x14ac:dyDescent="0.35"/>
    <row r="2195" ht="15" customHeight="1" x14ac:dyDescent="0.35"/>
    <row r="2196" ht="15" customHeight="1" x14ac:dyDescent="0.35"/>
    <row r="2197" ht="15" customHeight="1" x14ac:dyDescent="0.35"/>
    <row r="2198" ht="15" customHeight="1" x14ac:dyDescent="0.35"/>
    <row r="2199" ht="15" customHeight="1" x14ac:dyDescent="0.35"/>
    <row r="2200" ht="15" customHeight="1" x14ac:dyDescent="0.35"/>
    <row r="2201" ht="15" customHeight="1" x14ac:dyDescent="0.35"/>
    <row r="2202" ht="15" customHeight="1" x14ac:dyDescent="0.35"/>
    <row r="2203" ht="15" customHeight="1" x14ac:dyDescent="0.35"/>
    <row r="2204" ht="15" customHeight="1" x14ac:dyDescent="0.35"/>
    <row r="2205" ht="15" customHeight="1" x14ac:dyDescent="0.35"/>
    <row r="2206" ht="15" customHeight="1" x14ac:dyDescent="0.35"/>
    <row r="2207" ht="15" customHeight="1" x14ac:dyDescent="0.35"/>
    <row r="2208" ht="15" customHeight="1" x14ac:dyDescent="0.35"/>
    <row r="2209" ht="15" customHeight="1" x14ac:dyDescent="0.35"/>
    <row r="2210" ht="15" customHeight="1" x14ac:dyDescent="0.35"/>
    <row r="2211" ht="15" customHeight="1" x14ac:dyDescent="0.35"/>
    <row r="2212" ht="15" customHeight="1" x14ac:dyDescent="0.35"/>
    <row r="2213" ht="15" customHeight="1" x14ac:dyDescent="0.35"/>
    <row r="2214" ht="15" customHeight="1" x14ac:dyDescent="0.35"/>
    <row r="2215" ht="15" customHeight="1" x14ac:dyDescent="0.35"/>
    <row r="2216" ht="15" customHeight="1" x14ac:dyDescent="0.35"/>
    <row r="2217" ht="15" customHeight="1" x14ac:dyDescent="0.35"/>
    <row r="2218" ht="15" customHeight="1" x14ac:dyDescent="0.35"/>
    <row r="2219" ht="15" customHeight="1" x14ac:dyDescent="0.35"/>
    <row r="2220" ht="15" customHeight="1" x14ac:dyDescent="0.35"/>
    <row r="2221" ht="15" customHeight="1" x14ac:dyDescent="0.35"/>
    <row r="2222" ht="15" customHeight="1" x14ac:dyDescent="0.35"/>
    <row r="2223" ht="15" customHeight="1" x14ac:dyDescent="0.35"/>
    <row r="2224" ht="15" customHeight="1" x14ac:dyDescent="0.35"/>
    <row r="2225" ht="15" customHeight="1" x14ac:dyDescent="0.35"/>
    <row r="2226" ht="15" customHeight="1" x14ac:dyDescent="0.35"/>
    <row r="2227" ht="15" customHeight="1" x14ac:dyDescent="0.35"/>
    <row r="2228" ht="15" customHeight="1" x14ac:dyDescent="0.35"/>
    <row r="2229" ht="15" customHeight="1" x14ac:dyDescent="0.35"/>
    <row r="2230" ht="15" customHeight="1" x14ac:dyDescent="0.35"/>
    <row r="2231" ht="15" customHeight="1" x14ac:dyDescent="0.35"/>
    <row r="2232" ht="15" customHeight="1" x14ac:dyDescent="0.35"/>
    <row r="2233" ht="15" customHeight="1" x14ac:dyDescent="0.35"/>
    <row r="2234" ht="12" customHeight="1" x14ac:dyDescent="0.35"/>
    <row r="2235" ht="15" customHeight="1" x14ac:dyDescent="0.35"/>
    <row r="2236" ht="15" customHeight="1" x14ac:dyDescent="0.35"/>
    <row r="2237" ht="15" customHeight="1" x14ac:dyDescent="0.35"/>
    <row r="2238" ht="15" customHeight="1" x14ac:dyDescent="0.35"/>
    <row r="2239" ht="15" customHeight="1" x14ac:dyDescent="0.35"/>
    <row r="2240" ht="15" customHeight="1" x14ac:dyDescent="0.35"/>
    <row r="2241" ht="15" customHeight="1" x14ac:dyDescent="0.35"/>
    <row r="2242" ht="15" customHeight="1" x14ac:dyDescent="0.35"/>
    <row r="2243" ht="15" customHeight="1" x14ac:dyDescent="0.35"/>
    <row r="2244" ht="15" customHeight="1" x14ac:dyDescent="0.35"/>
    <row r="2245" ht="15" customHeight="1" x14ac:dyDescent="0.35"/>
    <row r="2246" ht="15" customHeight="1" x14ac:dyDescent="0.35"/>
    <row r="2247" ht="15" customHeight="1" x14ac:dyDescent="0.35"/>
    <row r="2248" ht="15" customHeight="1" x14ac:dyDescent="0.35"/>
    <row r="2249"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59" ht="15" customHeight="1" x14ac:dyDescent="0.35"/>
    <row r="2260" ht="15" customHeight="1" x14ac:dyDescent="0.35"/>
    <row r="2261" ht="15" customHeight="1" x14ac:dyDescent="0.35"/>
    <row r="2262" ht="15" customHeight="1" x14ac:dyDescent="0.35"/>
    <row r="2263" ht="15" customHeight="1" x14ac:dyDescent="0.35"/>
    <row r="2264" ht="15" customHeight="1" x14ac:dyDescent="0.35"/>
    <row r="2265" ht="15" customHeight="1" x14ac:dyDescent="0.35"/>
    <row r="2266" ht="15" customHeight="1" x14ac:dyDescent="0.35"/>
    <row r="2267" ht="15" customHeight="1" x14ac:dyDescent="0.35"/>
    <row r="2268" ht="15" customHeight="1" x14ac:dyDescent="0.35"/>
    <row r="2269" ht="15" customHeight="1" x14ac:dyDescent="0.35"/>
    <row r="2270" ht="15" customHeight="1" x14ac:dyDescent="0.35"/>
    <row r="2271" ht="15" customHeight="1" x14ac:dyDescent="0.35"/>
    <row r="2272"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1" ht="15" customHeight="1" x14ac:dyDescent="0.35"/>
    <row r="2282" ht="15" customHeight="1" x14ac:dyDescent="0.35"/>
    <row r="2283" ht="15" customHeight="1" x14ac:dyDescent="0.35"/>
    <row r="2284" ht="15" customHeight="1" x14ac:dyDescent="0.35"/>
    <row r="2285" ht="15" customHeight="1" x14ac:dyDescent="0.35"/>
    <row r="2286" ht="15" customHeight="1" x14ac:dyDescent="0.35"/>
    <row r="2287"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299" ht="15" customHeight="1" x14ac:dyDescent="0.35"/>
    <row r="2300" ht="15" customHeight="1" x14ac:dyDescent="0.35"/>
    <row r="2301" ht="15" customHeight="1" x14ac:dyDescent="0.35"/>
    <row r="2302" ht="15" customHeight="1" x14ac:dyDescent="0.35"/>
    <row r="2303" ht="15" customHeight="1" x14ac:dyDescent="0.35"/>
    <row r="2304" ht="15" customHeight="1" x14ac:dyDescent="0.35"/>
    <row r="2305" ht="15" customHeight="1" x14ac:dyDescent="0.35"/>
    <row r="2306" ht="15" customHeight="1" x14ac:dyDescent="0.35"/>
    <row r="2307" ht="15" customHeight="1" x14ac:dyDescent="0.35"/>
    <row r="2308" ht="15" customHeight="1" x14ac:dyDescent="0.35"/>
    <row r="2309" ht="15" customHeight="1" x14ac:dyDescent="0.35"/>
    <row r="2310" ht="15" customHeight="1" x14ac:dyDescent="0.35"/>
    <row r="2311" ht="15" customHeight="1" x14ac:dyDescent="0.35"/>
    <row r="2312" ht="15" customHeight="1" x14ac:dyDescent="0.35"/>
    <row r="2313" ht="15" customHeight="1" x14ac:dyDescent="0.35"/>
    <row r="2314" ht="15" customHeight="1" x14ac:dyDescent="0.35"/>
    <row r="2315" ht="15" customHeight="1" x14ac:dyDescent="0.35"/>
    <row r="2316" ht="15" customHeight="1" x14ac:dyDescent="0.35"/>
    <row r="2317" ht="15" customHeight="1" x14ac:dyDescent="0.35"/>
    <row r="2318" ht="15" customHeight="1" x14ac:dyDescent="0.35"/>
    <row r="2319" ht="15" customHeight="1" x14ac:dyDescent="0.35"/>
    <row r="2320" ht="15" customHeight="1" x14ac:dyDescent="0.35"/>
    <row r="2321" spans="2:33" ht="15" customHeight="1" x14ac:dyDescent="0.35"/>
    <row r="2322" spans="2:33" ht="15" customHeight="1" x14ac:dyDescent="0.35"/>
    <row r="2323" spans="2:33" ht="15" customHeight="1" x14ac:dyDescent="0.35"/>
    <row r="2324" spans="2:33" ht="15" customHeight="1" x14ac:dyDescent="0.35"/>
    <row r="2325" spans="2:33" ht="15" customHeight="1" x14ac:dyDescent="0.35">
      <c r="B2325" s="105"/>
      <c r="C2325" s="105"/>
      <c r="D2325" s="105"/>
      <c r="E2325" s="105"/>
      <c r="F2325" s="105"/>
      <c r="G2325" s="105"/>
      <c r="H2325" s="105"/>
      <c r="I2325" s="105"/>
      <c r="J2325" s="105"/>
      <c r="K2325" s="105"/>
      <c r="L2325" s="105"/>
      <c r="M2325" s="105"/>
      <c r="N2325" s="105"/>
      <c r="O2325" s="105"/>
      <c r="P2325" s="105"/>
      <c r="Q2325" s="105"/>
      <c r="R2325" s="105"/>
      <c r="S2325" s="105"/>
      <c r="T2325" s="105"/>
      <c r="U2325" s="105"/>
      <c r="V2325" s="105"/>
      <c r="W2325" s="105"/>
      <c r="X2325" s="105"/>
      <c r="Y2325" s="105"/>
      <c r="Z2325" s="105"/>
      <c r="AA2325" s="105"/>
      <c r="AB2325" s="105"/>
      <c r="AC2325" s="105"/>
      <c r="AD2325" s="105"/>
      <c r="AE2325" s="105"/>
      <c r="AF2325" s="105"/>
      <c r="AG2325" s="105"/>
    </row>
    <row r="2326" spans="2:33" ht="15" customHeight="1" x14ac:dyDescent="0.35"/>
    <row r="2327" spans="2:33" ht="12" customHeight="1" x14ac:dyDescent="0.35"/>
    <row r="2328" spans="2:33" ht="12" customHeight="1" x14ac:dyDescent="0.35"/>
    <row r="2329" spans="2:33" ht="12" customHeight="1" x14ac:dyDescent="0.35"/>
    <row r="2330" spans="2:33" ht="12" customHeight="1" x14ac:dyDescent="0.35"/>
    <row r="2331" spans="2:33" ht="12" customHeight="1" x14ac:dyDescent="0.35"/>
    <row r="2332" spans="2:33" ht="12" customHeight="1" x14ac:dyDescent="0.35"/>
    <row r="2333" spans="2:33" ht="12" customHeight="1" x14ac:dyDescent="0.35"/>
    <row r="2334" spans="2:33" ht="12" customHeight="1" x14ac:dyDescent="0.35"/>
    <row r="2335" spans="2:33" ht="12" customHeight="1" x14ac:dyDescent="0.35"/>
    <row r="2336" spans="2:33" ht="12" customHeight="1" x14ac:dyDescent="0.35"/>
    <row r="2337" ht="12" customHeight="1" x14ac:dyDescent="0.35"/>
    <row r="2338" ht="12" customHeight="1" x14ac:dyDescent="0.35"/>
    <row r="2339" ht="12" customHeight="1" x14ac:dyDescent="0.35"/>
    <row r="2340" ht="12" customHeight="1" x14ac:dyDescent="0.35"/>
    <row r="2341" ht="12" customHeight="1" x14ac:dyDescent="0.35"/>
    <row r="2342" ht="12" customHeight="1" x14ac:dyDescent="0.35"/>
    <row r="2343" ht="12" customHeight="1" x14ac:dyDescent="0.35"/>
    <row r="2344" ht="12" customHeight="1" x14ac:dyDescent="0.35"/>
    <row r="2345" ht="12" customHeight="1" x14ac:dyDescent="0.35"/>
    <row r="2346" ht="12" customHeight="1" x14ac:dyDescent="0.35"/>
    <row r="2347" ht="12" customHeight="1" x14ac:dyDescent="0.35"/>
    <row r="2348" ht="12" customHeight="1" x14ac:dyDescent="0.35"/>
    <row r="2349" ht="12"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6"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2"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79"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89" ht="15" customHeight="1" x14ac:dyDescent="0.35"/>
    <row r="2390" ht="12"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398" ht="15" customHeight="1" x14ac:dyDescent="0.35"/>
    <row r="2399"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2" customHeight="1" x14ac:dyDescent="0.35"/>
    <row r="2409"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ht="15" customHeight="1" x14ac:dyDescent="0.35"/>
    <row r="2418" ht="15" customHeight="1" x14ac:dyDescent="0.35"/>
    <row r="2419" ht="15" customHeight="1" x14ac:dyDescent="0.35"/>
    <row r="2420" ht="15" customHeight="1" x14ac:dyDescent="0.35"/>
    <row r="2421" ht="15" customHeight="1" x14ac:dyDescent="0.35"/>
    <row r="2422" ht="15" customHeight="1" x14ac:dyDescent="0.35"/>
    <row r="2423" ht="15" customHeight="1" x14ac:dyDescent="0.35"/>
    <row r="2424" ht="15" customHeight="1" x14ac:dyDescent="0.35"/>
    <row r="2425" ht="15" customHeight="1" x14ac:dyDescent="0.35"/>
    <row r="2426" ht="12" customHeight="1" x14ac:dyDescent="0.35"/>
    <row r="2427" ht="15" customHeight="1" x14ac:dyDescent="0.35"/>
    <row r="2428" ht="15" customHeight="1" x14ac:dyDescent="0.35"/>
    <row r="2429" ht="15" customHeight="1" x14ac:dyDescent="0.35"/>
    <row r="2430" ht="15" customHeight="1" x14ac:dyDescent="0.35"/>
    <row r="2431" ht="15" customHeight="1" x14ac:dyDescent="0.35"/>
    <row r="24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38" ht="15" customHeight="1" x14ac:dyDescent="0.35"/>
    <row r="2439" ht="15" customHeight="1" x14ac:dyDescent="0.35"/>
    <row r="2440" ht="15" customHeight="1" x14ac:dyDescent="0.35"/>
    <row r="2441" ht="15" customHeight="1" x14ac:dyDescent="0.35"/>
    <row r="2442" ht="15" customHeight="1" x14ac:dyDescent="0.35"/>
    <row r="2443" ht="15" customHeight="1" x14ac:dyDescent="0.35"/>
    <row r="2444" ht="12" customHeight="1" x14ac:dyDescent="0.35"/>
    <row r="2445" ht="15" customHeight="1" x14ac:dyDescent="0.35"/>
    <row r="2446" ht="15" customHeight="1" x14ac:dyDescent="0.35"/>
    <row r="2447" ht="15" customHeight="1" x14ac:dyDescent="0.35"/>
    <row r="2448" ht="15" customHeight="1" x14ac:dyDescent="0.35"/>
    <row r="2449"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6" ht="15" customHeight="1" x14ac:dyDescent="0.35"/>
    <row r="2457" ht="15" customHeight="1" x14ac:dyDescent="0.35"/>
    <row r="2458" ht="15" customHeight="1" x14ac:dyDescent="0.35"/>
    <row r="2459" ht="15" customHeight="1" x14ac:dyDescent="0.35"/>
    <row r="2460" ht="15" customHeight="1" x14ac:dyDescent="0.35"/>
    <row r="2461" ht="15" customHeight="1" x14ac:dyDescent="0.35"/>
    <row r="2462" ht="12" customHeight="1" x14ac:dyDescent="0.35"/>
    <row r="2463" ht="12" customHeight="1" x14ac:dyDescent="0.35"/>
    <row r="2464" ht="15" customHeight="1" x14ac:dyDescent="0.35"/>
    <row r="2465" ht="15" customHeight="1" x14ac:dyDescent="0.35"/>
    <row r="2466"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4"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2" customHeight="1" x14ac:dyDescent="0.35"/>
    <row r="2482" ht="15" customHeight="1" x14ac:dyDescent="0.35"/>
    <row r="2483" ht="15" customHeight="1" x14ac:dyDescent="0.35"/>
    <row r="2484" ht="15" customHeight="1" x14ac:dyDescent="0.35"/>
    <row r="2485" ht="15" customHeight="1" x14ac:dyDescent="0.35"/>
    <row r="2486" ht="15" customHeight="1" x14ac:dyDescent="0.35"/>
    <row r="2487"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3" ht="15" customHeight="1" x14ac:dyDescent="0.35"/>
    <row r="2494" ht="15" customHeight="1" x14ac:dyDescent="0.35"/>
    <row r="2495" ht="15" customHeight="1" x14ac:dyDescent="0.35"/>
    <row r="2496" ht="15" customHeight="1" x14ac:dyDescent="0.35"/>
    <row r="2497" ht="15" customHeight="1" x14ac:dyDescent="0.35"/>
    <row r="2498" ht="15" customHeight="1" x14ac:dyDescent="0.35"/>
    <row r="2499" ht="12" customHeight="1" x14ac:dyDescent="0.35"/>
    <row r="2500" ht="15" customHeight="1" x14ac:dyDescent="0.35"/>
    <row r="2501" ht="15" customHeight="1" x14ac:dyDescent="0.35"/>
    <row r="2502" ht="15" customHeight="1" x14ac:dyDescent="0.35"/>
    <row r="2503" ht="15" customHeight="1" x14ac:dyDescent="0.35"/>
    <row r="2504" ht="15" customHeight="1" x14ac:dyDescent="0.35"/>
    <row r="2505" ht="15" customHeight="1" x14ac:dyDescent="0.35"/>
    <row r="2506" ht="15" customHeight="1" x14ac:dyDescent="0.35"/>
    <row r="2507" ht="15" customHeight="1" x14ac:dyDescent="0.35"/>
    <row r="2508" ht="15" customHeight="1" x14ac:dyDescent="0.35"/>
    <row r="2509" ht="15" customHeight="1" x14ac:dyDescent="0.35"/>
    <row r="2510" ht="15" customHeight="1" x14ac:dyDescent="0.35"/>
    <row r="2511" ht="15" customHeight="1" x14ac:dyDescent="0.35"/>
    <row r="2512" ht="15" customHeight="1" x14ac:dyDescent="0.35"/>
    <row r="2513" ht="15" customHeight="1" x14ac:dyDescent="0.35"/>
    <row r="2514" ht="15" customHeight="1" x14ac:dyDescent="0.35"/>
    <row r="2515" ht="15" customHeight="1" x14ac:dyDescent="0.35"/>
    <row r="2516" ht="15" customHeight="1" x14ac:dyDescent="0.35"/>
    <row r="2517" ht="12" customHeight="1" x14ac:dyDescent="0.35"/>
    <row r="2518" ht="12"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30" ht="15" customHeight="1" x14ac:dyDescent="0.35"/>
    <row r="2531" ht="15" customHeight="1" x14ac:dyDescent="0.35"/>
    <row r="2532" ht="15" customHeight="1" x14ac:dyDescent="0.35"/>
    <row r="2533" ht="15" customHeight="1" x14ac:dyDescent="0.35"/>
    <row r="2534" ht="15" customHeight="1" x14ac:dyDescent="0.35"/>
    <row r="2535" ht="15" customHeight="1" x14ac:dyDescent="0.35"/>
    <row r="2536" ht="12" customHeight="1" x14ac:dyDescent="0.35"/>
    <row r="2537" ht="15" customHeight="1" x14ac:dyDescent="0.35"/>
    <row r="2538" ht="15" customHeight="1" x14ac:dyDescent="0.35"/>
    <row r="2539" ht="15" customHeight="1" x14ac:dyDescent="0.35"/>
    <row r="2540" ht="15" customHeight="1" x14ac:dyDescent="0.35"/>
    <row r="2541" ht="15" customHeight="1" x14ac:dyDescent="0.35"/>
    <row r="2542" ht="15" customHeight="1" x14ac:dyDescent="0.35"/>
    <row r="2543" ht="15" customHeight="1" x14ac:dyDescent="0.35"/>
    <row r="2544" ht="15" customHeight="1" x14ac:dyDescent="0.35"/>
    <row r="2545" ht="15" customHeight="1" x14ac:dyDescent="0.35"/>
    <row r="2546" ht="15" customHeight="1" x14ac:dyDescent="0.35"/>
    <row r="2547" ht="15" customHeight="1" x14ac:dyDescent="0.35"/>
    <row r="2548" ht="15" customHeight="1" x14ac:dyDescent="0.35"/>
    <row r="2549" ht="15" customHeight="1" x14ac:dyDescent="0.35"/>
    <row r="2550" ht="15" customHeight="1" x14ac:dyDescent="0.35"/>
    <row r="2551" ht="15" customHeight="1" x14ac:dyDescent="0.35"/>
    <row r="2552" ht="15" customHeight="1" x14ac:dyDescent="0.35"/>
    <row r="2553" ht="15" customHeight="1" x14ac:dyDescent="0.35"/>
    <row r="2554" ht="12" customHeight="1" x14ac:dyDescent="0.35"/>
    <row r="2555" ht="15" customHeight="1" x14ac:dyDescent="0.35"/>
    <row r="2556" ht="15" customHeight="1" x14ac:dyDescent="0.35"/>
    <row r="2557" ht="15" customHeight="1" x14ac:dyDescent="0.35"/>
    <row r="2558" ht="15" customHeight="1" x14ac:dyDescent="0.35"/>
    <row r="2559" ht="15" customHeight="1" x14ac:dyDescent="0.35"/>
    <row r="2560"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7" ht="15" customHeight="1" x14ac:dyDescent="0.35"/>
    <row r="2568" ht="15" customHeight="1" x14ac:dyDescent="0.35"/>
    <row r="2569" ht="15" customHeight="1" x14ac:dyDescent="0.35"/>
    <row r="2570" ht="15" customHeight="1" x14ac:dyDescent="0.35"/>
    <row r="2571" ht="15" customHeight="1" x14ac:dyDescent="0.35"/>
    <row r="2572" ht="12" customHeight="1" x14ac:dyDescent="0.35"/>
    <row r="2573" ht="15" customHeight="1" x14ac:dyDescent="0.35"/>
    <row r="2574"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0"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7" ht="15" customHeight="1" x14ac:dyDescent="0.35"/>
    <row r="2588" ht="15" customHeight="1" x14ac:dyDescent="0.35"/>
    <row r="2589" ht="15" customHeight="1" x14ac:dyDescent="0.35"/>
    <row r="2590" ht="12" customHeight="1" x14ac:dyDescent="0.35"/>
    <row r="2591" ht="15" customHeight="1" x14ac:dyDescent="0.35"/>
    <row r="2592" ht="15" customHeight="1" x14ac:dyDescent="0.35"/>
    <row r="2593" ht="15" customHeight="1" x14ac:dyDescent="0.35"/>
    <row r="2594" ht="15" customHeight="1" x14ac:dyDescent="0.35"/>
    <row r="2595" ht="15" customHeight="1" x14ac:dyDescent="0.35"/>
    <row r="2596" ht="15" customHeight="1" x14ac:dyDescent="0.35"/>
    <row r="2597" ht="15" customHeight="1" x14ac:dyDescent="0.35"/>
    <row r="2598" ht="15" customHeight="1" x14ac:dyDescent="0.35"/>
    <row r="2599" ht="15" customHeight="1" x14ac:dyDescent="0.35"/>
    <row r="2600" ht="15" customHeight="1" x14ac:dyDescent="0.35"/>
    <row r="2601" ht="15" customHeight="1" x14ac:dyDescent="0.35"/>
    <row r="2602" ht="15" customHeight="1" x14ac:dyDescent="0.35"/>
    <row r="2603" ht="15" customHeight="1" x14ac:dyDescent="0.35"/>
    <row r="2604" ht="15" customHeight="1" x14ac:dyDescent="0.35"/>
    <row r="2605" ht="15" customHeight="1" x14ac:dyDescent="0.35"/>
    <row r="2606" ht="15" customHeight="1" x14ac:dyDescent="0.35"/>
    <row r="2607" ht="15" customHeight="1" x14ac:dyDescent="0.35"/>
    <row r="2608" ht="12"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16" ht="15" customHeight="1" x14ac:dyDescent="0.35"/>
    <row r="2617" ht="15" customHeight="1" x14ac:dyDescent="0.35"/>
    <row r="2618" ht="15" customHeight="1" x14ac:dyDescent="0.35"/>
    <row r="2619" ht="15" customHeight="1" x14ac:dyDescent="0.35"/>
    <row r="2620" ht="15" customHeight="1" x14ac:dyDescent="0.35"/>
    <row r="2621" ht="15" customHeight="1" x14ac:dyDescent="0.35"/>
    <row r="2622" ht="15" customHeight="1" x14ac:dyDescent="0.35"/>
    <row r="2623" ht="15" customHeight="1" x14ac:dyDescent="0.35"/>
    <row r="2624" ht="15" customHeight="1" x14ac:dyDescent="0.35"/>
    <row r="2625" ht="15" customHeight="1" x14ac:dyDescent="0.35"/>
    <row r="2626" ht="12"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spans="2:33" ht="15" customHeight="1" x14ac:dyDescent="0.35"/>
    <row r="2642" spans="2:33" ht="15" customHeight="1" x14ac:dyDescent="0.35"/>
    <row r="2643" spans="2:33" ht="15" customHeight="1" x14ac:dyDescent="0.35"/>
    <row r="2644" spans="2:33" ht="15" customHeight="1" x14ac:dyDescent="0.35"/>
    <row r="2645" spans="2:33" ht="15" customHeight="1" x14ac:dyDescent="0.35">
      <c r="B2645" s="105"/>
      <c r="C2645" s="105"/>
      <c r="D2645" s="105"/>
      <c r="E2645" s="105"/>
      <c r="F2645" s="105"/>
      <c r="G2645" s="105"/>
      <c r="H2645" s="105"/>
      <c r="I2645" s="105"/>
      <c r="J2645" s="105"/>
      <c r="K2645" s="105"/>
      <c r="L2645" s="105"/>
      <c r="M2645" s="105"/>
      <c r="N2645" s="105"/>
      <c r="O2645" s="105"/>
      <c r="P2645" s="105"/>
      <c r="Q2645" s="105"/>
      <c r="R2645" s="105"/>
      <c r="S2645" s="105"/>
      <c r="T2645" s="105"/>
      <c r="U2645" s="105"/>
      <c r="V2645" s="105"/>
      <c r="W2645" s="105"/>
      <c r="X2645" s="105"/>
      <c r="Y2645" s="105"/>
      <c r="Z2645" s="105"/>
      <c r="AA2645" s="105"/>
      <c r="AB2645" s="105"/>
      <c r="AC2645" s="105"/>
      <c r="AD2645" s="105"/>
      <c r="AE2645" s="105"/>
      <c r="AF2645" s="105"/>
      <c r="AG2645" s="105"/>
    </row>
    <row r="2646" spans="2:33" ht="15" customHeight="1" x14ac:dyDescent="0.35"/>
    <row r="2647" spans="2:33" ht="12" customHeight="1" x14ac:dyDescent="0.35"/>
    <row r="2648" spans="2:33" ht="12" customHeight="1" x14ac:dyDescent="0.35"/>
    <row r="2649" spans="2:33" ht="12" customHeight="1" x14ac:dyDescent="0.35"/>
    <row r="2650" spans="2:33" ht="12" customHeight="1" x14ac:dyDescent="0.35"/>
    <row r="2651" spans="2:33" ht="12" customHeight="1" x14ac:dyDescent="0.35"/>
    <row r="2652" spans="2:33" ht="12" customHeight="1" x14ac:dyDescent="0.35"/>
    <row r="2653" spans="2:33" ht="12" customHeight="1" x14ac:dyDescent="0.35"/>
    <row r="2654" spans="2:33" ht="12" customHeight="1" x14ac:dyDescent="0.35"/>
    <row r="2655" spans="2:33" ht="12" customHeight="1" x14ac:dyDescent="0.35"/>
    <row r="2656" spans="2:33" ht="12" customHeight="1" x14ac:dyDescent="0.35"/>
    <row r="2657" ht="12" customHeight="1" x14ac:dyDescent="0.35"/>
    <row r="2658" ht="12" customHeight="1" x14ac:dyDescent="0.35"/>
    <row r="2659" ht="12" customHeight="1" x14ac:dyDescent="0.35"/>
    <row r="2660" ht="12" customHeight="1" x14ac:dyDescent="0.35"/>
    <row r="2661" ht="12" customHeight="1" x14ac:dyDescent="0.35"/>
    <row r="2662" ht="12" customHeight="1" x14ac:dyDescent="0.35"/>
    <row r="2663" ht="12" customHeight="1" x14ac:dyDescent="0.35"/>
    <row r="2664" ht="12" customHeight="1" x14ac:dyDescent="0.35"/>
    <row r="2665" ht="12" customHeight="1" x14ac:dyDescent="0.35"/>
    <row r="2666" ht="12" customHeight="1" x14ac:dyDescent="0.35"/>
    <row r="2667" ht="12" customHeight="1" x14ac:dyDescent="0.35"/>
    <row r="2668" ht="12" customHeight="1" x14ac:dyDescent="0.35"/>
    <row r="2669" ht="12" customHeight="1" x14ac:dyDescent="0.35"/>
    <row r="2670" ht="12" customHeight="1" x14ac:dyDescent="0.35"/>
    <row r="2671" ht="12" customHeight="1" x14ac:dyDescent="0.35"/>
    <row r="2672" ht="12" customHeight="1" x14ac:dyDescent="0.35"/>
    <row r="2673" ht="12" customHeight="1" x14ac:dyDescent="0.35"/>
    <row r="2674" ht="12"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8"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2"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ht="15" customHeight="1" x14ac:dyDescent="0.35"/>
    <row r="2706" ht="15" customHeight="1" x14ac:dyDescent="0.35"/>
    <row r="2707" ht="15" customHeight="1" x14ac:dyDescent="0.35"/>
    <row r="2708" ht="15" customHeight="1" x14ac:dyDescent="0.35"/>
    <row r="2709" ht="15" customHeight="1" x14ac:dyDescent="0.35"/>
    <row r="2710" ht="15" customHeight="1" x14ac:dyDescent="0.35"/>
    <row r="2711" ht="15" customHeight="1" x14ac:dyDescent="0.35"/>
    <row r="2712" ht="15" customHeight="1" x14ac:dyDescent="0.35"/>
    <row r="2713" ht="15" customHeight="1" x14ac:dyDescent="0.35"/>
    <row r="2714" ht="15" customHeight="1" x14ac:dyDescent="0.35"/>
    <row r="2715" ht="12" customHeight="1" x14ac:dyDescent="0.35"/>
    <row r="2716" ht="15" customHeight="1" x14ac:dyDescent="0.35"/>
    <row r="2717" ht="15" customHeight="1" x14ac:dyDescent="0.35"/>
    <row r="2718" ht="15" customHeight="1" x14ac:dyDescent="0.35"/>
    <row r="2719" ht="15" customHeight="1" x14ac:dyDescent="0.35"/>
    <row r="2720"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2"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44" ht="15" customHeight="1" x14ac:dyDescent="0.35"/>
    <row r="2745" ht="15" customHeight="1" x14ac:dyDescent="0.35"/>
    <row r="2746" ht="15" customHeight="1" x14ac:dyDescent="0.35"/>
    <row r="2747" ht="15" customHeight="1" x14ac:dyDescent="0.35"/>
    <row r="2748" ht="15" customHeight="1" x14ac:dyDescent="0.35"/>
    <row r="2749" ht="15" customHeight="1" x14ac:dyDescent="0.35"/>
    <row r="2750" ht="15" customHeight="1" x14ac:dyDescent="0.35"/>
    <row r="2751" ht="12" customHeight="1" x14ac:dyDescent="0.35"/>
    <row r="2752" ht="15" customHeight="1" x14ac:dyDescent="0.35"/>
    <row r="2753" ht="15" customHeight="1" x14ac:dyDescent="0.35"/>
    <row r="2754" ht="15" customHeight="1" x14ac:dyDescent="0.35"/>
    <row r="2755" ht="15" customHeight="1" x14ac:dyDescent="0.35"/>
    <row r="2756" ht="15" customHeight="1" x14ac:dyDescent="0.35"/>
    <row r="2757" ht="15" customHeight="1" x14ac:dyDescent="0.35"/>
    <row r="2758" ht="15" customHeight="1" x14ac:dyDescent="0.35"/>
    <row r="2759" ht="15" customHeight="1" x14ac:dyDescent="0.35"/>
    <row r="2760" ht="15" customHeight="1" x14ac:dyDescent="0.35"/>
    <row r="2761" ht="15" customHeight="1" x14ac:dyDescent="0.35"/>
    <row r="2762" ht="15" customHeight="1" x14ac:dyDescent="0.35"/>
    <row r="2763" ht="15" customHeight="1" x14ac:dyDescent="0.35"/>
    <row r="2764" ht="15" customHeight="1" x14ac:dyDescent="0.35"/>
    <row r="2765" ht="15" customHeight="1" x14ac:dyDescent="0.35"/>
    <row r="2766" ht="15" customHeight="1" x14ac:dyDescent="0.35"/>
    <row r="2767" ht="15" customHeight="1" x14ac:dyDescent="0.35"/>
    <row r="2768" ht="15" customHeight="1" x14ac:dyDescent="0.35"/>
    <row r="2769" ht="15" customHeight="1" x14ac:dyDescent="0.35"/>
    <row r="2770" ht="15" customHeight="1" x14ac:dyDescent="0.35"/>
    <row r="2771" ht="15" customHeight="1" x14ac:dyDescent="0.35"/>
    <row r="2772" ht="15" customHeight="1" x14ac:dyDescent="0.35"/>
    <row r="2773" ht="15" customHeight="1" x14ac:dyDescent="0.35"/>
    <row r="2774"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2" customHeight="1" x14ac:dyDescent="0.35"/>
    <row r="2787" ht="15" customHeight="1" x14ac:dyDescent="0.35"/>
    <row r="2788" ht="15" customHeight="1" x14ac:dyDescent="0.35"/>
    <row r="2789" ht="15" customHeight="1" x14ac:dyDescent="0.35"/>
    <row r="2790" ht="15" customHeight="1" x14ac:dyDescent="0.35"/>
    <row r="2791" ht="15" customHeight="1" x14ac:dyDescent="0.35"/>
    <row r="2792"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3" ht="15" customHeight="1" x14ac:dyDescent="0.35"/>
    <row r="2804" ht="12" customHeight="1" x14ac:dyDescent="0.35"/>
    <row r="2805" ht="15" customHeight="1" x14ac:dyDescent="0.35"/>
    <row r="2806" ht="15" customHeight="1" x14ac:dyDescent="0.35"/>
    <row r="2807" ht="15" customHeight="1" x14ac:dyDescent="0.35"/>
    <row r="2808"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7"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4" ht="15" customHeight="1" x14ac:dyDescent="0.35"/>
    <row r="2825" ht="15" customHeight="1" x14ac:dyDescent="0.35"/>
    <row r="2826" ht="15" customHeight="1" x14ac:dyDescent="0.35"/>
    <row r="2827" ht="15" customHeight="1" x14ac:dyDescent="0.35"/>
    <row r="2828" ht="15" customHeight="1" x14ac:dyDescent="0.35"/>
    <row r="2829" ht="15" customHeight="1" x14ac:dyDescent="0.35"/>
    <row r="2830" ht="15" customHeight="1" x14ac:dyDescent="0.35"/>
    <row r="2831" ht="15" customHeight="1" x14ac:dyDescent="0.35"/>
    <row r="2832" ht="15" customHeight="1" x14ac:dyDescent="0.35"/>
    <row r="2833" ht="15" customHeight="1" x14ac:dyDescent="0.35"/>
    <row r="2834" ht="15" customHeight="1" x14ac:dyDescent="0.35"/>
    <row r="2835" ht="15" customHeight="1" x14ac:dyDescent="0.35"/>
    <row r="2836" ht="15" customHeight="1" x14ac:dyDescent="0.35"/>
    <row r="2837" ht="15" customHeight="1" x14ac:dyDescent="0.35"/>
    <row r="2838" ht="15" customHeight="1" x14ac:dyDescent="0.35"/>
    <row r="2839" ht="12" customHeight="1" x14ac:dyDescent="0.35"/>
    <row r="2840" ht="15" customHeight="1" x14ac:dyDescent="0.35"/>
    <row r="2841" ht="15" customHeight="1" x14ac:dyDescent="0.35"/>
    <row r="2842" ht="15" customHeight="1" x14ac:dyDescent="0.35"/>
    <row r="2843" ht="15" customHeight="1" x14ac:dyDescent="0.35"/>
    <row r="2844" ht="15" customHeight="1" x14ac:dyDescent="0.35"/>
    <row r="2845" ht="15" customHeight="1" x14ac:dyDescent="0.35"/>
    <row r="2846" ht="15" customHeight="1" x14ac:dyDescent="0.35"/>
    <row r="2847" ht="15" customHeight="1" x14ac:dyDescent="0.35"/>
    <row r="2848" ht="15" customHeight="1" x14ac:dyDescent="0.35"/>
    <row r="2849" ht="15" customHeight="1" x14ac:dyDescent="0.35"/>
    <row r="2850" ht="15" customHeight="1" x14ac:dyDescent="0.35"/>
    <row r="2851" ht="15" customHeight="1" x14ac:dyDescent="0.35"/>
    <row r="2852" ht="15" customHeight="1" x14ac:dyDescent="0.35"/>
    <row r="2853" ht="15" customHeight="1" x14ac:dyDescent="0.35"/>
    <row r="2854" ht="15" customHeight="1" x14ac:dyDescent="0.35"/>
    <row r="2855" ht="15" customHeight="1" x14ac:dyDescent="0.35"/>
    <row r="2856" ht="15" customHeight="1" x14ac:dyDescent="0.35"/>
    <row r="2857" ht="12" customHeight="1" x14ac:dyDescent="0.35"/>
    <row r="2858" ht="15" customHeight="1" x14ac:dyDescent="0.35"/>
    <row r="2859" ht="15" customHeight="1" x14ac:dyDescent="0.35"/>
    <row r="2860" ht="15" customHeight="1" x14ac:dyDescent="0.35"/>
    <row r="2861" ht="15" customHeight="1" x14ac:dyDescent="0.35"/>
    <row r="2862" ht="15" customHeight="1" x14ac:dyDescent="0.35"/>
    <row r="2863" ht="15" customHeight="1" x14ac:dyDescent="0.35"/>
    <row r="2864" ht="15" customHeight="1" x14ac:dyDescent="0.35"/>
    <row r="2865" ht="15" customHeight="1" x14ac:dyDescent="0.35"/>
    <row r="2866" ht="15" customHeight="1" x14ac:dyDescent="0.35"/>
    <row r="2867" ht="15" customHeight="1" x14ac:dyDescent="0.35"/>
    <row r="2868" ht="15" customHeight="1" x14ac:dyDescent="0.35"/>
    <row r="2869" ht="15" customHeight="1" x14ac:dyDescent="0.35"/>
    <row r="2870" ht="15" customHeight="1" x14ac:dyDescent="0.35"/>
    <row r="2871" ht="15" customHeight="1" x14ac:dyDescent="0.35"/>
    <row r="2872" ht="15" customHeight="1" x14ac:dyDescent="0.35"/>
    <row r="2873" ht="15" customHeight="1" x14ac:dyDescent="0.35"/>
    <row r="2874" ht="15" customHeight="1" x14ac:dyDescent="0.35"/>
    <row r="2875" ht="12" customHeight="1" x14ac:dyDescent="0.35"/>
    <row r="2876" ht="15" customHeight="1" x14ac:dyDescent="0.35"/>
    <row r="2877" ht="15" customHeight="1" x14ac:dyDescent="0.35"/>
    <row r="2878" ht="15" customHeight="1" x14ac:dyDescent="0.35"/>
    <row r="2879" ht="15" customHeight="1" x14ac:dyDescent="0.35"/>
    <row r="2880" ht="15" customHeight="1" x14ac:dyDescent="0.35"/>
    <row r="2881" ht="15" customHeight="1" x14ac:dyDescent="0.35"/>
    <row r="2882" ht="15" customHeight="1" x14ac:dyDescent="0.35"/>
    <row r="2883" ht="15" customHeight="1" x14ac:dyDescent="0.35"/>
    <row r="2884" ht="15" customHeight="1" x14ac:dyDescent="0.35"/>
    <row r="2885" ht="15" customHeight="1" x14ac:dyDescent="0.35"/>
    <row r="2886" ht="15" customHeight="1" x14ac:dyDescent="0.35"/>
    <row r="2887" ht="15" customHeight="1" x14ac:dyDescent="0.35"/>
    <row r="2888" ht="15" customHeight="1" x14ac:dyDescent="0.35"/>
    <row r="2889" ht="15" customHeight="1" x14ac:dyDescent="0.35"/>
    <row r="2890" ht="15" customHeight="1" x14ac:dyDescent="0.35"/>
    <row r="2891" ht="15" customHeight="1" x14ac:dyDescent="0.35"/>
    <row r="2892" ht="15" customHeight="1" x14ac:dyDescent="0.35"/>
    <row r="2893" ht="12" customHeight="1" x14ac:dyDescent="0.35"/>
    <row r="2894" ht="15" customHeight="1" x14ac:dyDescent="0.35"/>
    <row r="2895" ht="15" customHeight="1" x14ac:dyDescent="0.35"/>
    <row r="2896" ht="15" customHeight="1" x14ac:dyDescent="0.35"/>
    <row r="2897" ht="15" customHeight="1" x14ac:dyDescent="0.35"/>
    <row r="2898" ht="15" customHeight="1" x14ac:dyDescent="0.35"/>
    <row r="2899" ht="15" customHeight="1" x14ac:dyDescent="0.35"/>
    <row r="2900" ht="15" customHeight="1" x14ac:dyDescent="0.35"/>
    <row r="2901" ht="15" customHeight="1" x14ac:dyDescent="0.35"/>
    <row r="2902" ht="15" customHeight="1" x14ac:dyDescent="0.35"/>
    <row r="2903" ht="15" customHeight="1" x14ac:dyDescent="0.35"/>
    <row r="2904" ht="15" customHeight="1" x14ac:dyDescent="0.35"/>
    <row r="2905" ht="15" customHeight="1" x14ac:dyDescent="0.35"/>
    <row r="2906" ht="15" customHeight="1" x14ac:dyDescent="0.35"/>
    <row r="2907" ht="15" customHeight="1" x14ac:dyDescent="0.35"/>
    <row r="2908" ht="15" customHeight="1" x14ac:dyDescent="0.35"/>
    <row r="2909" ht="15" customHeight="1" x14ac:dyDescent="0.35"/>
    <row r="2910" ht="15" customHeight="1" x14ac:dyDescent="0.35"/>
    <row r="2911" ht="12" customHeight="1" x14ac:dyDescent="0.35"/>
    <row r="2912" ht="15" customHeight="1" x14ac:dyDescent="0.35"/>
    <row r="2913" ht="15" customHeight="1" x14ac:dyDescent="0.35"/>
    <row r="2914" ht="15" customHeight="1" x14ac:dyDescent="0.35"/>
    <row r="2915" ht="15" customHeight="1" x14ac:dyDescent="0.35"/>
    <row r="2916" ht="15" customHeight="1" x14ac:dyDescent="0.35"/>
    <row r="2917" ht="15" customHeight="1" x14ac:dyDescent="0.35"/>
    <row r="2918" ht="15" customHeight="1" x14ac:dyDescent="0.35"/>
    <row r="2919" ht="15" customHeight="1" x14ac:dyDescent="0.35"/>
    <row r="2920" ht="15" customHeight="1" x14ac:dyDescent="0.35"/>
    <row r="2921" ht="15" customHeight="1" x14ac:dyDescent="0.35"/>
    <row r="2922" ht="15" customHeight="1" x14ac:dyDescent="0.35"/>
    <row r="2923" ht="15" customHeight="1" x14ac:dyDescent="0.35"/>
    <row r="2924" ht="15" customHeight="1" x14ac:dyDescent="0.35"/>
    <row r="2925" ht="15" customHeight="1" x14ac:dyDescent="0.35"/>
    <row r="2926" ht="15" customHeight="1" x14ac:dyDescent="0.35"/>
    <row r="2927" ht="15" customHeight="1" x14ac:dyDescent="0.35"/>
    <row r="2928" ht="15" customHeight="1" x14ac:dyDescent="0.35"/>
    <row r="2929" ht="12" customHeight="1" x14ac:dyDescent="0.35"/>
    <row r="2930" ht="15" customHeight="1" x14ac:dyDescent="0.35"/>
    <row r="2931" ht="15" customHeight="1" x14ac:dyDescent="0.35"/>
    <row r="2932" ht="15" customHeight="1" x14ac:dyDescent="0.35"/>
    <row r="2933" ht="15" customHeight="1" x14ac:dyDescent="0.35"/>
    <row r="2934" ht="15" customHeight="1" x14ac:dyDescent="0.35"/>
    <row r="2935" ht="15" customHeight="1" x14ac:dyDescent="0.35"/>
    <row r="2936" ht="15" customHeight="1" x14ac:dyDescent="0.35"/>
    <row r="2937" ht="15" customHeight="1" x14ac:dyDescent="0.35"/>
    <row r="2938" ht="15" customHeight="1" x14ac:dyDescent="0.35"/>
    <row r="2939" ht="15" customHeight="1" x14ac:dyDescent="0.35"/>
    <row r="2940" ht="15" customHeight="1" x14ac:dyDescent="0.35"/>
    <row r="2941" ht="15" customHeight="1" x14ac:dyDescent="0.35"/>
    <row r="2942" ht="15" customHeight="1" x14ac:dyDescent="0.35"/>
    <row r="2943" ht="15" customHeight="1" x14ac:dyDescent="0.35"/>
    <row r="2944" ht="15" customHeight="1" x14ac:dyDescent="0.35"/>
    <row r="2945" ht="15" customHeight="1" x14ac:dyDescent="0.35"/>
    <row r="2946" ht="15" customHeight="1" x14ac:dyDescent="0.35"/>
    <row r="2947" ht="12" customHeight="1" x14ac:dyDescent="0.35"/>
    <row r="2948" ht="15" customHeight="1" x14ac:dyDescent="0.35"/>
    <row r="2949" ht="15" customHeight="1" x14ac:dyDescent="0.35"/>
    <row r="2950" ht="15" customHeight="1" x14ac:dyDescent="0.35"/>
    <row r="2951" ht="15" customHeight="1" x14ac:dyDescent="0.35"/>
    <row r="2952" ht="15" customHeight="1" x14ac:dyDescent="0.35"/>
    <row r="2953" ht="15" customHeight="1" x14ac:dyDescent="0.35"/>
    <row r="2954" ht="15" customHeight="1" x14ac:dyDescent="0.35"/>
    <row r="2955" ht="15" customHeight="1" x14ac:dyDescent="0.35"/>
    <row r="2956" ht="15" customHeight="1" x14ac:dyDescent="0.35"/>
    <row r="2957" ht="15" customHeight="1" x14ac:dyDescent="0.35"/>
    <row r="2958" ht="15" customHeight="1" x14ac:dyDescent="0.35"/>
    <row r="2959" ht="15" customHeight="1" x14ac:dyDescent="0.35"/>
    <row r="2960" ht="15" customHeight="1" x14ac:dyDescent="0.35"/>
    <row r="2961" spans="2:33" ht="15" customHeight="1" x14ac:dyDescent="0.35"/>
    <row r="2962" spans="2:33" ht="15" customHeight="1" x14ac:dyDescent="0.35"/>
    <row r="2963" spans="2:33" ht="15" customHeight="1" x14ac:dyDescent="0.35"/>
    <row r="2964" spans="2:33" ht="15" customHeight="1" x14ac:dyDescent="0.35"/>
    <row r="2965" spans="2:33" ht="12" customHeight="1" x14ac:dyDescent="0.35"/>
    <row r="2966" spans="2:33" ht="15" customHeight="1" x14ac:dyDescent="0.35"/>
    <row r="2967" spans="2:33" ht="15" customHeight="1" x14ac:dyDescent="0.35"/>
    <row r="2968" spans="2:33" ht="15" customHeight="1" x14ac:dyDescent="0.35"/>
    <row r="2969" spans="2:33" ht="15" customHeight="1" x14ac:dyDescent="0.35"/>
    <row r="2970" spans="2:33" ht="15" customHeight="1" x14ac:dyDescent="0.35"/>
    <row r="2971" spans="2:33" ht="15" customHeight="1" x14ac:dyDescent="0.35">
      <c r="B2971" s="105"/>
      <c r="C2971" s="105"/>
      <c r="D2971" s="105"/>
      <c r="E2971" s="105"/>
      <c r="F2971" s="105"/>
      <c r="G2971" s="105"/>
      <c r="H2971" s="105"/>
      <c r="I2971" s="105"/>
      <c r="J2971" s="105"/>
      <c r="K2971" s="105"/>
      <c r="L2971" s="105"/>
      <c r="M2971" s="105"/>
      <c r="N2971" s="105"/>
      <c r="O2971" s="105"/>
      <c r="P2971" s="105"/>
      <c r="Q2971" s="105"/>
      <c r="R2971" s="105"/>
      <c r="S2971" s="105"/>
      <c r="T2971" s="105"/>
      <c r="U2971" s="105"/>
      <c r="V2971" s="105"/>
      <c r="W2971" s="105"/>
      <c r="X2971" s="105"/>
      <c r="Y2971" s="105"/>
      <c r="Z2971" s="105"/>
      <c r="AA2971" s="105"/>
      <c r="AB2971" s="105"/>
      <c r="AC2971" s="105"/>
      <c r="AD2971" s="105"/>
      <c r="AE2971" s="105"/>
      <c r="AF2971" s="105"/>
      <c r="AG2971" s="105"/>
    </row>
    <row r="2972" spans="2:33" ht="15" customHeight="1" x14ac:dyDescent="0.35"/>
    <row r="2973" spans="2:33" ht="12" customHeight="1" x14ac:dyDescent="0.35"/>
    <row r="2974" spans="2:33" ht="12" customHeight="1" x14ac:dyDescent="0.35"/>
    <row r="2975" spans="2:33" ht="12" customHeight="1" x14ac:dyDescent="0.35"/>
    <row r="2976" spans="2:33" ht="12" customHeight="1" x14ac:dyDescent="0.35"/>
    <row r="2977" ht="12" customHeight="1" x14ac:dyDescent="0.35"/>
    <row r="2978" ht="12" customHeight="1" x14ac:dyDescent="0.35"/>
    <row r="2979" ht="12" customHeight="1" x14ac:dyDescent="0.35"/>
    <row r="2980" ht="12" customHeight="1" x14ac:dyDescent="0.35"/>
    <row r="2981" ht="12" customHeight="1" x14ac:dyDescent="0.35"/>
    <row r="2982" ht="12" customHeight="1" x14ac:dyDescent="0.35"/>
    <row r="2983" ht="12" customHeight="1" x14ac:dyDescent="0.35"/>
    <row r="2984" ht="12" customHeight="1" x14ac:dyDescent="0.35"/>
    <row r="2985" ht="12" customHeight="1" x14ac:dyDescent="0.35"/>
    <row r="2986" ht="12" customHeight="1" x14ac:dyDescent="0.35"/>
    <row r="2987" ht="12" customHeight="1" x14ac:dyDescent="0.35"/>
    <row r="2988" ht="12" customHeight="1" x14ac:dyDescent="0.35"/>
    <row r="2989" ht="12" customHeight="1" x14ac:dyDescent="0.35"/>
    <row r="2990" ht="12" customHeight="1" x14ac:dyDescent="0.35"/>
    <row r="2991" ht="12" customHeight="1" x14ac:dyDescent="0.35"/>
    <row r="2992" ht="12" customHeight="1" x14ac:dyDescent="0.35"/>
    <row r="2993" ht="12" customHeight="1" x14ac:dyDescent="0.35"/>
    <row r="2994" ht="12" customHeight="1" x14ac:dyDescent="0.35"/>
    <row r="2995" ht="12" customHeight="1" x14ac:dyDescent="0.35"/>
    <row r="2996" ht="12" customHeight="1" x14ac:dyDescent="0.35"/>
    <row r="2997" ht="12" customHeight="1" x14ac:dyDescent="0.35"/>
    <row r="2998" ht="12" customHeight="1" x14ac:dyDescent="0.35"/>
    <row r="2999" ht="12" customHeight="1" x14ac:dyDescent="0.35"/>
    <row r="3000" ht="15" customHeight="1" x14ac:dyDescent="0.35"/>
    <row r="3001" ht="15" customHeight="1" x14ac:dyDescent="0.35"/>
    <row r="3002" ht="15" customHeight="1" x14ac:dyDescent="0.35"/>
    <row r="3003" ht="15" customHeight="1" x14ac:dyDescent="0.35"/>
    <row r="3004" ht="15" customHeight="1" x14ac:dyDescent="0.35"/>
    <row r="3005" ht="15" customHeight="1" x14ac:dyDescent="0.35"/>
    <row r="3006" ht="15" customHeight="1" x14ac:dyDescent="0.35"/>
    <row r="3007" ht="15" customHeight="1" x14ac:dyDescent="0.35"/>
    <row r="3008" ht="15" customHeight="1" x14ac:dyDescent="0.35"/>
    <row r="3009" ht="15" customHeight="1" x14ac:dyDescent="0.35"/>
    <row r="3010" ht="15" customHeight="1" x14ac:dyDescent="0.35"/>
    <row r="3011" ht="15" customHeight="1" x14ac:dyDescent="0.35"/>
    <row r="3012" ht="15" customHeight="1" x14ac:dyDescent="0.35"/>
    <row r="3013" ht="15" customHeight="1" x14ac:dyDescent="0.35"/>
    <row r="3014" ht="15" customHeight="1" x14ac:dyDescent="0.35"/>
    <row r="3015" ht="15" customHeight="1" x14ac:dyDescent="0.35"/>
    <row r="3016" ht="15" customHeight="1" x14ac:dyDescent="0.35"/>
    <row r="3017" ht="15" customHeight="1" x14ac:dyDescent="0.35"/>
    <row r="3018" ht="15" customHeight="1" x14ac:dyDescent="0.35"/>
    <row r="3019" ht="15" customHeight="1" x14ac:dyDescent="0.35"/>
    <row r="3020" ht="15" customHeight="1" x14ac:dyDescent="0.35"/>
    <row r="3021" ht="15" customHeight="1" x14ac:dyDescent="0.35"/>
    <row r="3022" ht="12" customHeight="1" x14ac:dyDescent="0.35"/>
    <row r="3023" ht="15" customHeight="1" x14ac:dyDescent="0.35"/>
    <row r="3024" ht="15" customHeight="1" x14ac:dyDescent="0.35"/>
    <row r="3025" ht="15" customHeight="1" x14ac:dyDescent="0.35"/>
    <row r="3026" ht="15" customHeight="1" x14ac:dyDescent="0.35"/>
    <row r="3027" ht="15" customHeight="1" x14ac:dyDescent="0.35"/>
    <row r="3028" ht="15" customHeight="1" x14ac:dyDescent="0.35"/>
    <row r="3029" ht="15" customHeight="1" x14ac:dyDescent="0.35"/>
    <row r="3030" ht="15" customHeight="1" x14ac:dyDescent="0.35"/>
    <row r="3031" ht="15" customHeight="1" x14ac:dyDescent="0.35"/>
    <row r="3032" ht="15" customHeight="1" x14ac:dyDescent="0.35"/>
    <row r="3033" ht="15" customHeight="1" x14ac:dyDescent="0.35"/>
    <row r="3034" ht="15" customHeight="1" x14ac:dyDescent="0.35"/>
    <row r="3035" ht="15" customHeight="1" x14ac:dyDescent="0.35"/>
    <row r="3036" ht="15" customHeight="1" x14ac:dyDescent="0.35"/>
    <row r="3037" ht="15" customHeight="1" x14ac:dyDescent="0.35"/>
    <row r="3038" ht="15" customHeight="1" x14ac:dyDescent="0.35"/>
    <row r="3039" ht="15" customHeight="1" x14ac:dyDescent="0.35"/>
    <row r="3040" ht="12" customHeight="1" x14ac:dyDescent="0.35"/>
    <row r="3041" ht="15" customHeight="1" x14ac:dyDescent="0.35"/>
    <row r="3042" ht="15" customHeight="1" x14ac:dyDescent="0.35"/>
    <row r="3043" ht="15" customHeight="1" x14ac:dyDescent="0.35"/>
    <row r="3044" ht="15" customHeight="1" x14ac:dyDescent="0.35"/>
    <row r="3045" ht="15" customHeight="1" x14ac:dyDescent="0.35"/>
    <row r="3046" ht="15" customHeight="1" x14ac:dyDescent="0.35"/>
    <row r="3047" ht="15" customHeight="1" x14ac:dyDescent="0.35"/>
    <row r="3048" ht="15" customHeight="1" x14ac:dyDescent="0.35"/>
    <row r="3049" ht="15" customHeight="1" x14ac:dyDescent="0.35"/>
    <row r="3050" ht="15" customHeight="1" x14ac:dyDescent="0.35"/>
    <row r="3051" ht="15" customHeight="1" x14ac:dyDescent="0.35"/>
    <row r="3052" ht="15" customHeight="1" x14ac:dyDescent="0.35"/>
    <row r="3053" ht="15" customHeight="1" x14ac:dyDescent="0.35"/>
    <row r="3054" ht="15" customHeight="1" x14ac:dyDescent="0.35"/>
    <row r="3055" ht="15" customHeight="1" x14ac:dyDescent="0.35"/>
    <row r="3056" ht="15" customHeight="1" x14ac:dyDescent="0.35"/>
    <row r="3057" ht="15" customHeight="1" x14ac:dyDescent="0.35"/>
    <row r="3058" ht="12" customHeight="1" x14ac:dyDescent="0.35"/>
    <row r="3059" ht="15" customHeight="1" x14ac:dyDescent="0.35"/>
    <row r="3060" ht="15" customHeight="1" x14ac:dyDescent="0.35"/>
    <row r="3061" ht="15" customHeight="1" x14ac:dyDescent="0.35"/>
    <row r="3062" ht="15" customHeight="1" x14ac:dyDescent="0.35"/>
    <row r="3063" ht="15" customHeight="1" x14ac:dyDescent="0.35"/>
    <row r="3064" ht="15" customHeight="1" x14ac:dyDescent="0.35"/>
    <row r="3065" ht="15" customHeight="1" x14ac:dyDescent="0.35"/>
    <row r="3066" ht="15" customHeight="1" x14ac:dyDescent="0.35"/>
    <row r="3067" ht="15" customHeight="1" x14ac:dyDescent="0.35"/>
    <row r="3068" ht="15" customHeight="1" x14ac:dyDescent="0.35"/>
    <row r="3069" ht="15" customHeight="1" x14ac:dyDescent="0.35"/>
    <row r="3070" ht="15" customHeight="1" x14ac:dyDescent="0.35"/>
    <row r="3071" ht="15" customHeight="1" x14ac:dyDescent="0.35"/>
    <row r="3072" ht="15" customHeight="1" x14ac:dyDescent="0.35"/>
    <row r="3073" ht="15" customHeight="1" x14ac:dyDescent="0.35"/>
    <row r="3074" ht="15" customHeight="1" x14ac:dyDescent="0.35"/>
    <row r="3075" ht="15" customHeight="1" x14ac:dyDescent="0.35"/>
    <row r="3076" ht="12" customHeight="1" x14ac:dyDescent="0.35"/>
    <row r="3077" ht="15" customHeight="1" x14ac:dyDescent="0.35"/>
    <row r="3078" ht="15" customHeight="1" x14ac:dyDescent="0.35"/>
    <row r="3079" ht="15" customHeight="1" x14ac:dyDescent="0.35"/>
    <row r="3080" ht="15" customHeight="1" x14ac:dyDescent="0.35"/>
    <row r="3081" ht="15" customHeight="1" x14ac:dyDescent="0.35"/>
    <row r="3082" ht="15" customHeight="1" x14ac:dyDescent="0.35"/>
    <row r="3083" ht="15" customHeight="1" x14ac:dyDescent="0.35"/>
    <row r="3084" ht="15" customHeight="1" x14ac:dyDescent="0.35"/>
    <row r="3085" ht="15" customHeight="1" x14ac:dyDescent="0.35"/>
    <row r="3086" ht="15" customHeight="1" x14ac:dyDescent="0.35"/>
    <row r="3087" ht="15" customHeight="1" x14ac:dyDescent="0.35"/>
    <row r="3088" ht="15" customHeight="1" x14ac:dyDescent="0.35"/>
    <row r="3089" ht="15" customHeight="1" x14ac:dyDescent="0.35"/>
    <row r="3090" ht="15" customHeight="1" x14ac:dyDescent="0.35"/>
    <row r="3091" ht="15" customHeight="1" x14ac:dyDescent="0.35"/>
    <row r="3092" ht="15" customHeight="1" x14ac:dyDescent="0.35"/>
    <row r="3093" ht="15" customHeight="1" x14ac:dyDescent="0.35"/>
    <row r="3094" ht="15" customHeight="1" x14ac:dyDescent="0.35"/>
    <row r="3095" ht="15" customHeight="1" x14ac:dyDescent="0.35"/>
    <row r="3096" ht="15" customHeight="1" x14ac:dyDescent="0.35"/>
    <row r="3097" ht="15" customHeight="1" x14ac:dyDescent="0.35"/>
    <row r="3098" ht="15" customHeight="1" x14ac:dyDescent="0.35"/>
    <row r="3099" ht="15" customHeight="1" x14ac:dyDescent="0.35"/>
    <row r="3100" ht="15" customHeight="1" x14ac:dyDescent="0.35"/>
    <row r="3101" ht="15" customHeight="1" x14ac:dyDescent="0.35"/>
    <row r="3102" ht="15" customHeight="1" x14ac:dyDescent="0.35"/>
    <row r="3103" ht="15" customHeight="1" x14ac:dyDescent="0.35"/>
    <row r="3104" ht="15" customHeight="1" x14ac:dyDescent="0.35"/>
    <row r="3105" ht="15" customHeight="1" x14ac:dyDescent="0.35"/>
    <row r="3106" ht="15" customHeight="1" x14ac:dyDescent="0.35"/>
    <row r="3107" ht="15" customHeight="1" x14ac:dyDescent="0.35"/>
    <row r="3108" ht="15" customHeight="1" x14ac:dyDescent="0.35"/>
    <row r="3109" ht="15" customHeight="1" x14ac:dyDescent="0.35"/>
    <row r="3110" ht="15" customHeight="1" x14ac:dyDescent="0.35"/>
    <row r="3111" ht="12" customHeight="1" x14ac:dyDescent="0.35"/>
    <row r="3112" ht="15" customHeight="1" x14ac:dyDescent="0.35"/>
    <row r="3113" ht="15" customHeight="1" x14ac:dyDescent="0.35"/>
    <row r="3114" ht="15" customHeight="1" x14ac:dyDescent="0.35"/>
    <row r="3115" ht="15" customHeight="1" x14ac:dyDescent="0.35"/>
    <row r="3116" ht="15" customHeight="1" x14ac:dyDescent="0.35"/>
    <row r="3117" ht="15" customHeight="1" x14ac:dyDescent="0.35"/>
    <row r="3118" ht="15" customHeight="1" x14ac:dyDescent="0.35"/>
    <row r="3119" ht="15" customHeight="1" x14ac:dyDescent="0.35"/>
    <row r="3120" ht="15" customHeight="1" x14ac:dyDescent="0.35"/>
    <row r="3121" ht="15" customHeight="1" x14ac:dyDescent="0.35"/>
    <row r="3122" ht="15" customHeight="1" x14ac:dyDescent="0.35"/>
    <row r="3123" ht="15" customHeight="1" x14ac:dyDescent="0.35"/>
    <row r="3124" ht="15" customHeight="1" x14ac:dyDescent="0.35"/>
    <row r="3125" ht="15" customHeight="1" x14ac:dyDescent="0.35"/>
    <row r="3126" ht="15" customHeight="1" x14ac:dyDescent="0.35"/>
    <row r="3127" ht="15" customHeight="1" x14ac:dyDescent="0.35"/>
    <row r="3128" ht="15" customHeight="1" x14ac:dyDescent="0.35"/>
    <row r="3129" ht="12" customHeight="1" x14ac:dyDescent="0.35"/>
    <row r="3130" ht="15" customHeight="1" x14ac:dyDescent="0.35"/>
    <row r="3131" ht="15" customHeight="1" x14ac:dyDescent="0.35"/>
    <row r="3132" ht="15" customHeight="1" x14ac:dyDescent="0.35"/>
    <row r="3133" ht="15" customHeight="1" x14ac:dyDescent="0.35"/>
    <row r="3134" ht="15" customHeight="1" x14ac:dyDescent="0.35"/>
    <row r="3135" ht="15" customHeight="1" x14ac:dyDescent="0.35"/>
    <row r="3136" ht="15" customHeight="1" x14ac:dyDescent="0.35"/>
    <row r="3137" ht="15" customHeight="1" x14ac:dyDescent="0.35"/>
    <row r="3138" ht="15" customHeight="1" x14ac:dyDescent="0.35"/>
    <row r="3139" ht="15" customHeight="1" x14ac:dyDescent="0.35"/>
    <row r="3140" ht="15" customHeight="1" x14ac:dyDescent="0.35"/>
    <row r="3141" ht="15" customHeight="1" x14ac:dyDescent="0.35"/>
    <row r="3142" ht="15" customHeight="1" x14ac:dyDescent="0.35"/>
    <row r="3143" ht="15" customHeight="1" x14ac:dyDescent="0.35"/>
    <row r="3144" ht="15" customHeight="1" x14ac:dyDescent="0.35"/>
    <row r="3145" ht="15" customHeight="1" x14ac:dyDescent="0.35"/>
    <row r="3146" ht="15" customHeight="1" x14ac:dyDescent="0.35"/>
    <row r="3147" ht="12" customHeight="1" x14ac:dyDescent="0.35"/>
    <row r="3148" ht="15" customHeight="1" x14ac:dyDescent="0.35"/>
    <row r="3149" ht="15" customHeight="1" x14ac:dyDescent="0.35"/>
    <row r="3150" ht="15" customHeight="1" x14ac:dyDescent="0.35"/>
    <row r="3151" ht="15" customHeight="1" x14ac:dyDescent="0.35"/>
    <row r="3152" ht="15" customHeight="1" x14ac:dyDescent="0.35"/>
    <row r="3153" ht="15" customHeight="1" x14ac:dyDescent="0.35"/>
    <row r="3154" ht="15" customHeight="1" x14ac:dyDescent="0.35"/>
    <row r="3155" ht="15" customHeight="1" x14ac:dyDescent="0.35"/>
    <row r="3156" ht="15" customHeight="1" x14ac:dyDescent="0.35"/>
    <row r="3157" ht="15" customHeight="1" x14ac:dyDescent="0.35"/>
    <row r="3158" ht="15" customHeight="1" x14ac:dyDescent="0.35"/>
    <row r="3159" ht="15" customHeight="1" x14ac:dyDescent="0.35"/>
    <row r="3160" ht="15" customHeight="1" x14ac:dyDescent="0.35"/>
    <row r="3161" ht="15" customHeight="1" x14ac:dyDescent="0.35"/>
    <row r="3162" ht="15" customHeight="1" x14ac:dyDescent="0.35"/>
    <row r="3163" ht="15" customHeight="1" x14ac:dyDescent="0.35"/>
    <row r="3164" ht="15" customHeight="1" x14ac:dyDescent="0.35"/>
    <row r="3165" ht="12" customHeight="1" x14ac:dyDescent="0.35"/>
    <row r="3166" ht="12" customHeight="1" x14ac:dyDescent="0.35"/>
    <row r="3167" ht="15" customHeight="1" x14ac:dyDescent="0.35"/>
    <row r="3168" ht="15" customHeight="1" x14ac:dyDescent="0.35"/>
    <row r="3169" ht="15" customHeight="1" x14ac:dyDescent="0.35"/>
    <row r="3170" ht="15" customHeight="1" x14ac:dyDescent="0.35"/>
    <row r="3171" ht="15" customHeight="1" x14ac:dyDescent="0.35"/>
    <row r="3172" ht="15" customHeight="1" x14ac:dyDescent="0.35"/>
    <row r="3173" ht="15" customHeight="1" x14ac:dyDescent="0.35"/>
    <row r="3174" ht="15" customHeight="1" x14ac:dyDescent="0.35"/>
    <row r="3175" ht="15" customHeight="1" x14ac:dyDescent="0.35"/>
    <row r="3176" ht="15" customHeight="1" x14ac:dyDescent="0.35"/>
    <row r="3177" ht="15" customHeight="1" x14ac:dyDescent="0.35"/>
    <row r="3178" ht="15" customHeight="1" x14ac:dyDescent="0.35"/>
    <row r="3179" ht="15" customHeight="1" x14ac:dyDescent="0.35"/>
    <row r="3180" ht="15" customHeight="1" x14ac:dyDescent="0.35"/>
    <row r="3181" ht="15" customHeight="1" x14ac:dyDescent="0.35"/>
    <row r="3182" ht="15" customHeight="1" x14ac:dyDescent="0.35"/>
    <row r="3183" ht="15" customHeight="1" x14ac:dyDescent="0.35"/>
    <row r="3184" ht="12" customHeight="1" x14ac:dyDescent="0.35"/>
    <row r="3185" ht="15" customHeight="1" x14ac:dyDescent="0.35"/>
    <row r="3186" ht="15" customHeight="1" x14ac:dyDescent="0.35"/>
    <row r="3187" ht="15" customHeight="1" x14ac:dyDescent="0.35"/>
    <row r="3188" ht="15" customHeight="1" x14ac:dyDescent="0.35"/>
    <row r="3189" ht="15" customHeight="1" x14ac:dyDescent="0.35"/>
    <row r="3190" ht="15" customHeight="1" x14ac:dyDescent="0.35"/>
    <row r="3191" ht="15" customHeight="1" x14ac:dyDescent="0.35"/>
    <row r="3192" ht="15" customHeight="1" x14ac:dyDescent="0.35"/>
    <row r="3193" ht="15" customHeight="1" x14ac:dyDescent="0.35"/>
    <row r="3194" ht="15" customHeight="1" x14ac:dyDescent="0.35"/>
    <row r="3195" ht="15" customHeight="1" x14ac:dyDescent="0.35"/>
    <row r="3196" ht="15" customHeight="1" x14ac:dyDescent="0.35"/>
    <row r="3197" ht="15" customHeight="1" x14ac:dyDescent="0.35"/>
    <row r="3198" ht="15" customHeight="1" x14ac:dyDescent="0.35"/>
    <row r="3199" ht="15" customHeight="1" x14ac:dyDescent="0.35"/>
    <row r="3200" ht="15" customHeight="1" x14ac:dyDescent="0.35"/>
    <row r="3201" ht="15" customHeight="1" x14ac:dyDescent="0.35"/>
    <row r="3202" ht="12" customHeight="1" x14ac:dyDescent="0.35"/>
    <row r="3203" ht="15" customHeight="1" x14ac:dyDescent="0.35"/>
    <row r="3204" ht="15" customHeight="1" x14ac:dyDescent="0.35"/>
    <row r="3205" ht="15" customHeight="1" x14ac:dyDescent="0.35"/>
    <row r="3206" ht="15" customHeight="1" x14ac:dyDescent="0.35"/>
    <row r="3207" ht="15" customHeight="1" x14ac:dyDescent="0.35"/>
    <row r="3208" ht="15" customHeight="1" x14ac:dyDescent="0.35"/>
    <row r="3209" ht="15" customHeight="1" x14ac:dyDescent="0.35"/>
    <row r="3210" ht="15" customHeight="1" x14ac:dyDescent="0.35"/>
    <row r="3211" ht="15" customHeight="1" x14ac:dyDescent="0.35"/>
    <row r="3212" ht="15" customHeight="1" x14ac:dyDescent="0.35"/>
    <row r="3213" ht="15" customHeight="1" x14ac:dyDescent="0.35"/>
    <row r="3214" ht="15" customHeight="1" x14ac:dyDescent="0.35"/>
    <row r="3215" ht="15" customHeight="1" x14ac:dyDescent="0.35"/>
    <row r="3216" ht="15" customHeight="1" x14ac:dyDescent="0.35"/>
    <row r="3217" ht="15" customHeight="1" x14ac:dyDescent="0.35"/>
    <row r="3218" ht="15" customHeight="1" x14ac:dyDescent="0.35"/>
    <row r="3219" ht="15" customHeight="1" x14ac:dyDescent="0.35"/>
    <row r="3220" ht="12" customHeight="1" x14ac:dyDescent="0.35"/>
    <row r="3221" ht="15" customHeight="1" x14ac:dyDescent="0.35"/>
    <row r="3222" ht="15" customHeight="1" x14ac:dyDescent="0.35"/>
    <row r="3223" ht="15" customHeight="1" x14ac:dyDescent="0.35"/>
    <row r="3224" ht="15" customHeight="1" x14ac:dyDescent="0.35"/>
    <row r="3225" ht="15" customHeight="1" x14ac:dyDescent="0.35"/>
    <row r="3226" ht="15" customHeight="1" x14ac:dyDescent="0.35"/>
    <row r="3227" ht="15" customHeight="1" x14ac:dyDescent="0.35"/>
    <row r="3228" ht="15" customHeight="1" x14ac:dyDescent="0.35"/>
    <row r="3229" ht="15" customHeight="1" x14ac:dyDescent="0.35"/>
    <row r="3230" ht="15" customHeight="1" x14ac:dyDescent="0.35"/>
    <row r="3231" ht="15" customHeight="1" x14ac:dyDescent="0.35"/>
    <row r="3232" ht="15" customHeight="1" x14ac:dyDescent="0.35"/>
    <row r="3233" ht="15" customHeight="1" x14ac:dyDescent="0.35"/>
    <row r="3234" ht="15" customHeight="1" x14ac:dyDescent="0.35"/>
    <row r="3235" ht="15" customHeight="1" x14ac:dyDescent="0.35"/>
    <row r="3236" ht="15" customHeight="1" x14ac:dyDescent="0.35"/>
    <row r="3237" ht="15" customHeight="1" x14ac:dyDescent="0.35"/>
    <row r="3238" ht="12" customHeight="1" x14ac:dyDescent="0.35"/>
    <row r="3239" ht="15" customHeight="1" x14ac:dyDescent="0.35"/>
    <row r="3240" ht="15" customHeight="1" x14ac:dyDescent="0.35"/>
    <row r="3241" ht="15" customHeight="1" x14ac:dyDescent="0.35"/>
    <row r="3242" ht="15" customHeight="1" x14ac:dyDescent="0.35"/>
    <row r="3243" ht="15" customHeight="1" x14ac:dyDescent="0.35"/>
    <row r="3244" ht="15" customHeight="1" x14ac:dyDescent="0.35"/>
    <row r="3245" ht="15" customHeight="1" x14ac:dyDescent="0.35"/>
    <row r="3246" ht="15" customHeight="1" x14ac:dyDescent="0.35"/>
    <row r="3247" ht="15" customHeight="1" x14ac:dyDescent="0.35"/>
    <row r="3248" ht="15" customHeight="1" x14ac:dyDescent="0.35"/>
    <row r="3249" ht="15" customHeight="1" x14ac:dyDescent="0.35"/>
    <row r="3250" ht="15" customHeight="1" x14ac:dyDescent="0.35"/>
    <row r="3251" ht="15" customHeight="1" x14ac:dyDescent="0.35"/>
    <row r="3252" ht="15" customHeight="1" x14ac:dyDescent="0.35"/>
    <row r="3253" ht="15" customHeight="1" x14ac:dyDescent="0.35"/>
    <row r="3254" ht="15" customHeight="1" x14ac:dyDescent="0.35"/>
    <row r="3255" ht="15" customHeight="1" x14ac:dyDescent="0.35"/>
    <row r="3256" ht="12" customHeight="1" x14ac:dyDescent="0.35"/>
    <row r="3257" ht="15" customHeight="1" x14ac:dyDescent="0.35"/>
    <row r="3258" ht="15" customHeight="1" x14ac:dyDescent="0.35"/>
    <row r="3259" ht="15" customHeight="1" x14ac:dyDescent="0.35"/>
    <row r="3260" ht="15" customHeight="1" x14ac:dyDescent="0.35"/>
    <row r="3261" ht="15" customHeight="1" x14ac:dyDescent="0.35"/>
    <row r="3262" ht="15" customHeight="1" x14ac:dyDescent="0.35"/>
    <row r="3263" ht="15" customHeight="1" x14ac:dyDescent="0.35"/>
    <row r="3264" ht="15" customHeight="1" x14ac:dyDescent="0.35"/>
    <row r="3265" ht="15" customHeight="1" x14ac:dyDescent="0.35"/>
    <row r="3266" ht="15" customHeight="1" x14ac:dyDescent="0.35"/>
    <row r="3267" ht="15" customHeight="1" x14ac:dyDescent="0.35"/>
    <row r="3268" ht="15" customHeight="1" x14ac:dyDescent="0.35"/>
    <row r="3269" ht="15" customHeight="1" x14ac:dyDescent="0.35"/>
    <row r="3270" ht="15" customHeight="1" x14ac:dyDescent="0.35"/>
    <row r="3271" ht="15" customHeight="1" x14ac:dyDescent="0.35"/>
    <row r="3272" ht="15" customHeight="1" x14ac:dyDescent="0.35"/>
    <row r="3273" ht="15" customHeight="1" x14ac:dyDescent="0.35"/>
    <row r="3274" ht="12" customHeight="1" x14ac:dyDescent="0.35"/>
    <row r="3275" ht="15" customHeight="1" x14ac:dyDescent="0.35"/>
    <row r="3276" ht="15" customHeight="1" x14ac:dyDescent="0.35"/>
    <row r="3277" ht="15" customHeight="1" x14ac:dyDescent="0.35"/>
    <row r="3278" ht="15" customHeight="1" x14ac:dyDescent="0.35"/>
    <row r="3279" ht="15" customHeight="1" x14ac:dyDescent="0.35"/>
    <row r="3280" ht="15" customHeight="1" x14ac:dyDescent="0.35"/>
    <row r="3281" spans="2:33" ht="15" customHeight="1" x14ac:dyDescent="0.35"/>
    <row r="3282" spans="2:33" ht="15" customHeight="1" x14ac:dyDescent="0.35"/>
    <row r="3283" spans="2:33" ht="15" customHeight="1" x14ac:dyDescent="0.35"/>
    <row r="3284" spans="2:33" ht="15" customHeight="1" x14ac:dyDescent="0.35"/>
    <row r="3285" spans="2:33" ht="15" customHeight="1" x14ac:dyDescent="0.35"/>
    <row r="3286" spans="2:33" ht="15" customHeight="1" x14ac:dyDescent="0.35"/>
    <row r="3287" spans="2:33" ht="15" customHeight="1" x14ac:dyDescent="0.35"/>
    <row r="3288" spans="2:33" ht="15" customHeight="1" x14ac:dyDescent="0.35"/>
    <row r="3289" spans="2:33" ht="15" customHeight="1" x14ac:dyDescent="0.35"/>
    <row r="3290" spans="2:33" ht="15" customHeight="1" x14ac:dyDescent="0.35"/>
    <row r="3291" spans="2:33" ht="15" customHeight="1" x14ac:dyDescent="0.35"/>
    <row r="3292" spans="2:33" ht="15" customHeight="1" x14ac:dyDescent="0.35"/>
    <row r="3293" spans="2:33" ht="15" customHeight="1" x14ac:dyDescent="0.35">
      <c r="B3293" s="105"/>
      <c r="C3293" s="105"/>
      <c r="D3293" s="105"/>
      <c r="E3293" s="105"/>
      <c r="F3293" s="105"/>
      <c r="G3293" s="105"/>
      <c r="H3293" s="105"/>
      <c r="I3293" s="105"/>
      <c r="J3293" s="105"/>
      <c r="K3293" s="105"/>
      <c r="L3293" s="105"/>
      <c r="M3293" s="105"/>
      <c r="N3293" s="105"/>
      <c r="O3293" s="105"/>
      <c r="P3293" s="105"/>
      <c r="Q3293" s="105"/>
      <c r="R3293" s="105"/>
      <c r="S3293" s="105"/>
      <c r="T3293" s="105"/>
      <c r="U3293" s="105"/>
      <c r="V3293" s="105"/>
      <c r="W3293" s="105"/>
      <c r="X3293" s="105"/>
      <c r="Y3293" s="105"/>
      <c r="Z3293" s="105"/>
      <c r="AA3293" s="105"/>
      <c r="AB3293" s="105"/>
      <c r="AC3293" s="105"/>
      <c r="AD3293" s="105"/>
      <c r="AE3293" s="105"/>
      <c r="AF3293" s="105"/>
      <c r="AG3293" s="105"/>
    </row>
    <row r="3294" spans="2:33" ht="12" customHeight="1" x14ac:dyDescent="0.35"/>
    <row r="3295" spans="2:33" ht="12" customHeight="1" x14ac:dyDescent="0.35"/>
    <row r="3296" spans="2:33" ht="12" customHeight="1" x14ac:dyDescent="0.35"/>
    <row r="3297" ht="12" customHeight="1" x14ac:dyDescent="0.35"/>
    <row r="3298" ht="12" customHeight="1" x14ac:dyDescent="0.35"/>
    <row r="3299" ht="12" customHeight="1" x14ac:dyDescent="0.35"/>
    <row r="3300" ht="12" customHeight="1" x14ac:dyDescent="0.35"/>
    <row r="3301" ht="12" customHeight="1" x14ac:dyDescent="0.35"/>
    <row r="3302" ht="12" customHeight="1" x14ac:dyDescent="0.35"/>
    <row r="3303" ht="12" customHeight="1" x14ac:dyDescent="0.35"/>
    <row r="3304" ht="12" customHeight="1" x14ac:dyDescent="0.35"/>
    <row r="3305" ht="12" customHeight="1" x14ac:dyDescent="0.35"/>
    <row r="3306" ht="12" customHeight="1" x14ac:dyDescent="0.35"/>
    <row r="3307" ht="12" customHeight="1" x14ac:dyDescent="0.35"/>
    <row r="3308" ht="12" customHeight="1" x14ac:dyDescent="0.35"/>
    <row r="3309" ht="12" customHeight="1" x14ac:dyDescent="0.35"/>
    <row r="3310" ht="12" customHeight="1" x14ac:dyDescent="0.35"/>
    <row r="3311" ht="12" customHeight="1" x14ac:dyDescent="0.35"/>
    <row r="3312" ht="12" customHeight="1" x14ac:dyDescent="0.35"/>
    <row r="3313" ht="12" customHeight="1" x14ac:dyDescent="0.35"/>
    <row r="3314" ht="12" customHeight="1" x14ac:dyDescent="0.35"/>
    <row r="3315" ht="12" customHeight="1" x14ac:dyDescent="0.35"/>
    <row r="3316" ht="12" customHeight="1" x14ac:dyDescent="0.35"/>
    <row r="3317" ht="12" customHeight="1" x14ac:dyDescent="0.35"/>
    <row r="3318" ht="12" customHeight="1" x14ac:dyDescent="0.35"/>
    <row r="3319" ht="12" customHeight="1" x14ac:dyDescent="0.35"/>
    <row r="3320" ht="12" customHeight="1" x14ac:dyDescent="0.35"/>
    <row r="3321" ht="12" customHeight="1" x14ac:dyDescent="0.35"/>
    <row r="3322" ht="12" customHeight="1" x14ac:dyDescent="0.35"/>
    <row r="3323" ht="12" customHeight="1" x14ac:dyDescent="0.35"/>
    <row r="3324" ht="12" customHeight="1" x14ac:dyDescent="0.35"/>
    <row r="3325" ht="15" customHeight="1" x14ac:dyDescent="0.35"/>
    <row r="3326" ht="15" customHeight="1" x14ac:dyDescent="0.35"/>
    <row r="3327" ht="15" customHeight="1" x14ac:dyDescent="0.35"/>
    <row r="3328" ht="15" customHeight="1" x14ac:dyDescent="0.35"/>
    <row r="3329" ht="15" customHeight="1" x14ac:dyDescent="0.35"/>
    <row r="3330" ht="15" customHeight="1" x14ac:dyDescent="0.35"/>
    <row r="3331" ht="15" customHeight="1" x14ac:dyDescent="0.35"/>
    <row r="3332" ht="15" customHeight="1" x14ac:dyDescent="0.35"/>
    <row r="3333" ht="15" customHeight="1" x14ac:dyDescent="0.35"/>
    <row r="3334" ht="15" customHeight="1" x14ac:dyDescent="0.35"/>
    <row r="3335" ht="12" customHeight="1" x14ac:dyDescent="0.35"/>
    <row r="3336" ht="15" customHeight="1" x14ac:dyDescent="0.35"/>
    <row r="3337" ht="15" customHeight="1" x14ac:dyDescent="0.35"/>
    <row r="3338" ht="15" customHeight="1" x14ac:dyDescent="0.35"/>
    <row r="3339" ht="15" customHeight="1" x14ac:dyDescent="0.35"/>
    <row r="3340" ht="15" customHeight="1" x14ac:dyDescent="0.35"/>
    <row r="3341" ht="15" customHeight="1" x14ac:dyDescent="0.35"/>
    <row r="3342" ht="15" customHeight="1" x14ac:dyDescent="0.35"/>
    <row r="3343" ht="15" customHeight="1" x14ac:dyDescent="0.35"/>
    <row r="3344" ht="15" customHeight="1" x14ac:dyDescent="0.35"/>
    <row r="3345" ht="15" customHeight="1" x14ac:dyDescent="0.35"/>
    <row r="3346" ht="15" customHeight="1" x14ac:dyDescent="0.35"/>
    <row r="3347" ht="15" customHeight="1" x14ac:dyDescent="0.35"/>
    <row r="3348" ht="15" customHeight="1" x14ac:dyDescent="0.35"/>
    <row r="3349" ht="15" customHeight="1" x14ac:dyDescent="0.35"/>
    <row r="3350" ht="15" customHeight="1" x14ac:dyDescent="0.35"/>
    <row r="3351" ht="15" customHeight="1" x14ac:dyDescent="0.35"/>
    <row r="3352" ht="12" customHeight="1" x14ac:dyDescent="0.35"/>
    <row r="3353" ht="15" customHeight="1" x14ac:dyDescent="0.35"/>
    <row r="3354" ht="15" customHeight="1" x14ac:dyDescent="0.35"/>
    <row r="3355" ht="12" customHeight="1" x14ac:dyDescent="0.35"/>
    <row r="3356" ht="15" customHeight="1" x14ac:dyDescent="0.35"/>
    <row r="3357" ht="15" customHeight="1" x14ac:dyDescent="0.35"/>
    <row r="3358" ht="15" customHeight="1" x14ac:dyDescent="0.35"/>
    <row r="3359" ht="15" customHeight="1" x14ac:dyDescent="0.35"/>
    <row r="3360" ht="15" customHeight="1" x14ac:dyDescent="0.35"/>
    <row r="3361" ht="12" customHeight="1" x14ac:dyDescent="0.35"/>
    <row r="3362" ht="15" customHeight="1" x14ac:dyDescent="0.35"/>
    <row r="3363" ht="15" customHeight="1" x14ac:dyDescent="0.35"/>
    <row r="3364" ht="15" customHeight="1" x14ac:dyDescent="0.35"/>
    <row r="3365" ht="15" customHeight="1" x14ac:dyDescent="0.35"/>
    <row r="3366" ht="15" customHeight="1" x14ac:dyDescent="0.35"/>
    <row r="3367" ht="15" customHeight="1" x14ac:dyDescent="0.35"/>
    <row r="3368" ht="15" customHeight="1" x14ac:dyDescent="0.35"/>
    <row r="3369" ht="15" customHeight="1" x14ac:dyDescent="0.35"/>
    <row r="3370" ht="15" customHeight="1" x14ac:dyDescent="0.35"/>
    <row r="3371" ht="15" customHeight="1" x14ac:dyDescent="0.35"/>
    <row r="3372" ht="15" customHeight="1" x14ac:dyDescent="0.35"/>
    <row r="3373" ht="15" customHeight="1" x14ac:dyDescent="0.35"/>
    <row r="3374" ht="15" customHeight="1" x14ac:dyDescent="0.35"/>
    <row r="3375" ht="15" customHeight="1" x14ac:dyDescent="0.35"/>
    <row r="3376" ht="15" customHeight="1" x14ac:dyDescent="0.35"/>
    <row r="3377" ht="15" customHeight="1" x14ac:dyDescent="0.35"/>
    <row r="3378" ht="12" customHeight="1" x14ac:dyDescent="0.35"/>
    <row r="3379" ht="15" customHeight="1" x14ac:dyDescent="0.35"/>
    <row r="3380" ht="15" customHeight="1" x14ac:dyDescent="0.35"/>
    <row r="3381" ht="12" customHeight="1" x14ac:dyDescent="0.35"/>
    <row r="3382" ht="15" customHeight="1" x14ac:dyDescent="0.35"/>
    <row r="3383" ht="15" customHeight="1" x14ac:dyDescent="0.35"/>
    <row r="3384" ht="15" customHeight="1" x14ac:dyDescent="0.35"/>
    <row r="3385" ht="12" customHeight="1" x14ac:dyDescent="0.35"/>
    <row r="3386" ht="15" customHeight="1" x14ac:dyDescent="0.35"/>
    <row r="3387" ht="15" customHeight="1" x14ac:dyDescent="0.35"/>
    <row r="3388" ht="15" customHeight="1" x14ac:dyDescent="0.35"/>
    <row r="3389" ht="15" customHeight="1" x14ac:dyDescent="0.35"/>
    <row r="3390" ht="15" customHeight="1" x14ac:dyDescent="0.35"/>
    <row r="3391" ht="15" customHeight="1" x14ac:dyDescent="0.35"/>
    <row r="3392" ht="15" customHeight="1" x14ac:dyDescent="0.35"/>
    <row r="3393" spans="2:33" ht="15" customHeight="1" x14ac:dyDescent="0.35"/>
    <row r="3394" spans="2:33" ht="15" customHeight="1" x14ac:dyDescent="0.35"/>
    <row r="3395" spans="2:33" ht="15" customHeight="1" x14ac:dyDescent="0.35"/>
    <row r="3396" spans="2:33" ht="12" customHeight="1" x14ac:dyDescent="0.35"/>
    <row r="3397" spans="2:33" ht="15" customHeight="1" x14ac:dyDescent="0.35"/>
    <row r="3398" spans="2:33" ht="15" customHeight="1" x14ac:dyDescent="0.35"/>
    <row r="3399" spans="2:33" ht="12" customHeight="1" x14ac:dyDescent="0.35"/>
    <row r="3400" spans="2:33" ht="15" customHeight="1" x14ac:dyDescent="0.35"/>
    <row r="3401" spans="2:33" ht="15" customHeight="1" x14ac:dyDescent="0.35"/>
    <row r="3402" spans="2:33" ht="15" customHeight="1" x14ac:dyDescent="0.35">
      <c r="B3402" s="105"/>
      <c r="C3402" s="105"/>
      <c r="D3402" s="105"/>
      <c r="E3402" s="105"/>
      <c r="F3402" s="105"/>
      <c r="G3402" s="105"/>
      <c r="H3402" s="105"/>
      <c r="I3402" s="105"/>
      <c r="J3402" s="105"/>
      <c r="K3402" s="105"/>
      <c r="L3402" s="105"/>
      <c r="M3402" s="105"/>
      <c r="N3402" s="105"/>
      <c r="O3402" s="105"/>
      <c r="P3402" s="105"/>
      <c r="Q3402" s="105"/>
      <c r="R3402" s="105"/>
      <c r="S3402" s="105"/>
      <c r="T3402" s="105"/>
      <c r="U3402" s="105"/>
      <c r="V3402" s="105"/>
      <c r="W3402" s="105"/>
      <c r="X3402" s="105"/>
      <c r="Y3402" s="105"/>
      <c r="Z3402" s="105"/>
      <c r="AA3402" s="105"/>
      <c r="AB3402" s="105"/>
      <c r="AC3402" s="105"/>
      <c r="AD3402" s="105"/>
      <c r="AE3402" s="105"/>
      <c r="AF3402" s="105"/>
      <c r="AG3402" s="105"/>
    </row>
    <row r="3403" spans="2:33" ht="15" customHeight="1" x14ac:dyDescent="0.35"/>
    <row r="3404" spans="2:33" ht="15" customHeight="1" x14ac:dyDescent="0.35"/>
    <row r="3405" spans="2:33" ht="15" customHeight="1" x14ac:dyDescent="0.35"/>
    <row r="3406" spans="2:33" ht="15" customHeight="1" x14ac:dyDescent="0.35"/>
    <row r="3407" spans="2:33" ht="15" customHeight="1" x14ac:dyDescent="0.35"/>
    <row r="3408" spans="2:33" ht="15" customHeight="1" x14ac:dyDescent="0.35"/>
    <row r="3409" ht="15" customHeight="1" x14ac:dyDescent="0.35"/>
    <row r="3410" ht="12" customHeight="1" x14ac:dyDescent="0.35"/>
    <row r="3411" ht="12" customHeight="1" x14ac:dyDescent="0.35"/>
    <row r="3412" ht="12" customHeight="1" x14ac:dyDescent="0.35"/>
    <row r="3413" ht="12" customHeight="1" x14ac:dyDescent="0.35"/>
    <row r="3414" ht="12" customHeight="1" x14ac:dyDescent="0.35"/>
    <row r="3415" ht="12" customHeight="1" x14ac:dyDescent="0.35"/>
    <row r="3416" ht="12" customHeight="1" x14ac:dyDescent="0.35"/>
    <row r="3417" ht="12" customHeight="1" x14ac:dyDescent="0.35"/>
    <row r="3418" ht="12" customHeight="1" x14ac:dyDescent="0.35"/>
    <row r="3419" ht="12" customHeight="1" x14ac:dyDescent="0.35"/>
    <row r="3420" ht="12" customHeight="1" x14ac:dyDescent="0.35"/>
    <row r="3421" ht="12" customHeight="1" x14ac:dyDescent="0.35"/>
    <row r="3422" ht="12" customHeight="1" x14ac:dyDescent="0.35"/>
    <row r="3423" ht="12" customHeight="1" x14ac:dyDescent="0.35"/>
    <row r="3424" ht="12" customHeight="1" x14ac:dyDescent="0.35"/>
    <row r="3425" ht="12" customHeight="1" x14ac:dyDescent="0.35"/>
    <row r="3426" ht="12" customHeight="1" x14ac:dyDescent="0.35"/>
    <row r="3427" ht="12" customHeight="1" x14ac:dyDescent="0.35"/>
    <row r="3428" ht="12" customHeight="1" x14ac:dyDescent="0.35"/>
    <row r="3429" ht="12" customHeight="1" x14ac:dyDescent="0.35"/>
    <row r="3430" ht="12" customHeight="1" x14ac:dyDescent="0.35"/>
    <row r="3431" ht="12" customHeight="1" x14ac:dyDescent="0.35"/>
    <row r="3432" ht="12" customHeight="1" x14ac:dyDescent="0.35"/>
    <row r="3433" ht="12" customHeight="1" x14ac:dyDescent="0.35"/>
    <row r="3434" ht="12" customHeight="1" x14ac:dyDescent="0.35"/>
    <row r="3435" ht="12" customHeight="1" x14ac:dyDescent="0.35"/>
    <row r="3436" ht="12" customHeight="1" x14ac:dyDescent="0.35"/>
    <row r="3437" ht="12" customHeight="1" x14ac:dyDescent="0.35"/>
    <row r="3438" ht="12" customHeight="1" x14ac:dyDescent="0.35"/>
    <row r="3439" ht="12" customHeight="1" x14ac:dyDescent="0.35"/>
    <row r="3440" ht="12" customHeight="1" x14ac:dyDescent="0.35"/>
    <row r="3441" ht="12" customHeight="1" x14ac:dyDescent="0.35"/>
    <row r="3442" ht="12" customHeight="1" x14ac:dyDescent="0.35"/>
    <row r="3443" ht="12" customHeight="1" x14ac:dyDescent="0.35"/>
    <row r="3444" ht="12" customHeight="1" x14ac:dyDescent="0.35"/>
    <row r="3445" ht="12" customHeight="1" x14ac:dyDescent="0.35"/>
    <row r="3446" ht="12" customHeight="1" x14ac:dyDescent="0.35"/>
    <row r="3447" ht="12" customHeight="1" x14ac:dyDescent="0.35"/>
    <row r="3448" ht="12" customHeight="1" x14ac:dyDescent="0.35"/>
    <row r="3449" ht="12" customHeight="1" x14ac:dyDescent="0.35"/>
    <row r="3450" ht="15" customHeight="1" x14ac:dyDescent="0.35"/>
    <row r="3451" ht="15" customHeight="1" x14ac:dyDescent="0.35"/>
    <row r="3452" ht="15" customHeight="1" x14ac:dyDescent="0.35"/>
    <row r="3453" ht="15" customHeight="1" x14ac:dyDescent="0.35"/>
    <row r="3454" ht="15" customHeight="1" x14ac:dyDescent="0.35"/>
    <row r="3455" ht="15" customHeight="1" x14ac:dyDescent="0.35"/>
    <row r="3456" ht="15" customHeight="1" x14ac:dyDescent="0.35"/>
    <row r="3457" ht="15" customHeight="1" x14ac:dyDescent="0.35"/>
    <row r="3458" ht="15" customHeight="1" x14ac:dyDescent="0.35"/>
    <row r="3459" ht="15" customHeight="1" x14ac:dyDescent="0.35"/>
    <row r="3460" ht="12" customHeight="1" x14ac:dyDescent="0.35"/>
    <row r="3461" ht="15" customHeight="1" x14ac:dyDescent="0.35"/>
    <row r="3462" ht="15" customHeight="1" x14ac:dyDescent="0.35"/>
    <row r="3463" ht="15" customHeight="1" x14ac:dyDescent="0.35"/>
    <row r="3464" ht="15" customHeight="1" x14ac:dyDescent="0.35"/>
    <row r="3465" ht="15" customHeight="1" x14ac:dyDescent="0.35"/>
    <row r="3466" ht="15" customHeight="1" x14ac:dyDescent="0.35"/>
    <row r="3467" ht="15" customHeight="1" x14ac:dyDescent="0.35"/>
    <row r="3468" ht="15" customHeight="1" x14ac:dyDescent="0.35"/>
    <row r="3469" ht="15" customHeight="1" x14ac:dyDescent="0.35"/>
    <row r="3470" ht="15" customHeight="1" x14ac:dyDescent="0.35"/>
    <row r="3471" ht="15" customHeight="1" x14ac:dyDescent="0.35"/>
    <row r="3472" ht="15" customHeight="1" x14ac:dyDescent="0.35"/>
    <row r="3473" ht="15" customHeight="1" x14ac:dyDescent="0.35"/>
    <row r="3474" ht="15" customHeight="1" x14ac:dyDescent="0.35"/>
    <row r="3475" ht="15" customHeight="1" x14ac:dyDescent="0.35"/>
    <row r="3476" ht="15" customHeight="1" x14ac:dyDescent="0.35"/>
    <row r="3477" ht="12" customHeight="1" x14ac:dyDescent="0.35"/>
    <row r="3478" ht="15" customHeight="1" x14ac:dyDescent="0.35"/>
    <row r="3479" ht="15" customHeight="1" x14ac:dyDescent="0.35"/>
    <row r="3480" ht="12" customHeight="1" x14ac:dyDescent="0.35"/>
    <row r="3481" ht="15" customHeight="1" x14ac:dyDescent="0.35"/>
    <row r="3482" ht="15" customHeight="1" x14ac:dyDescent="0.35"/>
    <row r="3483" ht="15" customHeight="1" x14ac:dyDescent="0.35"/>
    <row r="3484" ht="15" customHeight="1" x14ac:dyDescent="0.35"/>
    <row r="3485" ht="15" customHeight="1" x14ac:dyDescent="0.35"/>
    <row r="3486" ht="12" customHeight="1" x14ac:dyDescent="0.35"/>
    <row r="3487" ht="15" customHeight="1" x14ac:dyDescent="0.35"/>
    <row r="3488" ht="15" customHeight="1" x14ac:dyDescent="0.35"/>
    <row r="3489" ht="15" customHeight="1" x14ac:dyDescent="0.35"/>
    <row r="3490" ht="15" customHeight="1" x14ac:dyDescent="0.35"/>
    <row r="3491" ht="15" customHeight="1" x14ac:dyDescent="0.35"/>
    <row r="3492" ht="15" customHeight="1" x14ac:dyDescent="0.35"/>
    <row r="3493" ht="15" customHeight="1" x14ac:dyDescent="0.35"/>
    <row r="3494" ht="15" customHeight="1" x14ac:dyDescent="0.35"/>
    <row r="3495" ht="15" customHeight="1" x14ac:dyDescent="0.35"/>
    <row r="3496" ht="15" customHeight="1" x14ac:dyDescent="0.35"/>
    <row r="3497" ht="15" customHeight="1" x14ac:dyDescent="0.35"/>
    <row r="3498" ht="15" customHeight="1" x14ac:dyDescent="0.35"/>
    <row r="3499" ht="15" customHeight="1" x14ac:dyDescent="0.35"/>
    <row r="3500" ht="15" customHeight="1" x14ac:dyDescent="0.35"/>
    <row r="3501" ht="15" customHeight="1" x14ac:dyDescent="0.35"/>
    <row r="3502" ht="15" customHeight="1" x14ac:dyDescent="0.35"/>
    <row r="3503" ht="12" customHeight="1" x14ac:dyDescent="0.35"/>
    <row r="3504" ht="15" customHeight="1" x14ac:dyDescent="0.35"/>
    <row r="3505" ht="15" customHeight="1" x14ac:dyDescent="0.35"/>
    <row r="3506" ht="12" customHeight="1" x14ac:dyDescent="0.35"/>
    <row r="3507" ht="15" customHeight="1" x14ac:dyDescent="0.35"/>
    <row r="3508" ht="15" customHeight="1" x14ac:dyDescent="0.35"/>
    <row r="3509" ht="15" customHeight="1" x14ac:dyDescent="0.35"/>
    <row r="3510" ht="12" customHeight="1" x14ac:dyDescent="0.35"/>
    <row r="3511" ht="15" customHeight="1" x14ac:dyDescent="0.35"/>
    <row r="3512" ht="15" customHeight="1" x14ac:dyDescent="0.35"/>
    <row r="3513" ht="15" customHeight="1" x14ac:dyDescent="0.35"/>
    <row r="3514" ht="15" customHeight="1" x14ac:dyDescent="0.35"/>
    <row r="3515" ht="15" customHeight="1" x14ac:dyDescent="0.35"/>
    <row r="3516" ht="15" customHeight="1" x14ac:dyDescent="0.35"/>
    <row r="3517" ht="15" customHeight="1" x14ac:dyDescent="0.35"/>
    <row r="3518" ht="15" customHeight="1" x14ac:dyDescent="0.35"/>
    <row r="3519" ht="15" customHeight="1" x14ac:dyDescent="0.35"/>
    <row r="3520" ht="15" customHeight="1" x14ac:dyDescent="0.35"/>
    <row r="3521" spans="2:33" ht="12" customHeight="1" x14ac:dyDescent="0.35"/>
    <row r="3522" spans="2:33" ht="15" customHeight="1" x14ac:dyDescent="0.35"/>
    <row r="3523" spans="2:33" ht="15" customHeight="1" x14ac:dyDescent="0.35"/>
    <row r="3524" spans="2:33" ht="12" customHeight="1" x14ac:dyDescent="0.35"/>
    <row r="3525" spans="2:33" ht="15" customHeight="1" x14ac:dyDescent="0.35"/>
    <row r="3526" spans="2:33" ht="15" customHeight="1" x14ac:dyDescent="0.35"/>
    <row r="3527" spans="2:33" ht="15" customHeight="1" x14ac:dyDescent="0.35">
      <c r="B3527" s="105"/>
      <c r="C3527" s="105"/>
      <c r="D3527" s="105"/>
      <c r="E3527" s="105"/>
      <c r="F3527" s="105"/>
      <c r="G3527" s="105"/>
      <c r="H3527" s="105"/>
      <c r="I3527" s="105"/>
      <c r="J3527" s="105"/>
      <c r="K3527" s="105"/>
      <c r="L3527" s="105"/>
      <c r="M3527" s="105"/>
      <c r="N3527" s="105"/>
      <c r="O3527" s="105"/>
      <c r="P3527" s="105"/>
      <c r="Q3527" s="105"/>
      <c r="R3527" s="105"/>
      <c r="S3527" s="105"/>
      <c r="T3527" s="105"/>
      <c r="U3527" s="105"/>
      <c r="V3527" s="105"/>
      <c r="W3527" s="105"/>
      <c r="X3527" s="105"/>
      <c r="Y3527" s="105"/>
      <c r="Z3527" s="105"/>
      <c r="AA3527" s="105"/>
      <c r="AB3527" s="105"/>
      <c r="AC3527" s="105"/>
      <c r="AD3527" s="105"/>
      <c r="AE3527" s="105"/>
      <c r="AF3527" s="105"/>
      <c r="AG3527" s="105"/>
    </row>
    <row r="3528" spans="2:33" ht="15" customHeight="1" x14ac:dyDescent="0.35"/>
    <row r="3529" spans="2:33" ht="15" customHeight="1" x14ac:dyDescent="0.35"/>
    <row r="3530" spans="2:33" ht="15" customHeight="1" x14ac:dyDescent="0.35"/>
    <row r="3531" spans="2:33" ht="15" customHeight="1" x14ac:dyDescent="0.35"/>
    <row r="3532" spans="2:33" ht="15" customHeight="1" x14ac:dyDescent="0.35"/>
    <row r="3533" spans="2:33" ht="15" customHeight="1" x14ac:dyDescent="0.35"/>
    <row r="3534" spans="2:33" ht="15" customHeight="1" x14ac:dyDescent="0.35"/>
    <row r="3535" spans="2:33" ht="12" customHeight="1" x14ac:dyDescent="0.35"/>
    <row r="3536" spans="2:33" ht="12" customHeight="1" x14ac:dyDescent="0.35"/>
    <row r="3537" ht="12" customHeight="1" x14ac:dyDescent="0.35"/>
    <row r="3538" ht="12" customHeight="1" x14ac:dyDescent="0.35"/>
    <row r="3539" ht="12" customHeight="1" x14ac:dyDescent="0.35"/>
    <row r="3540" ht="12" customHeight="1" x14ac:dyDescent="0.35"/>
    <row r="3541" ht="12" customHeight="1" x14ac:dyDescent="0.35"/>
    <row r="3542" ht="12" customHeight="1" x14ac:dyDescent="0.35"/>
    <row r="3543" ht="12" customHeight="1" x14ac:dyDescent="0.35"/>
    <row r="3544" ht="12" customHeight="1" x14ac:dyDescent="0.35"/>
    <row r="3545" ht="12" customHeight="1" x14ac:dyDescent="0.35"/>
    <row r="3546" ht="12" customHeight="1" x14ac:dyDescent="0.35"/>
    <row r="3547" ht="12" customHeight="1" x14ac:dyDescent="0.35"/>
    <row r="3548" ht="12" customHeight="1" x14ac:dyDescent="0.35"/>
    <row r="3549" ht="12" customHeight="1" x14ac:dyDescent="0.35"/>
    <row r="3550" ht="12" customHeight="1" x14ac:dyDescent="0.35"/>
    <row r="3551" ht="12" customHeight="1" x14ac:dyDescent="0.35"/>
    <row r="3552" ht="12" customHeight="1" x14ac:dyDescent="0.35"/>
    <row r="3553" ht="12" customHeight="1" x14ac:dyDescent="0.35"/>
    <row r="3554" ht="12" customHeight="1" x14ac:dyDescent="0.35"/>
    <row r="3555" ht="12" customHeight="1" x14ac:dyDescent="0.35"/>
    <row r="3556" ht="12" customHeight="1" x14ac:dyDescent="0.35"/>
    <row r="3557" ht="12" customHeight="1" x14ac:dyDescent="0.35"/>
    <row r="3558" ht="12" customHeight="1" x14ac:dyDescent="0.35"/>
    <row r="3559" ht="12" customHeight="1" x14ac:dyDescent="0.35"/>
    <row r="3560" ht="12" customHeight="1" x14ac:dyDescent="0.35"/>
    <row r="3561" ht="12" customHeight="1" x14ac:dyDescent="0.35"/>
    <row r="3562" ht="12" customHeight="1" x14ac:dyDescent="0.35"/>
    <row r="3563" ht="12" customHeight="1" x14ac:dyDescent="0.35"/>
    <row r="3564" ht="12" customHeight="1" x14ac:dyDescent="0.35"/>
    <row r="3565" ht="12" customHeight="1" x14ac:dyDescent="0.35"/>
    <row r="3566" ht="12" customHeight="1" x14ac:dyDescent="0.35"/>
    <row r="3567" ht="12" customHeight="1" x14ac:dyDescent="0.35"/>
    <row r="3568" ht="12" customHeight="1" x14ac:dyDescent="0.35"/>
    <row r="3569" ht="12" customHeight="1" x14ac:dyDescent="0.35"/>
    <row r="3570" ht="12" customHeight="1" x14ac:dyDescent="0.35"/>
    <row r="3571" ht="12" customHeight="1" x14ac:dyDescent="0.35"/>
    <row r="3572" ht="12" customHeight="1" x14ac:dyDescent="0.35"/>
    <row r="3573" ht="12" customHeight="1" x14ac:dyDescent="0.35"/>
    <row r="3574" ht="12" customHeight="1" x14ac:dyDescent="0.35"/>
    <row r="3575" ht="15" customHeight="1" x14ac:dyDescent="0.35"/>
    <row r="3576" ht="15" customHeight="1" x14ac:dyDescent="0.35"/>
    <row r="3577" ht="15" customHeight="1" x14ac:dyDescent="0.35"/>
    <row r="3578" ht="15" customHeight="1" x14ac:dyDescent="0.35"/>
    <row r="3579" ht="15" customHeight="1" x14ac:dyDescent="0.35"/>
    <row r="3580" ht="15" customHeight="1" x14ac:dyDescent="0.35"/>
    <row r="3581" ht="15" customHeight="1" x14ac:dyDescent="0.35"/>
    <row r="3582" ht="15" customHeight="1" x14ac:dyDescent="0.35"/>
    <row r="3583" ht="15" customHeight="1" x14ac:dyDescent="0.35"/>
    <row r="3584" ht="15" customHeight="1" x14ac:dyDescent="0.35"/>
    <row r="3585" ht="12" customHeight="1" x14ac:dyDescent="0.35"/>
    <row r="3586" ht="15" customHeight="1" x14ac:dyDescent="0.35"/>
    <row r="3587" ht="15" customHeight="1" x14ac:dyDescent="0.35"/>
    <row r="3588" ht="15" customHeight="1" x14ac:dyDescent="0.35"/>
    <row r="3589" ht="15" customHeight="1" x14ac:dyDescent="0.35"/>
    <row r="3590" ht="15" customHeight="1" x14ac:dyDescent="0.35"/>
    <row r="3591" ht="15" customHeight="1" x14ac:dyDescent="0.35"/>
    <row r="3592" ht="15" customHeight="1" x14ac:dyDescent="0.35"/>
    <row r="3593" ht="15" customHeight="1" x14ac:dyDescent="0.35"/>
    <row r="3594" ht="15" customHeight="1" x14ac:dyDescent="0.35"/>
    <row r="3595" ht="15" customHeight="1" x14ac:dyDescent="0.35"/>
    <row r="3596" ht="15" customHeight="1" x14ac:dyDescent="0.35"/>
    <row r="3597" ht="15" customHeight="1" x14ac:dyDescent="0.35"/>
    <row r="3598" ht="15" customHeight="1" x14ac:dyDescent="0.35"/>
    <row r="3599" ht="15" customHeight="1" x14ac:dyDescent="0.35"/>
    <row r="3600" ht="15" customHeight="1" x14ac:dyDescent="0.35"/>
    <row r="3601" ht="15" customHeight="1" x14ac:dyDescent="0.35"/>
    <row r="3602" ht="12" customHeight="1" x14ac:dyDescent="0.35"/>
    <row r="3603" ht="15" customHeight="1" x14ac:dyDescent="0.35"/>
    <row r="3604" ht="15" customHeight="1" x14ac:dyDescent="0.35"/>
    <row r="3605" ht="12" customHeight="1" x14ac:dyDescent="0.35"/>
    <row r="3606" ht="15" customHeight="1" x14ac:dyDescent="0.35"/>
    <row r="3607" ht="15" customHeight="1" x14ac:dyDescent="0.35"/>
    <row r="3608" ht="15" customHeight="1" x14ac:dyDescent="0.35"/>
    <row r="3609" ht="15" customHeight="1" x14ac:dyDescent="0.35"/>
    <row r="3610" ht="15" customHeight="1" x14ac:dyDescent="0.35"/>
    <row r="3611" ht="12" customHeight="1" x14ac:dyDescent="0.35"/>
    <row r="3612" ht="15" customHeight="1" x14ac:dyDescent="0.35"/>
    <row r="3613" ht="15" customHeight="1" x14ac:dyDescent="0.35"/>
    <row r="3614" ht="15" customHeight="1" x14ac:dyDescent="0.35"/>
    <row r="3615" ht="15" customHeight="1" x14ac:dyDescent="0.35"/>
    <row r="3616" ht="15" customHeight="1" x14ac:dyDescent="0.35"/>
    <row r="3617" ht="15" customHeight="1" x14ac:dyDescent="0.35"/>
    <row r="3618" ht="15" customHeight="1" x14ac:dyDescent="0.35"/>
    <row r="3619" ht="15" customHeight="1" x14ac:dyDescent="0.35"/>
    <row r="3620" ht="15" customHeight="1" x14ac:dyDescent="0.35"/>
    <row r="3621" ht="15" customHeight="1" x14ac:dyDescent="0.35"/>
    <row r="3622" ht="15" customHeight="1" x14ac:dyDescent="0.35"/>
    <row r="3623" ht="15" customHeight="1" x14ac:dyDescent="0.35"/>
    <row r="3624" ht="15" customHeight="1" x14ac:dyDescent="0.35"/>
    <row r="3625" ht="15" customHeight="1" x14ac:dyDescent="0.35"/>
    <row r="3626" ht="15" customHeight="1" x14ac:dyDescent="0.35"/>
    <row r="3627" ht="15" customHeight="1" x14ac:dyDescent="0.35"/>
    <row r="3628" ht="12" customHeight="1" x14ac:dyDescent="0.35"/>
    <row r="3629" ht="15" customHeight="1" x14ac:dyDescent="0.35"/>
    <row r="3630" ht="15" customHeight="1" x14ac:dyDescent="0.35"/>
    <row r="3631" ht="12" customHeight="1" x14ac:dyDescent="0.35"/>
    <row r="3632" ht="15" customHeight="1" x14ac:dyDescent="0.35"/>
    <row r="3633" ht="15" customHeight="1" x14ac:dyDescent="0.35"/>
    <row r="3634" ht="15" customHeight="1" x14ac:dyDescent="0.35"/>
    <row r="3635" ht="12" customHeight="1" x14ac:dyDescent="0.35"/>
    <row r="3636" ht="15" customHeight="1" x14ac:dyDescent="0.35"/>
    <row r="3637" ht="15" customHeight="1" x14ac:dyDescent="0.35"/>
    <row r="3638" ht="15" customHeight="1" x14ac:dyDescent="0.35"/>
    <row r="3639" ht="15" customHeight="1" x14ac:dyDescent="0.35"/>
    <row r="3640" ht="15" customHeight="1" x14ac:dyDescent="0.35"/>
    <row r="3641" ht="15" customHeight="1" x14ac:dyDescent="0.35"/>
    <row r="3642" ht="15" customHeight="1" x14ac:dyDescent="0.35"/>
    <row r="3643" ht="15" customHeight="1" x14ac:dyDescent="0.35"/>
    <row r="3644" ht="15" customHeight="1" x14ac:dyDescent="0.35"/>
    <row r="3645" ht="15" customHeight="1" x14ac:dyDescent="0.35"/>
    <row r="3646" ht="12" customHeight="1" x14ac:dyDescent="0.35"/>
    <row r="3647" ht="15" customHeight="1" x14ac:dyDescent="0.35"/>
    <row r="3648" ht="15" customHeight="1" x14ac:dyDescent="0.35"/>
    <row r="3649" spans="2:33" ht="12" customHeight="1" x14ac:dyDescent="0.35"/>
    <row r="3650" spans="2:33" ht="15" customHeight="1" x14ac:dyDescent="0.35"/>
    <row r="3651" spans="2:33" ht="15" customHeight="1" x14ac:dyDescent="0.35"/>
    <row r="3652" spans="2:33" ht="15" customHeight="1" x14ac:dyDescent="0.35">
      <c r="B3652" s="105"/>
      <c r="C3652" s="105"/>
      <c r="D3652" s="105"/>
      <c r="E3652" s="105"/>
      <c r="F3652" s="105"/>
      <c r="G3652" s="105"/>
      <c r="H3652" s="105"/>
      <c r="I3652" s="105"/>
      <c r="J3652" s="105"/>
      <c r="K3652" s="105"/>
      <c r="L3652" s="105"/>
      <c r="M3652" s="105"/>
      <c r="N3652" s="105"/>
      <c r="O3652" s="105"/>
      <c r="P3652" s="105"/>
      <c r="Q3652" s="105"/>
      <c r="R3652" s="105"/>
      <c r="S3652" s="105"/>
      <c r="T3652" s="105"/>
      <c r="U3652" s="105"/>
      <c r="V3652" s="105"/>
      <c r="W3652" s="105"/>
      <c r="X3652" s="105"/>
      <c r="Y3652" s="105"/>
      <c r="Z3652" s="105"/>
      <c r="AA3652" s="105"/>
      <c r="AB3652" s="105"/>
      <c r="AC3652" s="105"/>
      <c r="AD3652" s="105"/>
      <c r="AE3652" s="105"/>
      <c r="AF3652" s="105"/>
      <c r="AG3652" s="105"/>
    </row>
    <row r="3653" spans="2:33" ht="15" customHeight="1" x14ac:dyDescent="0.35"/>
    <row r="3654" spans="2:33" ht="15" customHeight="1" x14ac:dyDescent="0.35"/>
    <row r="3655" spans="2:33" ht="15" customHeight="1" x14ac:dyDescent="0.35"/>
    <row r="3656" spans="2:33" ht="15" customHeight="1" x14ac:dyDescent="0.35"/>
    <row r="3657" spans="2:33" ht="15" customHeight="1" x14ac:dyDescent="0.35"/>
    <row r="3658" spans="2:33" ht="15" customHeight="1" x14ac:dyDescent="0.35"/>
    <row r="3659" spans="2:33" ht="15" customHeight="1" x14ac:dyDescent="0.35"/>
    <row r="3660" spans="2:33" ht="12" customHeight="1" x14ac:dyDescent="0.35"/>
    <row r="3661" spans="2:33" ht="12" customHeight="1" x14ac:dyDescent="0.35"/>
    <row r="3662" spans="2:33" ht="12" customHeight="1" x14ac:dyDescent="0.35"/>
    <row r="3663" spans="2:33" ht="12" customHeight="1" x14ac:dyDescent="0.35"/>
    <row r="3664" spans="2:33" ht="12" customHeight="1" x14ac:dyDescent="0.35"/>
    <row r="3665" ht="12" customHeight="1" x14ac:dyDescent="0.35"/>
    <row r="3666" ht="12" customHeight="1" x14ac:dyDescent="0.35"/>
    <row r="3667" ht="12" customHeight="1" x14ac:dyDescent="0.35"/>
    <row r="3668" ht="12" customHeight="1" x14ac:dyDescent="0.35"/>
    <row r="3669" ht="12" customHeight="1" x14ac:dyDescent="0.35"/>
    <row r="3670" ht="12" customHeight="1" x14ac:dyDescent="0.35"/>
    <row r="3671" ht="12" customHeight="1" x14ac:dyDescent="0.35"/>
    <row r="3672" ht="12" customHeight="1" x14ac:dyDescent="0.35"/>
    <row r="3673" ht="12" customHeight="1" x14ac:dyDescent="0.35"/>
    <row r="3674" ht="12" customHeight="1" x14ac:dyDescent="0.35"/>
    <row r="3675" ht="12" customHeight="1" x14ac:dyDescent="0.35"/>
    <row r="3676" ht="12" customHeight="1" x14ac:dyDescent="0.35"/>
    <row r="3677" ht="12" customHeight="1" x14ac:dyDescent="0.35"/>
    <row r="3678" ht="12" customHeight="1" x14ac:dyDescent="0.35"/>
    <row r="3679" ht="12" customHeight="1" x14ac:dyDescent="0.35"/>
    <row r="3680" ht="12" customHeight="1" x14ac:dyDescent="0.35"/>
    <row r="3681" ht="12" customHeight="1" x14ac:dyDescent="0.35"/>
    <row r="3682" ht="12" customHeight="1" x14ac:dyDescent="0.35"/>
    <row r="3683" ht="12" customHeight="1" x14ac:dyDescent="0.35"/>
    <row r="3684" ht="12" customHeight="1" x14ac:dyDescent="0.35"/>
    <row r="3685" ht="12" customHeight="1" x14ac:dyDescent="0.35"/>
    <row r="3686" ht="12" customHeight="1" x14ac:dyDescent="0.35"/>
    <row r="3687" ht="12" customHeight="1" x14ac:dyDescent="0.35"/>
    <row r="3688" ht="12" customHeight="1" x14ac:dyDescent="0.35"/>
    <row r="3689" ht="12" customHeight="1" x14ac:dyDescent="0.35"/>
    <row r="3690" ht="12" customHeight="1" x14ac:dyDescent="0.35"/>
    <row r="3691" ht="12" customHeight="1" x14ac:dyDescent="0.35"/>
    <row r="3692" ht="12" customHeight="1" x14ac:dyDescent="0.35"/>
    <row r="3693" ht="12" customHeight="1" x14ac:dyDescent="0.35"/>
    <row r="3694" ht="12" customHeight="1" x14ac:dyDescent="0.35"/>
    <row r="3695" ht="12" customHeight="1" x14ac:dyDescent="0.35"/>
    <row r="3696" ht="12" customHeight="1" x14ac:dyDescent="0.35"/>
    <row r="3697" ht="12" customHeight="1" x14ac:dyDescent="0.35"/>
    <row r="3698" ht="12" customHeight="1" x14ac:dyDescent="0.35"/>
    <row r="3699" ht="12" customHeight="1" x14ac:dyDescent="0.35"/>
    <row r="3700" ht="15" customHeight="1" x14ac:dyDescent="0.35"/>
    <row r="3701" ht="15" customHeight="1" x14ac:dyDescent="0.35"/>
    <row r="3702" ht="15" customHeight="1" x14ac:dyDescent="0.35"/>
    <row r="3703" ht="15" customHeight="1" x14ac:dyDescent="0.35"/>
    <row r="3704" ht="15" customHeight="1" x14ac:dyDescent="0.35"/>
    <row r="3705" ht="15" customHeight="1" x14ac:dyDescent="0.35"/>
    <row r="3706" ht="15" customHeight="1" x14ac:dyDescent="0.35"/>
    <row r="3707" ht="15" customHeight="1" x14ac:dyDescent="0.35"/>
    <row r="3708" ht="15" customHeight="1" x14ac:dyDescent="0.35"/>
    <row r="3709" ht="15" customHeight="1" x14ac:dyDescent="0.35"/>
    <row r="3710" ht="12" customHeight="1" x14ac:dyDescent="0.35"/>
    <row r="3711" ht="15" customHeight="1" x14ac:dyDescent="0.35"/>
    <row r="3712" ht="15" customHeight="1" x14ac:dyDescent="0.35"/>
    <row r="3713" ht="15" customHeight="1" x14ac:dyDescent="0.35"/>
    <row r="3714" ht="15" customHeight="1" x14ac:dyDescent="0.35"/>
    <row r="3715" ht="15" customHeight="1" x14ac:dyDescent="0.35"/>
    <row r="3716" ht="15" customHeight="1" x14ac:dyDescent="0.35"/>
    <row r="3717" ht="15" customHeight="1" x14ac:dyDescent="0.35"/>
    <row r="3718" ht="15" customHeight="1" x14ac:dyDescent="0.35"/>
    <row r="3719" ht="15" customHeight="1" x14ac:dyDescent="0.35"/>
    <row r="3720" ht="15" customHeight="1" x14ac:dyDescent="0.35"/>
    <row r="3721" ht="15" customHeight="1" x14ac:dyDescent="0.35"/>
    <row r="3722" ht="15" customHeight="1" x14ac:dyDescent="0.35"/>
    <row r="3723" ht="15" customHeight="1" x14ac:dyDescent="0.35"/>
    <row r="3724" ht="15" customHeight="1" x14ac:dyDescent="0.35"/>
    <row r="3725" ht="15" customHeight="1" x14ac:dyDescent="0.35"/>
    <row r="3726" ht="15" customHeight="1" x14ac:dyDescent="0.35"/>
    <row r="3727" ht="12" customHeight="1" x14ac:dyDescent="0.35"/>
    <row r="3728" ht="15" customHeight="1" x14ac:dyDescent="0.35"/>
    <row r="3729" ht="15" customHeight="1" x14ac:dyDescent="0.35"/>
    <row r="3730" ht="12" customHeight="1" x14ac:dyDescent="0.35"/>
    <row r="3731" ht="15" customHeight="1" x14ac:dyDescent="0.35"/>
    <row r="3732" ht="15" customHeight="1" x14ac:dyDescent="0.35"/>
    <row r="3733" ht="15" customHeight="1" x14ac:dyDescent="0.35"/>
    <row r="3734" ht="15" customHeight="1" x14ac:dyDescent="0.35"/>
    <row r="3735" ht="15" customHeight="1" x14ac:dyDescent="0.35"/>
    <row r="3736" ht="12" customHeight="1" x14ac:dyDescent="0.35"/>
    <row r="3737" ht="15" customHeight="1" x14ac:dyDescent="0.35"/>
    <row r="3738" ht="15" customHeight="1" x14ac:dyDescent="0.35"/>
    <row r="3739" ht="15" customHeight="1" x14ac:dyDescent="0.35"/>
    <row r="3740" ht="15" customHeight="1" x14ac:dyDescent="0.35"/>
    <row r="3741" ht="15" customHeight="1" x14ac:dyDescent="0.35"/>
    <row r="3742" ht="15" customHeight="1" x14ac:dyDescent="0.35"/>
    <row r="3743" ht="15" customHeight="1" x14ac:dyDescent="0.35"/>
    <row r="3744" ht="15" customHeight="1" x14ac:dyDescent="0.35"/>
    <row r="3745" ht="15" customHeight="1" x14ac:dyDescent="0.35"/>
    <row r="3746" ht="15" customHeight="1" x14ac:dyDescent="0.35"/>
    <row r="3747" ht="15" customHeight="1" x14ac:dyDescent="0.35"/>
    <row r="3748" ht="15" customHeight="1" x14ac:dyDescent="0.35"/>
    <row r="3749" ht="15" customHeight="1" x14ac:dyDescent="0.35"/>
    <row r="3750" ht="15" customHeight="1" x14ac:dyDescent="0.35"/>
    <row r="3751" ht="15" customHeight="1" x14ac:dyDescent="0.35"/>
    <row r="3752" ht="15" customHeight="1" x14ac:dyDescent="0.35"/>
    <row r="3753" ht="12" customHeight="1" x14ac:dyDescent="0.35"/>
    <row r="3754" ht="15" customHeight="1" x14ac:dyDescent="0.35"/>
    <row r="3755" ht="15" customHeight="1" x14ac:dyDescent="0.35"/>
    <row r="3756" ht="12" customHeight="1" x14ac:dyDescent="0.35"/>
    <row r="3757" ht="15" customHeight="1" x14ac:dyDescent="0.35"/>
    <row r="3758" ht="15" customHeight="1" x14ac:dyDescent="0.35"/>
    <row r="3759" ht="15" customHeight="1" x14ac:dyDescent="0.35"/>
    <row r="3760" ht="12" customHeight="1" x14ac:dyDescent="0.35"/>
    <row r="3761" ht="15" customHeight="1" x14ac:dyDescent="0.35"/>
    <row r="3762" ht="15" customHeight="1" x14ac:dyDescent="0.35"/>
    <row r="3763" ht="15" customHeight="1" x14ac:dyDescent="0.35"/>
    <row r="3764" ht="15" customHeight="1" x14ac:dyDescent="0.35"/>
    <row r="3765" ht="15" customHeight="1" x14ac:dyDescent="0.35"/>
    <row r="3766" ht="15" customHeight="1" x14ac:dyDescent="0.35"/>
    <row r="3767" ht="15" customHeight="1" x14ac:dyDescent="0.35"/>
    <row r="3768" ht="15" customHeight="1" x14ac:dyDescent="0.35"/>
    <row r="3769" ht="15" customHeight="1" x14ac:dyDescent="0.35"/>
    <row r="3770" ht="15" customHeight="1" x14ac:dyDescent="0.35"/>
    <row r="3771" ht="12" customHeight="1" x14ac:dyDescent="0.35"/>
    <row r="3772" ht="15" customHeight="1" x14ac:dyDescent="0.35"/>
    <row r="3773" ht="15" customHeight="1" x14ac:dyDescent="0.35"/>
    <row r="3774" ht="12" customHeight="1" x14ac:dyDescent="0.35"/>
    <row r="3775" ht="15" customHeight="1" x14ac:dyDescent="0.35"/>
    <row r="3776" ht="15" customHeight="1" x14ac:dyDescent="0.35"/>
    <row r="3777" spans="2:33" ht="15" customHeight="1" x14ac:dyDescent="0.35">
      <c r="B3777" s="105"/>
      <c r="C3777" s="105"/>
      <c r="D3777" s="105"/>
      <c r="E3777" s="105"/>
      <c r="F3777" s="105"/>
      <c r="G3777" s="105"/>
      <c r="H3777" s="105"/>
      <c r="I3777" s="105"/>
      <c r="J3777" s="105"/>
      <c r="K3777" s="105"/>
      <c r="L3777" s="105"/>
      <c r="M3777" s="105"/>
      <c r="N3777" s="105"/>
      <c r="O3777" s="105"/>
      <c r="P3777" s="105"/>
      <c r="Q3777" s="105"/>
      <c r="R3777" s="105"/>
      <c r="S3777" s="105"/>
      <c r="T3777" s="105"/>
      <c r="U3777" s="105"/>
      <c r="V3777" s="105"/>
      <c r="W3777" s="105"/>
      <c r="X3777" s="105"/>
      <c r="Y3777" s="105"/>
      <c r="Z3777" s="105"/>
      <c r="AA3777" s="105"/>
      <c r="AB3777" s="105"/>
      <c r="AC3777" s="105"/>
      <c r="AD3777" s="105"/>
      <c r="AE3777" s="105"/>
      <c r="AF3777" s="105"/>
      <c r="AG3777" s="105"/>
    </row>
    <row r="3778" spans="2:33" ht="15" customHeight="1" x14ac:dyDescent="0.35"/>
    <row r="3779" spans="2:33" ht="15" customHeight="1" x14ac:dyDescent="0.35"/>
    <row r="3780" spans="2:33" ht="15" customHeight="1" x14ac:dyDescent="0.35"/>
    <row r="3781" spans="2:33" ht="15" customHeight="1" x14ac:dyDescent="0.35"/>
    <row r="3782" spans="2:33" ht="15" customHeight="1" x14ac:dyDescent="0.35"/>
    <row r="3783" spans="2:33" ht="15" customHeight="1" x14ac:dyDescent="0.35"/>
    <row r="3784" spans="2:33" ht="15" customHeight="1" x14ac:dyDescent="0.35"/>
    <row r="3785" spans="2:33" ht="12" customHeight="1" x14ac:dyDescent="0.35"/>
    <row r="3786" spans="2:33" ht="12" customHeight="1" x14ac:dyDescent="0.35"/>
    <row r="3787" spans="2:33" ht="12" customHeight="1" x14ac:dyDescent="0.35"/>
    <row r="3788" spans="2:33" ht="12" customHeight="1" x14ac:dyDescent="0.35"/>
    <row r="3789" spans="2:33" ht="12" customHeight="1" x14ac:dyDescent="0.35"/>
    <row r="3790" spans="2:33" ht="12" customHeight="1" x14ac:dyDescent="0.35"/>
    <row r="3791" spans="2:33" ht="12" customHeight="1" x14ac:dyDescent="0.35"/>
    <row r="3792" spans="2:33" ht="12" customHeight="1" x14ac:dyDescent="0.35"/>
    <row r="3793" ht="12" customHeight="1" x14ac:dyDescent="0.35"/>
    <row r="3794" ht="12" customHeight="1" x14ac:dyDescent="0.35"/>
    <row r="3795" ht="12" customHeight="1" x14ac:dyDescent="0.35"/>
    <row r="3796" ht="12" customHeight="1" x14ac:dyDescent="0.35"/>
    <row r="3797" ht="12" customHeight="1" x14ac:dyDescent="0.35"/>
    <row r="3798" ht="12" customHeight="1" x14ac:dyDescent="0.35"/>
    <row r="3799" ht="12" customHeight="1" x14ac:dyDescent="0.35"/>
    <row r="3800" ht="12" customHeight="1" x14ac:dyDescent="0.35"/>
    <row r="3801" ht="12" customHeight="1" x14ac:dyDescent="0.35"/>
    <row r="3802" ht="12" customHeight="1" x14ac:dyDescent="0.35"/>
    <row r="3803" ht="12" customHeight="1" x14ac:dyDescent="0.35"/>
    <row r="3804" ht="12" customHeight="1" x14ac:dyDescent="0.35"/>
    <row r="3805" ht="12" customHeight="1" x14ac:dyDescent="0.35"/>
    <row r="3806" ht="12" customHeight="1" x14ac:dyDescent="0.35"/>
    <row r="3807" ht="12" customHeight="1" x14ac:dyDescent="0.35"/>
    <row r="3808" ht="12" customHeight="1" x14ac:dyDescent="0.35"/>
    <row r="3809" ht="12" customHeight="1" x14ac:dyDescent="0.35"/>
    <row r="3810" ht="12" customHeight="1" x14ac:dyDescent="0.35"/>
    <row r="3811" ht="12" customHeight="1" x14ac:dyDescent="0.35"/>
    <row r="3812" ht="12" customHeight="1" x14ac:dyDescent="0.35"/>
    <row r="3813" ht="12" customHeight="1" x14ac:dyDescent="0.35"/>
    <row r="3814" ht="12" customHeight="1" x14ac:dyDescent="0.35"/>
    <row r="3815" ht="12" customHeight="1" x14ac:dyDescent="0.35"/>
    <row r="3816" ht="12" customHeight="1" x14ac:dyDescent="0.35"/>
    <row r="3817" ht="12" customHeight="1" x14ac:dyDescent="0.35"/>
    <row r="3818" ht="12" customHeight="1" x14ac:dyDescent="0.35"/>
    <row r="3819" ht="12" customHeight="1" x14ac:dyDescent="0.35"/>
    <row r="3820" ht="12" customHeight="1" x14ac:dyDescent="0.35"/>
    <row r="3821" ht="12" customHeight="1" x14ac:dyDescent="0.35"/>
    <row r="3822" ht="12" customHeight="1" x14ac:dyDescent="0.35"/>
    <row r="3823" ht="12" customHeight="1" x14ac:dyDescent="0.35"/>
    <row r="3824" ht="12" customHeight="1" x14ac:dyDescent="0.35"/>
    <row r="3825" ht="15" customHeight="1" x14ac:dyDescent="0.35"/>
    <row r="3826" ht="15" customHeight="1" x14ac:dyDescent="0.35"/>
    <row r="3827" ht="15" customHeight="1" x14ac:dyDescent="0.35"/>
    <row r="3828" ht="15" customHeight="1" x14ac:dyDescent="0.35"/>
    <row r="3829" ht="15" customHeight="1" x14ac:dyDescent="0.35"/>
    <row r="3830" ht="15" customHeight="1" x14ac:dyDescent="0.35"/>
    <row r="3831" ht="15" customHeight="1" x14ac:dyDescent="0.35"/>
    <row r="3832" ht="15" customHeight="1" x14ac:dyDescent="0.35"/>
    <row r="3833" ht="15" customHeight="1" x14ac:dyDescent="0.35"/>
    <row r="3834" ht="15" customHeight="1" x14ac:dyDescent="0.35"/>
    <row r="3835" ht="12" customHeight="1" x14ac:dyDescent="0.35"/>
    <row r="3836" ht="15" customHeight="1" x14ac:dyDescent="0.35"/>
    <row r="3837" ht="15" customHeight="1" x14ac:dyDescent="0.35"/>
    <row r="3838" ht="15" customHeight="1" x14ac:dyDescent="0.35"/>
    <row r="3839" ht="15" customHeight="1" x14ac:dyDescent="0.35"/>
    <row r="3840" ht="15" customHeight="1" x14ac:dyDescent="0.35"/>
    <row r="3841" ht="15" customHeight="1" x14ac:dyDescent="0.35"/>
    <row r="3842" ht="15" customHeight="1" x14ac:dyDescent="0.35"/>
    <row r="3843" ht="15" customHeight="1" x14ac:dyDescent="0.35"/>
    <row r="3844" ht="15" customHeight="1" x14ac:dyDescent="0.35"/>
    <row r="3845" ht="15" customHeight="1" x14ac:dyDescent="0.35"/>
    <row r="3846" ht="15" customHeight="1" x14ac:dyDescent="0.35"/>
    <row r="3847" ht="15" customHeight="1" x14ac:dyDescent="0.35"/>
    <row r="3848" ht="15" customHeight="1" x14ac:dyDescent="0.35"/>
    <row r="3849" ht="15" customHeight="1" x14ac:dyDescent="0.35"/>
    <row r="3850" ht="15" customHeight="1" x14ac:dyDescent="0.35"/>
    <row r="3851" ht="15" customHeight="1" x14ac:dyDescent="0.35"/>
    <row r="3852" ht="12" customHeight="1" x14ac:dyDescent="0.35"/>
    <row r="3853" ht="15" customHeight="1" x14ac:dyDescent="0.35"/>
    <row r="3854" ht="15" customHeight="1" x14ac:dyDescent="0.35"/>
    <row r="3855" ht="12" customHeight="1" x14ac:dyDescent="0.35"/>
    <row r="3856" ht="15" customHeight="1" x14ac:dyDescent="0.35"/>
    <row r="3857" ht="15" customHeight="1" x14ac:dyDescent="0.35"/>
    <row r="3858" ht="15" customHeight="1" x14ac:dyDescent="0.35"/>
    <row r="3859" ht="15" customHeight="1" x14ac:dyDescent="0.35"/>
    <row r="3860" ht="15" customHeight="1" x14ac:dyDescent="0.35"/>
    <row r="3861" ht="12" customHeight="1" x14ac:dyDescent="0.35"/>
    <row r="3862" ht="15" customHeight="1" x14ac:dyDescent="0.35"/>
    <row r="3863" ht="15" customHeight="1" x14ac:dyDescent="0.35"/>
    <row r="3864" ht="15" customHeight="1" x14ac:dyDescent="0.35"/>
    <row r="3865" ht="15" customHeight="1" x14ac:dyDescent="0.35"/>
    <row r="3866" ht="15" customHeight="1" x14ac:dyDescent="0.35"/>
    <row r="3867" ht="15" customHeight="1" x14ac:dyDescent="0.35"/>
    <row r="3868" ht="15" customHeight="1" x14ac:dyDescent="0.35"/>
    <row r="3869" ht="15" customHeight="1" x14ac:dyDescent="0.35"/>
    <row r="3870" ht="15" customHeight="1" x14ac:dyDescent="0.35"/>
    <row r="3871" ht="15" customHeight="1" x14ac:dyDescent="0.35"/>
    <row r="3872" ht="15" customHeight="1" x14ac:dyDescent="0.35"/>
    <row r="3873" ht="15" customHeight="1" x14ac:dyDescent="0.35"/>
    <row r="3874" ht="15" customHeight="1" x14ac:dyDescent="0.35"/>
    <row r="3875" ht="15" customHeight="1" x14ac:dyDescent="0.35"/>
    <row r="3876" ht="15" customHeight="1" x14ac:dyDescent="0.35"/>
    <row r="3877" ht="15" customHeight="1" x14ac:dyDescent="0.35"/>
    <row r="3878" ht="12" customHeight="1" x14ac:dyDescent="0.35"/>
    <row r="3879" ht="15" customHeight="1" x14ac:dyDescent="0.35"/>
    <row r="3880" ht="15" customHeight="1" x14ac:dyDescent="0.35"/>
    <row r="3881" ht="12" customHeight="1" x14ac:dyDescent="0.35"/>
    <row r="3882" ht="15" customHeight="1" x14ac:dyDescent="0.35"/>
    <row r="3883" ht="15" customHeight="1" x14ac:dyDescent="0.35"/>
    <row r="3884" ht="15" customHeight="1" x14ac:dyDescent="0.35"/>
    <row r="3885" ht="12" customHeight="1" x14ac:dyDescent="0.35"/>
    <row r="3886" ht="15" customHeight="1" x14ac:dyDescent="0.35"/>
    <row r="3887" ht="15" customHeight="1" x14ac:dyDescent="0.35"/>
    <row r="3888" ht="15" customHeight="1" x14ac:dyDescent="0.35"/>
    <row r="3889" spans="2:33" ht="15" customHeight="1" x14ac:dyDescent="0.35"/>
    <row r="3890" spans="2:33" ht="15" customHeight="1" x14ac:dyDescent="0.35"/>
    <row r="3891" spans="2:33" ht="15" customHeight="1" x14ac:dyDescent="0.35"/>
    <row r="3892" spans="2:33" ht="15" customHeight="1" x14ac:dyDescent="0.35"/>
    <row r="3893" spans="2:33" ht="15" customHeight="1" x14ac:dyDescent="0.35"/>
    <row r="3894" spans="2:33" ht="15" customHeight="1" x14ac:dyDescent="0.35"/>
    <row r="3895" spans="2:33" ht="15" customHeight="1" x14ac:dyDescent="0.35"/>
    <row r="3896" spans="2:33" ht="12" customHeight="1" x14ac:dyDescent="0.35"/>
    <row r="3897" spans="2:33" ht="15" customHeight="1" x14ac:dyDescent="0.35"/>
    <row r="3898" spans="2:33" ht="15" customHeight="1" x14ac:dyDescent="0.35"/>
    <row r="3899" spans="2:33" ht="12" customHeight="1" x14ac:dyDescent="0.35"/>
    <row r="3900" spans="2:33" ht="15" customHeight="1" x14ac:dyDescent="0.35"/>
    <row r="3901" spans="2:33" ht="15" customHeight="1" x14ac:dyDescent="0.35"/>
    <row r="3902" spans="2:33" ht="15" customHeight="1" x14ac:dyDescent="0.35">
      <c r="B3902" s="105"/>
      <c r="C3902" s="105"/>
      <c r="D3902" s="105"/>
      <c r="E3902" s="105"/>
      <c r="F3902" s="105"/>
      <c r="G3902" s="105"/>
      <c r="H3902" s="105"/>
      <c r="I3902" s="105"/>
      <c r="J3902" s="105"/>
      <c r="K3902" s="105"/>
      <c r="L3902" s="105"/>
      <c r="M3902" s="105"/>
      <c r="N3902" s="105"/>
      <c r="O3902" s="105"/>
      <c r="P3902" s="105"/>
      <c r="Q3902" s="105"/>
      <c r="R3902" s="105"/>
      <c r="S3902" s="105"/>
      <c r="T3902" s="105"/>
      <c r="U3902" s="105"/>
      <c r="V3902" s="105"/>
      <c r="W3902" s="105"/>
      <c r="X3902" s="105"/>
      <c r="Y3902" s="105"/>
      <c r="Z3902" s="105"/>
      <c r="AA3902" s="105"/>
      <c r="AB3902" s="105"/>
      <c r="AC3902" s="105"/>
      <c r="AD3902" s="105"/>
      <c r="AE3902" s="105"/>
      <c r="AF3902" s="105"/>
      <c r="AG3902" s="105"/>
    </row>
    <row r="3903" spans="2:33" ht="15" customHeight="1" x14ac:dyDescent="0.35"/>
    <row r="3904" spans="2:33" ht="15" customHeight="1" x14ac:dyDescent="0.35"/>
    <row r="3905" ht="15" customHeight="1" x14ac:dyDescent="0.35"/>
    <row r="3906" ht="15" customHeight="1" x14ac:dyDescent="0.35"/>
    <row r="3907" ht="15" customHeight="1" x14ac:dyDescent="0.35"/>
    <row r="3908" ht="15" customHeight="1" x14ac:dyDescent="0.35"/>
    <row r="3909" ht="15" customHeight="1" x14ac:dyDescent="0.35"/>
    <row r="3910" ht="12" customHeight="1" x14ac:dyDescent="0.35"/>
    <row r="3911" ht="12" customHeight="1" x14ac:dyDescent="0.35"/>
    <row r="3912" ht="12" customHeight="1" x14ac:dyDescent="0.35"/>
    <row r="3913" ht="12" customHeight="1" x14ac:dyDescent="0.35"/>
    <row r="3914" ht="12" customHeight="1" x14ac:dyDescent="0.35"/>
    <row r="3915" ht="12" customHeight="1" x14ac:dyDescent="0.35"/>
    <row r="3916" ht="12" customHeight="1" x14ac:dyDescent="0.35"/>
    <row r="3917" ht="12" customHeight="1" x14ac:dyDescent="0.35"/>
    <row r="3918" ht="12" customHeight="1" x14ac:dyDescent="0.35"/>
    <row r="3919" ht="12" customHeight="1" x14ac:dyDescent="0.35"/>
    <row r="3920" ht="12" customHeight="1" x14ac:dyDescent="0.35"/>
    <row r="3921" ht="12" customHeight="1" x14ac:dyDescent="0.35"/>
    <row r="3922" ht="12" customHeight="1" x14ac:dyDescent="0.35"/>
    <row r="3923" ht="12" customHeight="1" x14ac:dyDescent="0.35"/>
    <row r="3924" ht="12" customHeight="1" x14ac:dyDescent="0.35"/>
    <row r="3925" ht="12" customHeight="1" x14ac:dyDescent="0.35"/>
    <row r="3926" ht="12" customHeight="1" x14ac:dyDescent="0.35"/>
    <row r="3927" ht="12" customHeight="1" x14ac:dyDescent="0.35"/>
    <row r="3928" ht="12" customHeight="1" x14ac:dyDescent="0.35"/>
    <row r="3929" ht="12" customHeight="1" x14ac:dyDescent="0.35"/>
    <row r="3930" ht="12" customHeight="1" x14ac:dyDescent="0.35"/>
    <row r="3931" ht="12" customHeight="1" x14ac:dyDescent="0.35"/>
    <row r="3932" ht="12" customHeight="1" x14ac:dyDescent="0.35"/>
    <row r="3933" ht="12" customHeight="1" x14ac:dyDescent="0.35"/>
    <row r="3934" ht="12" customHeight="1" x14ac:dyDescent="0.35"/>
    <row r="3935" ht="12" customHeight="1" x14ac:dyDescent="0.35"/>
    <row r="3936" ht="12" customHeight="1" x14ac:dyDescent="0.35"/>
    <row r="3937" ht="12" customHeight="1" x14ac:dyDescent="0.35"/>
    <row r="3938" ht="12" customHeight="1" x14ac:dyDescent="0.35"/>
    <row r="3939" ht="12" customHeight="1" x14ac:dyDescent="0.35"/>
    <row r="3940" ht="12" customHeight="1" x14ac:dyDescent="0.35"/>
    <row r="3941" ht="12" customHeight="1" x14ac:dyDescent="0.35"/>
    <row r="3942" ht="12" customHeight="1" x14ac:dyDescent="0.35"/>
    <row r="3943" ht="12" customHeight="1" x14ac:dyDescent="0.35"/>
    <row r="3944" ht="12" customHeight="1" x14ac:dyDescent="0.35"/>
    <row r="3945" ht="12" customHeight="1" x14ac:dyDescent="0.35"/>
    <row r="3946" ht="12" customHeight="1" x14ac:dyDescent="0.35"/>
    <row r="3947" ht="12" customHeight="1" x14ac:dyDescent="0.35"/>
    <row r="3948" ht="12" customHeight="1" x14ac:dyDescent="0.35"/>
    <row r="3949" ht="12" customHeight="1" x14ac:dyDescent="0.35"/>
    <row r="3950" ht="15" customHeight="1" x14ac:dyDescent="0.35"/>
    <row r="3951" ht="15" customHeight="1" x14ac:dyDescent="0.35"/>
    <row r="3952" ht="15" customHeight="1" x14ac:dyDescent="0.35"/>
    <row r="3953" ht="15" customHeight="1" x14ac:dyDescent="0.35"/>
    <row r="3954" ht="15" customHeight="1" x14ac:dyDescent="0.35"/>
    <row r="3955" ht="15" customHeight="1" x14ac:dyDescent="0.35"/>
    <row r="3956" ht="15" customHeight="1" x14ac:dyDescent="0.35"/>
    <row r="3957" ht="15" customHeight="1" x14ac:dyDescent="0.35"/>
    <row r="3958" ht="15" customHeight="1" x14ac:dyDescent="0.35"/>
    <row r="3959" ht="15" customHeight="1" x14ac:dyDescent="0.35"/>
    <row r="3960" ht="12" customHeight="1" x14ac:dyDescent="0.35"/>
    <row r="3961" ht="15" customHeight="1" x14ac:dyDescent="0.35"/>
    <row r="3962" ht="15" customHeight="1" x14ac:dyDescent="0.35"/>
    <row r="3963" ht="15" customHeight="1" x14ac:dyDescent="0.35"/>
    <row r="3964" ht="15" customHeight="1" x14ac:dyDescent="0.35"/>
    <row r="3965" ht="15" customHeight="1" x14ac:dyDescent="0.35"/>
    <row r="3966" ht="15" customHeight="1" x14ac:dyDescent="0.35"/>
    <row r="3967" ht="15" customHeight="1" x14ac:dyDescent="0.35"/>
    <row r="3968" ht="15" customHeight="1" x14ac:dyDescent="0.35"/>
    <row r="3969" ht="15" customHeight="1" x14ac:dyDescent="0.35"/>
    <row r="3970" ht="15" customHeight="1" x14ac:dyDescent="0.35"/>
    <row r="3971" ht="15" customHeight="1" x14ac:dyDescent="0.35"/>
    <row r="3972" ht="15" customHeight="1" x14ac:dyDescent="0.35"/>
    <row r="3973" ht="15" customHeight="1" x14ac:dyDescent="0.35"/>
    <row r="3974" ht="15" customHeight="1" x14ac:dyDescent="0.35"/>
    <row r="3975" ht="15" customHeight="1" x14ac:dyDescent="0.35"/>
    <row r="3976" ht="15" customHeight="1" x14ac:dyDescent="0.35"/>
    <row r="3977" ht="12" customHeight="1" x14ac:dyDescent="0.35"/>
    <row r="3978" ht="15" customHeight="1" x14ac:dyDescent="0.35"/>
    <row r="3979" ht="15" customHeight="1" x14ac:dyDescent="0.35"/>
    <row r="3980" ht="12" customHeight="1" x14ac:dyDescent="0.35"/>
    <row r="3981" ht="15" customHeight="1" x14ac:dyDescent="0.35"/>
    <row r="3982" ht="15" customHeight="1" x14ac:dyDescent="0.35"/>
    <row r="3983" ht="15" customHeight="1" x14ac:dyDescent="0.35"/>
    <row r="3984" ht="15" customHeight="1" x14ac:dyDescent="0.35"/>
    <row r="3985" ht="15" customHeight="1" x14ac:dyDescent="0.35"/>
    <row r="3986" ht="12" customHeight="1" x14ac:dyDescent="0.35"/>
    <row r="3987" ht="15" customHeight="1" x14ac:dyDescent="0.35"/>
    <row r="3988" ht="15" customHeight="1" x14ac:dyDescent="0.35"/>
    <row r="3989" ht="15" customHeight="1" x14ac:dyDescent="0.35"/>
    <row r="3990" ht="15" customHeight="1" x14ac:dyDescent="0.35"/>
    <row r="3991" ht="15" customHeight="1" x14ac:dyDescent="0.35"/>
    <row r="3992" ht="15" customHeight="1" x14ac:dyDescent="0.35"/>
    <row r="3993" ht="15" customHeight="1" x14ac:dyDescent="0.35"/>
    <row r="3994" ht="15" customHeight="1" x14ac:dyDescent="0.35"/>
    <row r="3995" ht="15" customHeight="1" x14ac:dyDescent="0.35"/>
    <row r="3996" ht="15" customHeight="1" x14ac:dyDescent="0.35"/>
    <row r="3997" ht="15" customHeight="1" x14ac:dyDescent="0.35"/>
    <row r="3998" ht="15" customHeight="1" x14ac:dyDescent="0.35"/>
    <row r="3999" ht="15" customHeight="1" x14ac:dyDescent="0.35"/>
    <row r="4000" ht="15" customHeight="1" x14ac:dyDescent="0.35"/>
    <row r="4001" ht="15" customHeight="1" x14ac:dyDescent="0.35"/>
    <row r="4002" ht="15" customHeight="1" x14ac:dyDescent="0.35"/>
    <row r="4003" ht="12" customHeight="1" x14ac:dyDescent="0.35"/>
    <row r="4004" ht="15" customHeight="1" x14ac:dyDescent="0.35"/>
    <row r="4005" ht="15" customHeight="1" x14ac:dyDescent="0.35"/>
    <row r="4006" ht="12" customHeight="1" x14ac:dyDescent="0.35"/>
    <row r="4007" ht="15" customHeight="1" x14ac:dyDescent="0.35"/>
    <row r="4008" ht="15" customHeight="1" x14ac:dyDescent="0.35"/>
    <row r="4009" ht="15" customHeight="1" x14ac:dyDescent="0.35"/>
    <row r="4010" ht="12" customHeight="1" x14ac:dyDescent="0.35"/>
    <row r="4011" ht="15" customHeight="1" x14ac:dyDescent="0.35"/>
    <row r="4012" ht="15" customHeight="1" x14ac:dyDescent="0.35"/>
    <row r="4013" ht="15" customHeight="1" x14ac:dyDescent="0.35"/>
    <row r="4014" ht="15" customHeight="1" x14ac:dyDescent="0.35"/>
    <row r="4015" ht="15" customHeight="1" x14ac:dyDescent="0.35"/>
    <row r="4016" ht="15" customHeight="1" x14ac:dyDescent="0.35"/>
    <row r="4017" spans="2:33" ht="15" customHeight="1" x14ac:dyDescent="0.35"/>
    <row r="4018" spans="2:33" ht="15" customHeight="1" x14ac:dyDescent="0.35"/>
    <row r="4019" spans="2:33" ht="15" customHeight="1" x14ac:dyDescent="0.35"/>
    <row r="4020" spans="2:33" ht="15" customHeight="1" x14ac:dyDescent="0.35"/>
    <row r="4021" spans="2:33" ht="12" customHeight="1" x14ac:dyDescent="0.35"/>
    <row r="4022" spans="2:33" ht="15" customHeight="1" x14ac:dyDescent="0.35"/>
    <row r="4023" spans="2:33" ht="15" customHeight="1" x14ac:dyDescent="0.35"/>
    <row r="4024" spans="2:33" ht="12" customHeight="1" x14ac:dyDescent="0.35"/>
    <row r="4025" spans="2:33" ht="15" customHeight="1" x14ac:dyDescent="0.35"/>
    <row r="4026" spans="2:33" ht="15" customHeight="1" x14ac:dyDescent="0.35"/>
    <row r="4027" spans="2:33" ht="15" customHeight="1" x14ac:dyDescent="0.35">
      <c r="B4027" s="105"/>
      <c r="C4027" s="105"/>
      <c r="D4027" s="105"/>
      <c r="E4027" s="105"/>
      <c r="F4027" s="105"/>
      <c r="G4027" s="105"/>
      <c r="H4027" s="105"/>
      <c r="I4027" s="105"/>
      <c r="J4027" s="105"/>
      <c r="K4027" s="105"/>
      <c r="L4027" s="105"/>
      <c r="M4027" s="105"/>
      <c r="N4027" s="105"/>
      <c r="O4027" s="105"/>
      <c r="P4027" s="105"/>
      <c r="Q4027" s="105"/>
      <c r="R4027" s="105"/>
      <c r="S4027" s="105"/>
      <c r="T4027" s="105"/>
      <c r="U4027" s="105"/>
      <c r="V4027" s="105"/>
      <c r="W4027" s="105"/>
      <c r="X4027" s="105"/>
      <c r="Y4027" s="105"/>
      <c r="Z4027" s="105"/>
      <c r="AA4027" s="105"/>
      <c r="AB4027" s="105"/>
      <c r="AC4027" s="105"/>
      <c r="AD4027" s="105"/>
      <c r="AE4027" s="105"/>
      <c r="AF4027" s="105"/>
      <c r="AG4027" s="105"/>
    </row>
    <row r="4028" spans="2:33" ht="15" customHeight="1" x14ac:dyDescent="0.35"/>
    <row r="4029" spans="2:33" ht="15" customHeight="1" x14ac:dyDescent="0.35"/>
    <row r="4030" spans="2:33" ht="15" customHeight="1" x14ac:dyDescent="0.35"/>
    <row r="4031" spans="2:33" ht="15" customHeight="1" x14ac:dyDescent="0.35"/>
    <row r="4032" spans="2:33" ht="15" customHeight="1" x14ac:dyDescent="0.35"/>
    <row r="4033" ht="15" customHeight="1" x14ac:dyDescent="0.35"/>
    <row r="4034" ht="15" customHeight="1" x14ac:dyDescent="0.35"/>
    <row r="4035" ht="12" customHeight="1" x14ac:dyDescent="0.35"/>
    <row r="4036" ht="12" customHeight="1" x14ac:dyDescent="0.35"/>
    <row r="4037" ht="12" customHeight="1" x14ac:dyDescent="0.35"/>
    <row r="4038" ht="12" customHeight="1" x14ac:dyDescent="0.35"/>
    <row r="4039" ht="12" customHeight="1" x14ac:dyDescent="0.35"/>
    <row r="4040" ht="12" customHeight="1" x14ac:dyDescent="0.35"/>
    <row r="4041" ht="12" customHeight="1" x14ac:dyDescent="0.35"/>
    <row r="4042" ht="12" customHeight="1" x14ac:dyDescent="0.35"/>
    <row r="4043" ht="12" customHeight="1" x14ac:dyDescent="0.35"/>
    <row r="4044" ht="12" customHeight="1" x14ac:dyDescent="0.35"/>
    <row r="4045" ht="12" customHeight="1" x14ac:dyDescent="0.35"/>
    <row r="4046" ht="12" customHeight="1" x14ac:dyDescent="0.35"/>
    <row r="4047" ht="12" customHeight="1" x14ac:dyDescent="0.35"/>
    <row r="4048" ht="12" customHeight="1" x14ac:dyDescent="0.35"/>
    <row r="4049" ht="12" customHeight="1" x14ac:dyDescent="0.35"/>
    <row r="4050" ht="12" customHeight="1" x14ac:dyDescent="0.35"/>
    <row r="4051" ht="12" customHeight="1" x14ac:dyDescent="0.35"/>
    <row r="4052" ht="12" customHeight="1" x14ac:dyDescent="0.35"/>
    <row r="4053" ht="12" customHeight="1" x14ac:dyDescent="0.35"/>
    <row r="4054" ht="12" customHeight="1" x14ac:dyDescent="0.35"/>
    <row r="4055" ht="12" customHeight="1" x14ac:dyDescent="0.35"/>
    <row r="4056" ht="12" customHeight="1" x14ac:dyDescent="0.35"/>
    <row r="4057" ht="12" customHeight="1" x14ac:dyDescent="0.35"/>
    <row r="4058" ht="12" customHeight="1" x14ac:dyDescent="0.35"/>
    <row r="4059" ht="12" customHeight="1" x14ac:dyDescent="0.35"/>
    <row r="4060" ht="12" customHeight="1" x14ac:dyDescent="0.35"/>
    <row r="4061" ht="12" customHeight="1" x14ac:dyDescent="0.35"/>
    <row r="4062" ht="12" customHeight="1" x14ac:dyDescent="0.35"/>
    <row r="4063" ht="12" customHeight="1" x14ac:dyDescent="0.35"/>
    <row r="4064" ht="12" customHeight="1" x14ac:dyDescent="0.35"/>
    <row r="4065" ht="12" customHeight="1" x14ac:dyDescent="0.35"/>
    <row r="4066" ht="12" customHeight="1" x14ac:dyDescent="0.35"/>
    <row r="4067" ht="12" customHeight="1" x14ac:dyDescent="0.35"/>
    <row r="4068" ht="12" customHeight="1" x14ac:dyDescent="0.35"/>
    <row r="4069" ht="12" customHeight="1" x14ac:dyDescent="0.35"/>
    <row r="4070" ht="12" customHeight="1" x14ac:dyDescent="0.35"/>
    <row r="4071" ht="12" customHeight="1" x14ac:dyDescent="0.35"/>
    <row r="4072" ht="12" customHeight="1" x14ac:dyDescent="0.35"/>
    <row r="4073" ht="12" customHeight="1" x14ac:dyDescent="0.35"/>
    <row r="4074" ht="12" customHeight="1" x14ac:dyDescent="0.35"/>
    <row r="4075" ht="15" customHeight="1" x14ac:dyDescent="0.35"/>
    <row r="4076" ht="15" customHeight="1" x14ac:dyDescent="0.35"/>
    <row r="4077" ht="15" customHeight="1" x14ac:dyDescent="0.35"/>
    <row r="4078" ht="15" customHeight="1" x14ac:dyDescent="0.35"/>
    <row r="4079" ht="15" customHeight="1" x14ac:dyDescent="0.35"/>
    <row r="4080" ht="15" customHeight="1" x14ac:dyDescent="0.35"/>
    <row r="4081" ht="15" customHeight="1" x14ac:dyDescent="0.35"/>
    <row r="4082" ht="15" customHeight="1" x14ac:dyDescent="0.35"/>
    <row r="4083" ht="15" customHeight="1" x14ac:dyDescent="0.35"/>
    <row r="4084" ht="15" customHeight="1" x14ac:dyDescent="0.35"/>
    <row r="4085" ht="12" customHeight="1" x14ac:dyDescent="0.35"/>
    <row r="4086" ht="15" customHeight="1" x14ac:dyDescent="0.35"/>
    <row r="4087" ht="15" customHeight="1" x14ac:dyDescent="0.35"/>
    <row r="4088" ht="15" customHeight="1" x14ac:dyDescent="0.35"/>
    <row r="4089" ht="15" customHeight="1" x14ac:dyDescent="0.35"/>
    <row r="4090" ht="15" customHeight="1" x14ac:dyDescent="0.35"/>
    <row r="4091" ht="15" customHeight="1" x14ac:dyDescent="0.35"/>
    <row r="4092" ht="15" customHeight="1" x14ac:dyDescent="0.35"/>
    <row r="4093" ht="15" customHeight="1" x14ac:dyDescent="0.35"/>
    <row r="4094" ht="15" customHeight="1" x14ac:dyDescent="0.35"/>
    <row r="4095" ht="15" customHeight="1" x14ac:dyDescent="0.35"/>
    <row r="4096" ht="15" customHeight="1" x14ac:dyDescent="0.35"/>
    <row r="4097" ht="15" customHeight="1" x14ac:dyDescent="0.35"/>
    <row r="4098" ht="15" customHeight="1" x14ac:dyDescent="0.35"/>
    <row r="4099" ht="15" customHeight="1" x14ac:dyDescent="0.35"/>
    <row r="4100" ht="15" customHeight="1" x14ac:dyDescent="0.35"/>
    <row r="4101" ht="15" customHeight="1" x14ac:dyDescent="0.35"/>
    <row r="4102" ht="12" customHeight="1" x14ac:dyDescent="0.35"/>
    <row r="4103" ht="15" customHeight="1" x14ac:dyDescent="0.35"/>
    <row r="4104" ht="15" customHeight="1" x14ac:dyDescent="0.35"/>
    <row r="4105" ht="12" customHeight="1" x14ac:dyDescent="0.35"/>
    <row r="4106" ht="15" customHeight="1" x14ac:dyDescent="0.35"/>
    <row r="4107" ht="15" customHeight="1" x14ac:dyDescent="0.35"/>
    <row r="4108" ht="15" customHeight="1" x14ac:dyDescent="0.35"/>
    <row r="4109" ht="15" customHeight="1" x14ac:dyDescent="0.35"/>
    <row r="4110" ht="15" customHeight="1" x14ac:dyDescent="0.35"/>
    <row r="4111" ht="12" customHeight="1" x14ac:dyDescent="0.35"/>
    <row r="4112" ht="15" customHeight="1" x14ac:dyDescent="0.35"/>
    <row r="4113" ht="15" customHeight="1" x14ac:dyDescent="0.35"/>
    <row r="4114" ht="15" customHeight="1" x14ac:dyDescent="0.35"/>
    <row r="4115" ht="15" customHeight="1" x14ac:dyDescent="0.35"/>
    <row r="4116" ht="15" customHeight="1" x14ac:dyDescent="0.35"/>
    <row r="4117" ht="15" customHeight="1" x14ac:dyDescent="0.35"/>
    <row r="4118" ht="15" customHeight="1" x14ac:dyDescent="0.35"/>
    <row r="4119" ht="15" customHeight="1" x14ac:dyDescent="0.35"/>
    <row r="4120" ht="15" customHeight="1" x14ac:dyDescent="0.35"/>
    <row r="4121" ht="15" customHeight="1" x14ac:dyDescent="0.35"/>
    <row r="4122" ht="15" customHeight="1" x14ac:dyDescent="0.35"/>
    <row r="4123" ht="15" customHeight="1" x14ac:dyDescent="0.35"/>
    <row r="4124" ht="15" customHeight="1" x14ac:dyDescent="0.35"/>
    <row r="4125" ht="15" customHeight="1" x14ac:dyDescent="0.35"/>
    <row r="4126" ht="15" customHeight="1" x14ac:dyDescent="0.35"/>
    <row r="4127" ht="15" customHeight="1" x14ac:dyDescent="0.35"/>
    <row r="4128" ht="12" customHeight="1" x14ac:dyDescent="0.35"/>
    <row r="4129" ht="15" customHeight="1" x14ac:dyDescent="0.35"/>
    <row r="4130" ht="15" customHeight="1" x14ac:dyDescent="0.35"/>
    <row r="4131" ht="12" customHeight="1" x14ac:dyDescent="0.35"/>
    <row r="4132" ht="15" customHeight="1" x14ac:dyDescent="0.35"/>
    <row r="4133" ht="15" customHeight="1" x14ac:dyDescent="0.35"/>
    <row r="4134" ht="15" customHeight="1" x14ac:dyDescent="0.35"/>
    <row r="4135" ht="12" customHeight="1" x14ac:dyDescent="0.35"/>
    <row r="4136" ht="15" customHeight="1" x14ac:dyDescent="0.35"/>
    <row r="4137" ht="15" customHeight="1" x14ac:dyDescent="0.35"/>
    <row r="4138" ht="15" customHeight="1" x14ac:dyDescent="0.35"/>
    <row r="4139" ht="15" customHeight="1" x14ac:dyDescent="0.35"/>
    <row r="4140" ht="15" customHeight="1" x14ac:dyDescent="0.35"/>
    <row r="4141" ht="15" customHeight="1" x14ac:dyDescent="0.35"/>
    <row r="4142" ht="15" customHeight="1" x14ac:dyDescent="0.35"/>
    <row r="4143" ht="15" customHeight="1" x14ac:dyDescent="0.35"/>
    <row r="4144" ht="15" customHeight="1" x14ac:dyDescent="0.35"/>
    <row r="4145" spans="2:33" ht="15" customHeight="1" x14ac:dyDescent="0.35"/>
    <row r="4146" spans="2:33" ht="12" customHeight="1" x14ac:dyDescent="0.35"/>
    <row r="4147" spans="2:33" ht="15" customHeight="1" x14ac:dyDescent="0.35"/>
    <row r="4148" spans="2:33" ht="15" customHeight="1" x14ac:dyDescent="0.35"/>
    <row r="4149" spans="2:33" ht="12" customHeight="1" x14ac:dyDescent="0.35"/>
    <row r="4150" spans="2:33" ht="15" customHeight="1" x14ac:dyDescent="0.35"/>
    <row r="4151" spans="2:33" ht="15" customHeight="1" x14ac:dyDescent="0.35"/>
    <row r="4152" spans="2:33" ht="15" customHeight="1" x14ac:dyDescent="0.35">
      <c r="B4152" s="105"/>
      <c r="C4152" s="105"/>
      <c r="D4152" s="105"/>
      <c r="E4152" s="105"/>
      <c r="F4152" s="105"/>
      <c r="G4152" s="105"/>
      <c r="H4152" s="105"/>
      <c r="I4152" s="105"/>
      <c r="J4152" s="105"/>
      <c r="K4152" s="105"/>
      <c r="L4152" s="105"/>
      <c r="M4152" s="105"/>
      <c r="N4152" s="105"/>
      <c r="O4152" s="105"/>
      <c r="P4152" s="105"/>
      <c r="Q4152" s="105"/>
      <c r="R4152" s="105"/>
      <c r="S4152" s="105"/>
      <c r="T4152" s="105"/>
      <c r="U4152" s="105"/>
      <c r="V4152" s="105"/>
      <c r="W4152" s="105"/>
      <c r="X4152" s="105"/>
      <c r="Y4152" s="105"/>
      <c r="Z4152" s="105"/>
      <c r="AA4152" s="105"/>
      <c r="AB4152" s="105"/>
      <c r="AC4152" s="105"/>
      <c r="AD4152" s="105"/>
      <c r="AE4152" s="105"/>
      <c r="AF4152" s="105"/>
      <c r="AG4152" s="105"/>
    </row>
    <row r="4153" spans="2:33" ht="15" customHeight="1" x14ac:dyDescent="0.35"/>
    <row r="4154" spans="2:33" ht="15" customHeight="1" x14ac:dyDescent="0.35"/>
    <row r="4155" spans="2:33" ht="15" customHeight="1" x14ac:dyDescent="0.35"/>
    <row r="4156" spans="2:33" ht="15" customHeight="1" x14ac:dyDescent="0.35"/>
    <row r="4157" spans="2:33" ht="15" customHeight="1" x14ac:dyDescent="0.35"/>
    <row r="4158" spans="2:33" ht="15" customHeight="1" x14ac:dyDescent="0.35"/>
    <row r="4159" spans="2:33" ht="15" customHeight="1" x14ac:dyDescent="0.35"/>
    <row r="4160" spans="2:33" ht="12" customHeight="1" x14ac:dyDescent="0.35"/>
    <row r="4161" ht="12" customHeight="1" x14ac:dyDescent="0.35"/>
    <row r="4162" ht="12" customHeight="1" x14ac:dyDescent="0.35"/>
    <row r="4163" ht="12" customHeight="1" x14ac:dyDescent="0.35"/>
    <row r="4164" ht="12" customHeight="1" x14ac:dyDescent="0.35"/>
    <row r="4165" ht="12" customHeight="1" x14ac:dyDescent="0.35"/>
    <row r="4166" ht="12" customHeight="1" x14ac:dyDescent="0.35"/>
    <row r="4167" ht="12" customHeight="1" x14ac:dyDescent="0.35"/>
    <row r="4168" ht="12" customHeight="1" x14ac:dyDescent="0.35"/>
    <row r="4169" ht="12" customHeight="1" x14ac:dyDescent="0.35"/>
    <row r="4170" ht="12" customHeight="1" x14ac:dyDescent="0.35"/>
    <row r="4171" ht="12" customHeight="1" x14ac:dyDescent="0.35"/>
    <row r="4172" ht="12" customHeight="1" x14ac:dyDescent="0.35"/>
    <row r="4173" ht="12" customHeight="1" x14ac:dyDescent="0.35"/>
    <row r="4174" ht="12" customHeight="1" x14ac:dyDescent="0.35"/>
    <row r="4175" ht="12" customHeight="1" x14ac:dyDescent="0.35"/>
    <row r="4176" ht="12" customHeight="1" x14ac:dyDescent="0.35"/>
    <row r="4177" ht="12" customHeight="1" x14ac:dyDescent="0.35"/>
    <row r="4178" ht="12" customHeight="1" x14ac:dyDescent="0.35"/>
    <row r="4179" ht="12" customHeight="1" x14ac:dyDescent="0.35"/>
    <row r="4180" ht="12" customHeight="1" x14ac:dyDescent="0.35"/>
    <row r="4181" ht="12" customHeight="1" x14ac:dyDescent="0.35"/>
    <row r="4182" ht="12" customHeight="1" x14ac:dyDescent="0.35"/>
    <row r="4183" ht="12" customHeight="1" x14ac:dyDescent="0.35"/>
    <row r="4184" ht="12" customHeight="1" x14ac:dyDescent="0.35"/>
    <row r="4185" ht="12" customHeight="1" x14ac:dyDescent="0.35"/>
    <row r="4186" ht="12" customHeight="1" x14ac:dyDescent="0.35"/>
    <row r="4187" ht="12" customHeight="1" x14ac:dyDescent="0.35"/>
    <row r="4188" ht="12" customHeight="1" x14ac:dyDescent="0.35"/>
    <row r="4189" ht="12" customHeight="1" x14ac:dyDescent="0.35"/>
    <row r="4190" ht="12" customHeight="1" x14ac:dyDescent="0.35"/>
    <row r="4191" ht="12" customHeight="1" x14ac:dyDescent="0.35"/>
    <row r="4192" ht="12" customHeight="1" x14ac:dyDescent="0.35"/>
    <row r="4193" ht="12" customHeight="1" x14ac:dyDescent="0.35"/>
    <row r="4194" ht="12" customHeight="1" x14ac:dyDescent="0.35"/>
    <row r="4195" ht="12" customHeight="1" x14ac:dyDescent="0.35"/>
    <row r="4196" ht="12" customHeight="1" x14ac:dyDescent="0.35"/>
    <row r="4197" ht="12" customHeight="1" x14ac:dyDescent="0.35"/>
    <row r="4198" ht="12" customHeight="1" x14ac:dyDescent="0.35"/>
    <row r="4199" ht="12" customHeight="1" x14ac:dyDescent="0.35"/>
    <row r="4200" ht="15" customHeight="1" x14ac:dyDescent="0.35"/>
    <row r="4201" ht="15" customHeight="1" x14ac:dyDescent="0.35"/>
    <row r="4202" ht="15" customHeight="1" x14ac:dyDescent="0.35"/>
    <row r="4203" ht="15" customHeight="1" x14ac:dyDescent="0.35"/>
    <row r="4204" ht="15" customHeight="1" x14ac:dyDescent="0.35"/>
    <row r="4205" ht="15" customHeight="1" x14ac:dyDescent="0.35"/>
    <row r="4206" ht="15" customHeight="1" x14ac:dyDescent="0.35"/>
    <row r="4207" ht="15" customHeight="1" x14ac:dyDescent="0.35"/>
    <row r="4208" ht="15" customHeight="1" x14ac:dyDescent="0.35"/>
    <row r="4209" ht="15" customHeight="1" x14ac:dyDescent="0.35"/>
    <row r="4210" ht="12" customHeight="1" x14ac:dyDescent="0.35"/>
    <row r="4211" ht="15" customHeight="1" x14ac:dyDescent="0.35"/>
    <row r="4212" ht="15" customHeight="1" x14ac:dyDescent="0.35"/>
    <row r="4213" ht="15" customHeight="1" x14ac:dyDescent="0.35"/>
    <row r="4214" ht="15" customHeight="1" x14ac:dyDescent="0.35"/>
    <row r="4215" ht="15" customHeight="1" x14ac:dyDescent="0.35"/>
    <row r="4216" ht="15" customHeight="1" x14ac:dyDescent="0.35"/>
    <row r="4217" ht="15" customHeight="1" x14ac:dyDescent="0.35"/>
    <row r="4218" ht="15" customHeight="1" x14ac:dyDescent="0.35"/>
    <row r="4219" ht="15" customHeight="1" x14ac:dyDescent="0.35"/>
    <row r="4220" ht="15" customHeight="1" x14ac:dyDescent="0.35"/>
    <row r="4221" ht="15" customHeight="1" x14ac:dyDescent="0.35"/>
    <row r="4222" ht="15" customHeight="1" x14ac:dyDescent="0.35"/>
    <row r="4223" ht="15" customHeight="1" x14ac:dyDescent="0.35"/>
    <row r="4224" ht="15" customHeight="1" x14ac:dyDescent="0.35"/>
    <row r="4225" ht="15" customHeight="1" x14ac:dyDescent="0.35"/>
    <row r="4226" ht="15" customHeight="1" x14ac:dyDescent="0.35"/>
    <row r="4227" ht="12" customHeight="1" x14ac:dyDescent="0.35"/>
    <row r="4228" ht="15" customHeight="1" x14ac:dyDescent="0.35"/>
    <row r="4229" ht="15" customHeight="1" x14ac:dyDescent="0.35"/>
    <row r="4230" ht="12" customHeight="1" x14ac:dyDescent="0.35"/>
    <row r="4231" ht="15" customHeight="1" x14ac:dyDescent="0.35"/>
    <row r="4232" ht="15" customHeight="1" x14ac:dyDescent="0.35"/>
    <row r="4233" ht="15" customHeight="1" x14ac:dyDescent="0.35"/>
    <row r="4234" ht="15" customHeight="1" x14ac:dyDescent="0.35"/>
    <row r="4235" ht="15" customHeight="1" x14ac:dyDescent="0.35"/>
    <row r="4236" ht="12" customHeight="1" x14ac:dyDescent="0.35"/>
    <row r="4237" ht="15" customHeight="1" x14ac:dyDescent="0.35"/>
    <row r="4238" ht="15" customHeight="1" x14ac:dyDescent="0.35"/>
    <row r="4239" ht="15" customHeight="1" x14ac:dyDescent="0.35"/>
    <row r="4240" ht="15" customHeight="1" x14ac:dyDescent="0.35"/>
    <row r="4241" ht="15" customHeight="1" x14ac:dyDescent="0.35"/>
    <row r="4242" ht="15" customHeight="1" x14ac:dyDescent="0.35"/>
    <row r="4243" ht="15" customHeight="1" x14ac:dyDescent="0.35"/>
    <row r="4244" ht="15" customHeight="1" x14ac:dyDescent="0.35"/>
    <row r="4245" ht="15" customHeight="1" x14ac:dyDescent="0.35"/>
    <row r="4246" ht="15" customHeight="1" x14ac:dyDescent="0.35"/>
    <row r="4247" ht="15" customHeight="1" x14ac:dyDescent="0.35"/>
    <row r="4248" ht="15" customHeight="1" x14ac:dyDescent="0.35"/>
    <row r="4249" ht="15" customHeight="1" x14ac:dyDescent="0.35"/>
    <row r="4250" ht="15" customHeight="1" x14ac:dyDescent="0.35"/>
    <row r="4251" ht="15" customHeight="1" x14ac:dyDescent="0.35"/>
    <row r="4252" ht="15" customHeight="1" x14ac:dyDescent="0.35"/>
    <row r="4253" ht="12" customHeight="1" x14ac:dyDescent="0.35"/>
    <row r="4254" ht="15" customHeight="1" x14ac:dyDescent="0.35"/>
    <row r="4255" ht="15" customHeight="1" x14ac:dyDescent="0.35"/>
    <row r="4256" ht="12" customHeight="1" x14ac:dyDescent="0.35"/>
    <row r="4257" ht="15" customHeight="1" x14ac:dyDescent="0.35"/>
    <row r="4258" ht="15" customHeight="1" x14ac:dyDescent="0.35"/>
    <row r="4259" ht="15" customHeight="1" x14ac:dyDescent="0.35"/>
    <row r="4260" ht="12" customHeight="1" x14ac:dyDescent="0.35"/>
    <row r="4261" ht="15" customHeight="1" x14ac:dyDescent="0.35"/>
    <row r="4262" ht="15" customHeight="1" x14ac:dyDescent="0.35"/>
    <row r="4263" ht="15" customHeight="1" x14ac:dyDescent="0.35"/>
    <row r="4264" ht="15" customHeight="1" x14ac:dyDescent="0.35"/>
    <row r="4265" ht="15" customHeight="1" x14ac:dyDescent="0.35"/>
    <row r="4266" ht="15" customHeight="1" x14ac:dyDescent="0.35"/>
    <row r="4267" ht="15" customHeight="1" x14ac:dyDescent="0.35"/>
    <row r="4268" ht="15" customHeight="1" x14ac:dyDescent="0.35"/>
    <row r="4269" ht="15" customHeight="1" x14ac:dyDescent="0.35"/>
    <row r="4270" ht="15" customHeight="1" x14ac:dyDescent="0.35"/>
    <row r="4271" ht="12" customHeight="1" x14ac:dyDescent="0.35"/>
    <row r="4272" ht="15" customHeight="1" x14ac:dyDescent="0.35"/>
    <row r="4273" spans="2:33" ht="15" customHeight="1" x14ac:dyDescent="0.35"/>
    <row r="4274" spans="2:33" ht="12" customHeight="1" x14ac:dyDescent="0.35"/>
    <row r="4275" spans="2:33" ht="15" customHeight="1" x14ac:dyDescent="0.35"/>
    <row r="4276" spans="2:33" ht="15" customHeight="1" x14ac:dyDescent="0.35"/>
    <row r="4277" spans="2:33" ht="15" customHeight="1" x14ac:dyDescent="0.35">
      <c r="B4277" s="105"/>
      <c r="C4277" s="105"/>
      <c r="D4277" s="105"/>
      <c r="E4277" s="105"/>
      <c r="F4277" s="105"/>
      <c r="G4277" s="105"/>
      <c r="H4277" s="105"/>
      <c r="I4277" s="105"/>
      <c r="J4277" s="105"/>
      <c r="K4277" s="105"/>
      <c r="L4277" s="105"/>
      <c r="M4277" s="105"/>
      <c r="N4277" s="105"/>
      <c r="O4277" s="105"/>
      <c r="P4277" s="105"/>
      <c r="Q4277" s="105"/>
      <c r="R4277" s="105"/>
      <c r="S4277" s="105"/>
      <c r="T4277" s="105"/>
      <c r="U4277" s="105"/>
      <c r="V4277" s="105"/>
      <c r="W4277" s="105"/>
      <c r="X4277" s="105"/>
      <c r="Y4277" s="105"/>
      <c r="Z4277" s="105"/>
      <c r="AA4277" s="105"/>
      <c r="AB4277" s="105"/>
      <c r="AC4277" s="105"/>
      <c r="AD4277" s="105"/>
      <c r="AE4277" s="105"/>
      <c r="AF4277" s="105"/>
      <c r="AG4277" s="105"/>
    </row>
    <row r="4278" spans="2:33" ht="15" customHeight="1" x14ac:dyDescent="0.35"/>
    <row r="4279" spans="2:33" ht="15" customHeight="1" x14ac:dyDescent="0.35"/>
    <row r="4280" spans="2:33" ht="15" customHeight="1" x14ac:dyDescent="0.35"/>
    <row r="4281" spans="2:33" ht="15" customHeight="1" x14ac:dyDescent="0.35"/>
    <row r="4282" spans="2:33" ht="15" customHeight="1" x14ac:dyDescent="0.35"/>
    <row r="4283" spans="2:33" ht="15" customHeight="1" x14ac:dyDescent="0.35"/>
    <row r="4284" spans="2:33" ht="15" customHeight="1" x14ac:dyDescent="0.35"/>
    <row r="4285" spans="2:33" ht="12" customHeight="1" x14ac:dyDescent="0.35"/>
    <row r="4286" spans="2:33" ht="12" customHeight="1" x14ac:dyDescent="0.35"/>
    <row r="4287" spans="2:33" ht="12" customHeight="1" x14ac:dyDescent="0.35"/>
    <row r="4288" spans="2:33" ht="12" customHeight="1" x14ac:dyDescent="0.35"/>
    <row r="4289" ht="12" customHeight="1" x14ac:dyDescent="0.35"/>
    <row r="4290" ht="12" customHeight="1" x14ac:dyDescent="0.35"/>
    <row r="4291" ht="12" customHeight="1" x14ac:dyDescent="0.35"/>
    <row r="4292" ht="12" customHeight="1" x14ac:dyDescent="0.35"/>
    <row r="4293" ht="12" customHeight="1" x14ac:dyDescent="0.35"/>
    <row r="4294" ht="12" customHeight="1" x14ac:dyDescent="0.35"/>
    <row r="4295" ht="12" customHeight="1" x14ac:dyDescent="0.35"/>
    <row r="4296" ht="12" customHeight="1" x14ac:dyDescent="0.35"/>
    <row r="4297" ht="12" customHeight="1" x14ac:dyDescent="0.35"/>
    <row r="4298" ht="12" customHeight="1" x14ac:dyDescent="0.35"/>
    <row r="4299" ht="12" customHeight="1" x14ac:dyDescent="0.35"/>
    <row r="4300" ht="12" customHeight="1" x14ac:dyDescent="0.35"/>
    <row r="4301" ht="12" customHeight="1" x14ac:dyDescent="0.35"/>
    <row r="4302" ht="12" customHeight="1" x14ac:dyDescent="0.35"/>
    <row r="4303" ht="12" customHeight="1" x14ac:dyDescent="0.35"/>
    <row r="4304" ht="12" customHeight="1" x14ac:dyDescent="0.35"/>
    <row r="4305" ht="12" customHeight="1" x14ac:dyDescent="0.35"/>
    <row r="4306" ht="12" customHeight="1" x14ac:dyDescent="0.35"/>
    <row r="4307" ht="12" customHeight="1" x14ac:dyDescent="0.35"/>
    <row r="4308" ht="12" customHeight="1" x14ac:dyDescent="0.35"/>
    <row r="4309" ht="12" customHeight="1" x14ac:dyDescent="0.35"/>
    <row r="4310" ht="12" customHeight="1" x14ac:dyDescent="0.35"/>
    <row r="4311" ht="12" customHeight="1" x14ac:dyDescent="0.35"/>
    <row r="4312" ht="12" customHeight="1" x14ac:dyDescent="0.35"/>
    <row r="4313" ht="12" customHeight="1" x14ac:dyDescent="0.35"/>
    <row r="4314" ht="12" customHeight="1" x14ac:dyDescent="0.35"/>
    <row r="4315" ht="12" customHeight="1" x14ac:dyDescent="0.35"/>
    <row r="4316" ht="12" customHeight="1" x14ac:dyDescent="0.35"/>
    <row r="4317" ht="12" customHeight="1" x14ac:dyDescent="0.35"/>
    <row r="4318" ht="12" customHeight="1" x14ac:dyDescent="0.35"/>
    <row r="4319" ht="12" customHeight="1" x14ac:dyDescent="0.35"/>
    <row r="4320" ht="12" customHeight="1" x14ac:dyDescent="0.35"/>
    <row r="4321" ht="12" customHeight="1" x14ac:dyDescent="0.35"/>
    <row r="4322" ht="12" customHeight="1" x14ac:dyDescent="0.35"/>
    <row r="4323" ht="12" customHeight="1" x14ac:dyDescent="0.35"/>
    <row r="4324" ht="12" customHeight="1" x14ac:dyDescent="0.35"/>
    <row r="4325" ht="15" customHeight="1" x14ac:dyDescent="0.35"/>
    <row r="4326" ht="15" customHeight="1" x14ac:dyDescent="0.35"/>
    <row r="4327" ht="15" customHeight="1" x14ac:dyDescent="0.35"/>
    <row r="4328" ht="15" customHeight="1" x14ac:dyDescent="0.35"/>
    <row r="4329" ht="15" customHeight="1" x14ac:dyDescent="0.35"/>
    <row r="4330" ht="15" customHeight="1" x14ac:dyDescent="0.35"/>
    <row r="4331" ht="15" customHeight="1" x14ac:dyDescent="0.35"/>
    <row r="4332" ht="15" customHeight="1" x14ac:dyDescent="0.35"/>
    <row r="4333" ht="15" customHeight="1" x14ac:dyDescent="0.35"/>
    <row r="4334" ht="15" customHeight="1" x14ac:dyDescent="0.35"/>
    <row r="4335" ht="12" customHeight="1" x14ac:dyDescent="0.35"/>
    <row r="4336" ht="15" customHeight="1" x14ac:dyDescent="0.35"/>
    <row r="4337" ht="15" customHeight="1" x14ac:dyDescent="0.35"/>
    <row r="4338" ht="15" customHeight="1" x14ac:dyDescent="0.35"/>
    <row r="4339" ht="15" customHeight="1" x14ac:dyDescent="0.35"/>
    <row r="4340" ht="15" customHeight="1" x14ac:dyDescent="0.35"/>
    <row r="4341" ht="15" customHeight="1" x14ac:dyDescent="0.35"/>
    <row r="4342" ht="15" customHeight="1" x14ac:dyDescent="0.35"/>
    <row r="4343" ht="15" customHeight="1" x14ac:dyDescent="0.35"/>
    <row r="4344" ht="15" customHeight="1" x14ac:dyDescent="0.35"/>
    <row r="4345" ht="15" customHeight="1" x14ac:dyDescent="0.35"/>
    <row r="4346" ht="15" customHeight="1" x14ac:dyDescent="0.35"/>
    <row r="4347" ht="15" customHeight="1" x14ac:dyDescent="0.35"/>
    <row r="4348" ht="15" customHeight="1" x14ac:dyDescent="0.35"/>
    <row r="4349" ht="15" customHeight="1" x14ac:dyDescent="0.35"/>
    <row r="4350" ht="15" customHeight="1" x14ac:dyDescent="0.35"/>
    <row r="4351" ht="15" customHeight="1" x14ac:dyDescent="0.35"/>
    <row r="4352" ht="12" customHeight="1" x14ac:dyDescent="0.35"/>
    <row r="4353" ht="15" customHeight="1" x14ac:dyDescent="0.35"/>
    <row r="4354" ht="15" customHeight="1" x14ac:dyDescent="0.35"/>
    <row r="4355" ht="12" customHeight="1" x14ac:dyDescent="0.35"/>
    <row r="4356" ht="15" customHeight="1" x14ac:dyDescent="0.35"/>
    <row r="4357" ht="15" customHeight="1" x14ac:dyDescent="0.35"/>
    <row r="4358" ht="15" customHeight="1" x14ac:dyDescent="0.35"/>
    <row r="4359" ht="15" customHeight="1" x14ac:dyDescent="0.35"/>
    <row r="4360" ht="15" customHeight="1" x14ac:dyDescent="0.35"/>
    <row r="4361" ht="12" customHeight="1" x14ac:dyDescent="0.35"/>
    <row r="4362" ht="15" customHeight="1" x14ac:dyDescent="0.35"/>
    <row r="4363" ht="15" customHeight="1" x14ac:dyDescent="0.35"/>
    <row r="4364" ht="15" customHeight="1" x14ac:dyDescent="0.35"/>
    <row r="4365" ht="15" customHeight="1" x14ac:dyDescent="0.35"/>
    <row r="4366" ht="15" customHeight="1" x14ac:dyDescent="0.35"/>
    <row r="4367" ht="15" customHeight="1" x14ac:dyDescent="0.35"/>
    <row r="4368" ht="15" customHeight="1" x14ac:dyDescent="0.35"/>
    <row r="4369" ht="15" customHeight="1" x14ac:dyDescent="0.35"/>
    <row r="4370" ht="15" customHeight="1" x14ac:dyDescent="0.35"/>
    <row r="4371" ht="15" customHeight="1" x14ac:dyDescent="0.35"/>
    <row r="4372" ht="15" customHeight="1" x14ac:dyDescent="0.35"/>
    <row r="4373" ht="15" customHeight="1" x14ac:dyDescent="0.35"/>
    <row r="4374" ht="15" customHeight="1" x14ac:dyDescent="0.35"/>
    <row r="4375" ht="15" customHeight="1" x14ac:dyDescent="0.35"/>
    <row r="4376" ht="15" customHeight="1" x14ac:dyDescent="0.35"/>
    <row r="4377" ht="15" customHeight="1" x14ac:dyDescent="0.35"/>
    <row r="4378" ht="12" customHeight="1" x14ac:dyDescent="0.35"/>
    <row r="4379" ht="15" customHeight="1" x14ac:dyDescent="0.35"/>
    <row r="4380" ht="15" customHeight="1" x14ac:dyDescent="0.35"/>
    <row r="4381" ht="12" customHeight="1" x14ac:dyDescent="0.35"/>
    <row r="4382" ht="15" customHeight="1" x14ac:dyDescent="0.35"/>
    <row r="4383" ht="15" customHeight="1" x14ac:dyDescent="0.35"/>
    <row r="4384" ht="15" customHeight="1" x14ac:dyDescent="0.35"/>
    <row r="4385" ht="12" customHeight="1" x14ac:dyDescent="0.35"/>
    <row r="4386" ht="15" customHeight="1" x14ac:dyDescent="0.35"/>
    <row r="4387" ht="15" customHeight="1" x14ac:dyDescent="0.35"/>
    <row r="4388" ht="15" customHeight="1" x14ac:dyDescent="0.35"/>
    <row r="4389" ht="15" customHeight="1" x14ac:dyDescent="0.35"/>
    <row r="4390" ht="15" customHeight="1" x14ac:dyDescent="0.35"/>
    <row r="4391" ht="15" customHeight="1" x14ac:dyDescent="0.35"/>
    <row r="4392" ht="15" customHeight="1" x14ac:dyDescent="0.35"/>
    <row r="4393" ht="15" customHeight="1" x14ac:dyDescent="0.35"/>
    <row r="4394" ht="15" customHeight="1" x14ac:dyDescent="0.35"/>
    <row r="4395" ht="15" customHeight="1" x14ac:dyDescent="0.35"/>
    <row r="4396" ht="12" customHeight="1" x14ac:dyDescent="0.35"/>
    <row r="4397" ht="15" customHeight="1" x14ac:dyDescent="0.35"/>
    <row r="4398" ht="15" customHeight="1" x14ac:dyDescent="0.35"/>
    <row r="4399" ht="12" customHeight="1" x14ac:dyDescent="0.35"/>
    <row r="4400" ht="15" customHeight="1" x14ac:dyDescent="0.35"/>
    <row r="4401" spans="2:33" ht="15" customHeight="1" x14ac:dyDescent="0.35"/>
    <row r="4402" spans="2:33" ht="15" customHeight="1" x14ac:dyDescent="0.35">
      <c r="B4402" s="105"/>
      <c r="C4402" s="105"/>
      <c r="D4402" s="105"/>
      <c r="E4402" s="105"/>
      <c r="F4402" s="105"/>
      <c r="G4402" s="105"/>
      <c r="H4402" s="105"/>
      <c r="I4402" s="105"/>
      <c r="J4402" s="105"/>
      <c r="K4402" s="105"/>
      <c r="L4402" s="105"/>
      <c r="M4402" s="105"/>
      <c r="N4402" s="105"/>
      <c r="O4402" s="105"/>
      <c r="P4402" s="105"/>
      <c r="Q4402" s="105"/>
      <c r="R4402" s="105"/>
      <c r="S4402" s="105"/>
      <c r="T4402" s="105"/>
      <c r="U4402" s="105"/>
      <c r="V4402" s="105"/>
      <c r="W4402" s="105"/>
      <c r="X4402" s="105"/>
      <c r="Y4402" s="105"/>
      <c r="Z4402" s="105"/>
      <c r="AA4402" s="105"/>
      <c r="AB4402" s="105"/>
      <c r="AC4402" s="105"/>
      <c r="AD4402" s="105"/>
      <c r="AE4402" s="105"/>
      <c r="AF4402" s="105"/>
      <c r="AG4402" s="105"/>
    </row>
    <row r="4403" spans="2:33" ht="15" customHeight="1" x14ac:dyDescent="0.35"/>
    <row r="4404" spans="2:33" ht="15" customHeight="1" x14ac:dyDescent="0.35"/>
    <row r="4405" spans="2:33" ht="15" customHeight="1" x14ac:dyDescent="0.35"/>
    <row r="4406" spans="2:33" ht="15" customHeight="1" x14ac:dyDescent="0.35"/>
    <row r="4407" spans="2:33" ht="15" customHeight="1" x14ac:dyDescent="0.35"/>
    <row r="4408" spans="2:33" ht="15" customHeight="1" x14ac:dyDescent="0.35"/>
    <row r="4409" spans="2:33" ht="15" customHeight="1" x14ac:dyDescent="0.35"/>
  </sheetData>
  <mergeCells count="29">
    <mergeCell ref="B3902:AG3902"/>
    <mergeCell ref="B4027:AG4027"/>
    <mergeCell ref="B4152:AG4152"/>
    <mergeCell ref="B4277:AG4277"/>
    <mergeCell ref="B4402:AG4402"/>
    <mergeCell ref="B2971:AG2971"/>
    <mergeCell ref="B3293:AG3293"/>
    <mergeCell ref="B3402:AG3402"/>
    <mergeCell ref="B3527:AG3527"/>
    <mergeCell ref="B3652:AG3652"/>
    <mergeCell ref="B3777:AG3777"/>
    <mergeCell ref="B1269:AG1269"/>
    <mergeCell ref="B1484:AG1484"/>
    <mergeCell ref="B1713:AG1713"/>
    <mergeCell ref="B1990:AG1990"/>
    <mergeCell ref="B2325:AG2325"/>
    <mergeCell ref="B2645:AG2645"/>
    <mergeCell ref="B638:AG638"/>
    <mergeCell ref="B710:AG710"/>
    <mergeCell ref="B886:AG886"/>
    <mergeCell ref="B969:AG969"/>
    <mergeCell ref="B1071:AG1071"/>
    <mergeCell ref="B1169:AG1169"/>
    <mergeCell ref="B116:AG116"/>
    <mergeCell ref="B258:AG258"/>
    <mergeCell ref="B340:AG340"/>
    <mergeCell ref="B452:AG452"/>
    <mergeCell ref="B500:AG500"/>
    <mergeCell ref="B557:AG55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1640625" defaultRowHeight="14.5" x14ac:dyDescent="0.35"/>
  <cols>
    <col min="1" max="1" width="36.453125" customWidth="1"/>
    <col min="2" max="2" width="32.453125" customWidth="1"/>
    <col min="3" max="3" width="34" customWidth="1"/>
  </cols>
  <sheetData>
    <row r="1" spans="1:36" x14ac:dyDescent="0.35">
      <c r="A1" t="s">
        <v>1397</v>
      </c>
    </row>
    <row r="2" spans="1:36" x14ac:dyDescent="0.35">
      <c r="A2" t="s">
        <v>1396</v>
      </c>
    </row>
    <row r="3" spans="1:36" x14ac:dyDescent="0.35">
      <c r="A3" t="s">
        <v>1395</v>
      </c>
    </row>
    <row r="4" spans="1:36" x14ac:dyDescent="0.35">
      <c r="A4" t="s">
        <v>253</v>
      </c>
    </row>
    <row r="5" spans="1:36" x14ac:dyDescent="0.3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35">
      <c r="A6" s="41" t="s">
        <v>1394</v>
      </c>
      <c r="C6" t="s">
        <v>1393</v>
      </c>
    </row>
    <row r="7" spans="1:36" ht="15" thickBot="1" x14ac:dyDescent="0.4">
      <c r="A7" s="39" t="s">
        <v>256</v>
      </c>
      <c r="B7" s="42"/>
      <c r="C7" s="39" t="s">
        <v>1392</v>
      </c>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40"/>
    </row>
    <row r="8" spans="1:36" ht="15" thickTop="1" x14ac:dyDescent="0.3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6">
        <v>-1E-3</v>
      </c>
    </row>
    <row r="9" spans="1:36" x14ac:dyDescent="0.3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6">
        <v>-8.9999999999999993E-3</v>
      </c>
    </row>
    <row r="10" spans="1:36" x14ac:dyDescent="0.3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6">
        <v>-1E-3</v>
      </c>
    </row>
    <row r="11" spans="1:36" ht="15" thickBot="1" x14ac:dyDescent="0.4">
      <c r="A11" s="39" t="s">
        <v>263</v>
      </c>
      <c r="B11" s="42"/>
      <c r="C11" s="39" t="s">
        <v>1385</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40"/>
    </row>
    <row r="12" spans="1:36" ht="15" thickTop="1" x14ac:dyDescent="0.3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6">
        <v>2E-3</v>
      </c>
    </row>
    <row r="13" spans="1:36" x14ac:dyDescent="0.3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6">
        <v>0.02</v>
      </c>
    </row>
    <row r="14" spans="1:36" x14ac:dyDescent="0.3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6">
        <v>4.9000000000000002E-2</v>
      </c>
    </row>
    <row r="15" spans="1:36" x14ac:dyDescent="0.3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6">
        <v>7.5999999999999998E-2</v>
      </c>
    </row>
    <row r="16" spans="1:36" x14ac:dyDescent="0.3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6">
        <v>3.4000000000000002E-2</v>
      </c>
    </row>
    <row r="17" spans="1:36" x14ac:dyDescent="0.3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6">
        <v>1.0999999999999999E-2</v>
      </c>
    </row>
    <row r="18" spans="1:36" x14ac:dyDescent="0.3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3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6">
        <v>4.9000000000000002E-2</v>
      </c>
    </row>
    <row r="20" spans="1:36" x14ac:dyDescent="0.3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6">
        <v>1.2E-2</v>
      </c>
    </row>
    <row r="21" spans="1:36" x14ac:dyDescent="0.3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6">
        <v>5.0000000000000001E-3</v>
      </c>
    </row>
    <row r="22" spans="1:36" x14ac:dyDescent="0.3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6">
        <v>8.0000000000000002E-3</v>
      </c>
    </row>
    <row r="23" spans="1:36" x14ac:dyDescent="0.3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6">
        <v>5.0000000000000001E-3</v>
      </c>
    </row>
    <row r="24" spans="1:36" x14ac:dyDescent="0.3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3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6">
        <v>6.8000000000000005E-2</v>
      </c>
    </row>
    <row r="26" spans="1:36" x14ac:dyDescent="0.3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6">
        <v>4.9000000000000002E-2</v>
      </c>
    </row>
    <row r="27" spans="1:36" x14ac:dyDescent="0.3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6">
        <v>4.2999999999999997E-2</v>
      </c>
    </row>
    <row r="28" spans="1:36" s="46" customFormat="1" x14ac:dyDescent="0.35">
      <c r="A28" s="46" t="s">
        <v>1352</v>
      </c>
      <c r="B28" s="46" t="s">
        <v>1351</v>
      </c>
      <c r="C28" s="46" t="s">
        <v>1350</v>
      </c>
      <c r="D28" s="46" t="s">
        <v>1255</v>
      </c>
      <c r="E28" s="46">
        <v>4777.5668949999999</v>
      </c>
      <c r="F28" s="46">
        <v>5135.2470700000003</v>
      </c>
      <c r="G28" s="46">
        <v>5659.9975590000004</v>
      </c>
      <c r="H28" s="46">
        <v>5713.5405270000001</v>
      </c>
      <c r="I28" s="46">
        <v>5792.4189450000003</v>
      </c>
      <c r="J28" s="46">
        <v>5849.501953</v>
      </c>
      <c r="K28" s="46">
        <v>5778.6196289999998</v>
      </c>
      <c r="L28" s="46">
        <v>5683.4472660000001</v>
      </c>
      <c r="M28" s="46">
        <v>5729.2172849999997</v>
      </c>
      <c r="N28" s="46">
        <v>5752.921875</v>
      </c>
      <c r="O28" s="46">
        <v>5794.1308589999999</v>
      </c>
      <c r="P28" s="46">
        <v>5815.1259769999997</v>
      </c>
      <c r="Q28" s="46">
        <v>5853.7866210000002</v>
      </c>
      <c r="R28" s="46">
        <v>5884.1684569999998</v>
      </c>
      <c r="S28" s="46">
        <v>5935.794922</v>
      </c>
      <c r="T28" s="46">
        <v>5942.1479490000002</v>
      </c>
      <c r="U28" s="46">
        <v>5899.8701170000004</v>
      </c>
      <c r="V28" s="46">
        <v>5865.5498049999997</v>
      </c>
      <c r="W28" s="46">
        <v>5877.4335940000001</v>
      </c>
      <c r="X28" s="46">
        <v>5865.1044920000004</v>
      </c>
      <c r="Y28" s="46">
        <v>5848.2705079999996</v>
      </c>
      <c r="Z28" s="46">
        <v>5836.1997069999998</v>
      </c>
      <c r="AA28" s="46">
        <v>5822.5346680000002</v>
      </c>
      <c r="AB28" s="46">
        <v>5797.5927730000003</v>
      </c>
      <c r="AC28" s="46">
        <v>5787.5117190000001</v>
      </c>
      <c r="AD28" s="46">
        <v>5840.4858400000003</v>
      </c>
      <c r="AE28" s="46">
        <v>5808.4165039999998</v>
      </c>
      <c r="AF28" s="46">
        <v>5768.8120120000003</v>
      </c>
      <c r="AG28" s="46">
        <v>5784.9287109999996</v>
      </c>
      <c r="AH28" s="46">
        <v>5746.5708009999998</v>
      </c>
      <c r="AI28" s="46">
        <v>5701.9614259999998</v>
      </c>
      <c r="AJ28" s="47">
        <v>6.0000000000000001E-3</v>
      </c>
    </row>
    <row r="29" spans="1:36" ht="15" thickBot="1" x14ac:dyDescent="0.4">
      <c r="A29" s="39" t="s">
        <v>1349</v>
      </c>
      <c r="B29" s="42"/>
      <c r="C29" s="39" t="s">
        <v>1348</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40"/>
    </row>
    <row r="30" spans="1:36" ht="15" thickTop="1" x14ac:dyDescent="0.35">
      <c r="A30" t="s">
        <v>289</v>
      </c>
      <c r="C30" t="s">
        <v>1347</v>
      </c>
    </row>
    <row r="31" spans="1:36" x14ac:dyDescent="0.3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6">
        <v>3.0000000000000001E-3</v>
      </c>
    </row>
    <row r="32" spans="1:36" x14ac:dyDescent="0.3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6">
        <v>3.1E-2</v>
      </c>
    </row>
    <row r="33" spans="1:36" x14ac:dyDescent="0.3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6">
        <v>3.0000000000000001E-3</v>
      </c>
    </row>
    <row r="34" spans="1:36" ht="15" thickBot="1" x14ac:dyDescent="0.4">
      <c r="A34" s="39" t="s">
        <v>294</v>
      </c>
      <c r="B34" s="42"/>
      <c r="C34" s="39" t="s">
        <v>1340</v>
      </c>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40"/>
    </row>
    <row r="35" spans="1:36" ht="15" thickTop="1" x14ac:dyDescent="0.3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6">
        <v>1E-3</v>
      </c>
    </row>
    <row r="36" spans="1:36" x14ac:dyDescent="0.3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3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6">
        <v>8.8999999999999996E-2</v>
      </c>
    </row>
    <row r="38" spans="1:36" x14ac:dyDescent="0.3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6">
        <v>9.7000000000000003E-2</v>
      </c>
    </row>
    <row r="39" spans="1:36" x14ac:dyDescent="0.3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6">
        <v>9.2999999999999999E-2</v>
      </c>
    </row>
    <row r="40" spans="1:36" x14ac:dyDescent="0.3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6">
        <v>7.0000000000000007E-2</v>
      </c>
    </row>
    <row r="41" spans="1:36" x14ac:dyDescent="0.3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3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6">
        <v>3.9E-2</v>
      </c>
    </row>
    <row r="43" spans="1:36" x14ac:dyDescent="0.3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6">
        <v>1.2E-2</v>
      </c>
    </row>
    <row r="44" spans="1:36" x14ac:dyDescent="0.3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6">
        <v>7.0000000000000001E-3</v>
      </c>
    </row>
    <row r="45" spans="1:36" x14ac:dyDescent="0.3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6">
        <v>2.3E-2</v>
      </c>
    </row>
    <row r="46" spans="1:36" x14ac:dyDescent="0.3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6">
        <v>7.0000000000000001E-3</v>
      </c>
    </row>
    <row r="47" spans="1:36" x14ac:dyDescent="0.3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3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6">
        <v>0.14599999999999999</v>
      </c>
    </row>
    <row r="49" spans="1:36" x14ac:dyDescent="0.3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6">
        <v>2.8000000000000001E-2</v>
      </c>
    </row>
    <row r="50" spans="1:36" x14ac:dyDescent="0.3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6">
        <v>0.02</v>
      </c>
    </row>
    <row r="51" spans="1:36" s="46" customFormat="1" x14ac:dyDescent="0.35">
      <c r="A51" s="46" t="s">
        <v>1306</v>
      </c>
      <c r="B51" s="46" t="s">
        <v>1305</v>
      </c>
      <c r="C51" s="46" t="s">
        <v>1304</v>
      </c>
      <c r="D51" s="46" t="s">
        <v>1255</v>
      </c>
      <c r="E51" s="46">
        <v>7503.9414059999999</v>
      </c>
      <c r="F51" s="46">
        <v>8394.1142579999996</v>
      </c>
      <c r="G51" s="46">
        <v>8708.0390619999998</v>
      </c>
      <c r="H51" s="46">
        <v>8924.9150389999995</v>
      </c>
      <c r="I51" s="46">
        <v>9272.9472659999992</v>
      </c>
      <c r="J51" s="46">
        <v>9546.3652340000008</v>
      </c>
      <c r="K51" s="46">
        <v>9567.3603519999997</v>
      </c>
      <c r="L51" s="46">
        <v>9412.8291019999997</v>
      </c>
      <c r="M51" s="46">
        <v>9461.5009769999997</v>
      </c>
      <c r="N51" s="46">
        <v>9456.7802730000003</v>
      </c>
      <c r="O51" s="46">
        <v>9277.3457030000009</v>
      </c>
      <c r="P51" s="46">
        <v>9276.0136719999991</v>
      </c>
      <c r="Q51" s="46">
        <v>9291.4375</v>
      </c>
      <c r="R51" s="46">
        <v>9294.3056639999995</v>
      </c>
      <c r="S51" s="46">
        <v>9284.4033199999994</v>
      </c>
      <c r="T51" s="46">
        <v>9355.8242190000001</v>
      </c>
      <c r="U51" s="46">
        <v>9354.5185550000006</v>
      </c>
      <c r="V51" s="46">
        <v>9316.0439449999994</v>
      </c>
      <c r="W51" s="46">
        <v>9335.7333980000003</v>
      </c>
      <c r="X51" s="46">
        <v>9368.1982420000004</v>
      </c>
      <c r="Y51" s="46">
        <v>9366.0957030000009</v>
      </c>
      <c r="Z51" s="46">
        <v>9366.5068360000005</v>
      </c>
      <c r="AA51" s="46">
        <v>9386.3359380000002</v>
      </c>
      <c r="AB51" s="46">
        <v>9376.5830079999996</v>
      </c>
      <c r="AC51" s="46">
        <v>9372.5556639999995</v>
      </c>
      <c r="AD51" s="46">
        <v>9444.1005860000005</v>
      </c>
      <c r="AE51" s="46">
        <v>9422.7324219999991</v>
      </c>
      <c r="AF51" s="46">
        <v>9389.0859380000002</v>
      </c>
      <c r="AG51" s="46">
        <v>9460.1953119999998</v>
      </c>
      <c r="AH51" s="46">
        <v>9411.0273440000001</v>
      </c>
      <c r="AI51" s="46">
        <v>9346.6884769999997</v>
      </c>
      <c r="AJ51" s="47">
        <v>7.0000000000000001E-3</v>
      </c>
    </row>
    <row r="52" spans="1:36" x14ac:dyDescent="0.3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6">
        <v>2.8000000000000001E-2</v>
      </c>
    </row>
    <row r="53" spans="1:36" x14ac:dyDescent="0.3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6">
        <v>3.1E-2</v>
      </c>
    </row>
    <row r="54" spans="1:36" x14ac:dyDescent="0.3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s="32" customFormat="1" ht="15" thickBot="1" x14ac:dyDescent="0.4">
      <c r="A55" s="43" t="s">
        <v>1294</v>
      </c>
      <c r="B55" s="44" t="s">
        <v>1293</v>
      </c>
      <c r="C55" s="43"/>
      <c r="D55" s="43" t="s">
        <v>1292</v>
      </c>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5"/>
    </row>
    <row r="56" spans="1:36" ht="15" thickTop="1" x14ac:dyDescent="0.3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6">
        <v>1E-3</v>
      </c>
    </row>
    <row r="57" spans="1:36" x14ac:dyDescent="0.3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6">
        <v>3.1E-2</v>
      </c>
    </row>
    <row r="58" spans="1:36" x14ac:dyDescent="0.3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6">
        <v>2E-3</v>
      </c>
    </row>
    <row r="59" spans="1:36" x14ac:dyDescent="0.3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6">
        <v>7.5999999999999998E-2</v>
      </c>
    </row>
    <row r="60" spans="1:36" x14ac:dyDescent="0.3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6">
        <v>5.8000000000000003E-2</v>
      </c>
    </row>
    <row r="61" spans="1:36" x14ac:dyDescent="0.3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6">
        <v>4.2999999999999997E-2</v>
      </c>
    </row>
    <row r="62" spans="1:36" x14ac:dyDescent="0.3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6">
        <v>8.9999999999999993E-3</v>
      </c>
    </row>
    <row r="63" spans="1:36" x14ac:dyDescent="0.3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6">
        <v>7.3999999999999996E-2</v>
      </c>
    </row>
    <row r="64" spans="1:36" x14ac:dyDescent="0.3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6">
        <v>7.0000000000000001E-3</v>
      </c>
    </row>
    <row r="65" spans="1:36" x14ac:dyDescent="0.3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6">
        <v>1.6E-2</v>
      </c>
    </row>
    <row r="66" spans="1:36" x14ac:dyDescent="0.3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3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6">
        <v>2.1999999999999999E-2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1640625" defaultRowHeight="15" customHeight="1" x14ac:dyDescent="0.35"/>
  <cols>
    <col min="1" max="1" width="25.453125" customWidth="1"/>
    <col min="2" max="2" width="30" customWidth="1"/>
  </cols>
  <sheetData>
    <row r="1" spans="1:36" ht="15" customHeight="1" x14ac:dyDescent="0.3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ht="14.5" x14ac:dyDescent="0.35">
      <c r="A10" t="s">
        <v>250</v>
      </c>
    </row>
    <row r="11" spans="1:36" ht="14.5" x14ac:dyDescent="0.35">
      <c r="A11" t="s">
        <v>251</v>
      </c>
    </row>
    <row r="12" spans="1:36" ht="14.5" x14ac:dyDescent="0.35">
      <c r="A12" t="s">
        <v>252</v>
      </c>
    </row>
    <row r="13" spans="1:36" ht="14.5" x14ac:dyDescent="0.35">
      <c r="A13" t="s">
        <v>253</v>
      </c>
    </row>
    <row r="14" spans="1:36" ht="14.5" x14ac:dyDescent="0.3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t="14.5" x14ac:dyDescent="0.35">
      <c r="A15" t="s">
        <v>255</v>
      </c>
      <c r="C15" t="s">
        <v>316</v>
      </c>
    </row>
    <row r="16" spans="1:36" ht="14.5" x14ac:dyDescent="0.35">
      <c r="A16" t="s">
        <v>256</v>
      </c>
      <c r="C16" t="s">
        <v>317</v>
      </c>
    </row>
    <row r="17" spans="1:36" ht="14.5" x14ac:dyDescent="0.3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6">
        <v>-1.0999999999999999E-2</v>
      </c>
    </row>
    <row r="18" spans="1:36" ht="14.5" x14ac:dyDescent="0.3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6">
        <v>-0.115</v>
      </c>
    </row>
    <row r="19" spans="1:36" ht="14.5" x14ac:dyDescent="0.3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6">
        <v>-1.0999999999999999E-2</v>
      </c>
    </row>
    <row r="20" spans="1:36" ht="14.5" x14ac:dyDescent="0.35">
      <c r="A20" t="s">
        <v>263</v>
      </c>
      <c r="C20" t="s">
        <v>322</v>
      </c>
    </row>
    <row r="21" spans="1:36" ht="14.5" x14ac:dyDescent="0.3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6">
        <v>-3.4000000000000002E-2</v>
      </c>
    </row>
    <row r="22" spans="1:36" ht="14.5" x14ac:dyDescent="0.35">
      <c r="A22" s="27"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6">
        <v>-3.6999999999999998E-2</v>
      </c>
    </row>
    <row r="23" spans="1:36" ht="14.5" x14ac:dyDescent="0.35">
      <c r="A23" s="27"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6">
        <v>8.7999999999999995E-2</v>
      </c>
    </row>
    <row r="24" spans="1:36" ht="14.5" x14ac:dyDescent="0.35">
      <c r="A24" s="27"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6">
        <v>0.1</v>
      </c>
    </row>
    <row r="25" spans="1:36" ht="14.5" x14ac:dyDescent="0.3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6">
        <v>4.5999999999999999E-2</v>
      </c>
    </row>
    <row r="26" spans="1:36" ht="14.5" x14ac:dyDescent="0.3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6">
        <v>-8.9999999999999993E-3</v>
      </c>
    </row>
    <row r="27" spans="1:36" ht="14.5" x14ac:dyDescent="0.3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ht="14.5" x14ac:dyDescent="0.3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6">
        <v>0.02</v>
      </c>
    </row>
    <row r="29" spans="1:36" ht="14.5" x14ac:dyDescent="0.3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6">
        <v>-2.1000000000000001E-2</v>
      </c>
    </row>
    <row r="30" spans="1:36" ht="14.5" x14ac:dyDescent="0.3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6">
        <v>-1.6E-2</v>
      </c>
    </row>
    <row r="31" spans="1:36" ht="14.5" x14ac:dyDescent="0.3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6">
        <v>2.3E-2</v>
      </c>
    </row>
    <row r="32" spans="1:36" ht="14.5" x14ac:dyDescent="0.3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6">
        <v>4.0000000000000001E-3</v>
      </c>
    </row>
    <row r="33" spans="1:36" ht="14.5" x14ac:dyDescent="0.3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ht="14.5" x14ac:dyDescent="0.3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6">
        <v>2.9000000000000001E-2</v>
      </c>
    </row>
    <row r="35" spans="1:36" ht="14.5" x14ac:dyDescent="0.3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6">
        <v>2.1999999999999999E-2</v>
      </c>
    </row>
    <row r="36" spans="1:36" ht="14.5" x14ac:dyDescent="0.3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6">
        <v>-7.0000000000000001E-3</v>
      </c>
    </row>
    <row r="37" spans="1:36" ht="14.5" x14ac:dyDescent="0.35">
      <c r="A37" t="s">
        <v>288</v>
      </c>
      <c r="C37" t="s">
        <v>339</v>
      </c>
    </row>
    <row r="38" spans="1:36" ht="14.5" x14ac:dyDescent="0.35">
      <c r="A38" t="s">
        <v>289</v>
      </c>
      <c r="C38" t="s">
        <v>340</v>
      </c>
    </row>
    <row r="39" spans="1:36" ht="14.5" x14ac:dyDescent="0.3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6">
        <v>7.0000000000000001E-3</v>
      </c>
    </row>
    <row r="40" spans="1:36" ht="14.5" x14ac:dyDescent="0.3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6">
        <v>4.7E-2</v>
      </c>
    </row>
    <row r="41" spans="1:36" ht="14.5" x14ac:dyDescent="0.3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6">
        <v>7.0000000000000001E-3</v>
      </c>
    </row>
    <row r="42" spans="1:36" ht="14.5" x14ac:dyDescent="0.35">
      <c r="A42" t="s">
        <v>294</v>
      </c>
      <c r="C42" t="s">
        <v>344</v>
      </c>
    </row>
    <row r="43" spans="1:36" ht="14.5" x14ac:dyDescent="0.3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6">
        <v>-6.0000000000000001E-3</v>
      </c>
    </row>
    <row r="44" spans="1:36" ht="14.5" x14ac:dyDescent="0.3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6">
        <v>-0.11600000000000001</v>
      </c>
    </row>
    <row r="45" spans="1:36" ht="14.5" x14ac:dyDescent="0.3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6">
        <v>0.13700000000000001</v>
      </c>
    </row>
    <row r="46" spans="1:36" ht="14.5" x14ac:dyDescent="0.3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6">
        <v>0.156</v>
      </c>
    </row>
    <row r="47" spans="1:36" ht="14.5" x14ac:dyDescent="0.3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6">
        <v>6.9000000000000006E-2</v>
      </c>
    </row>
    <row r="48" spans="1:36" ht="14.5" x14ac:dyDescent="0.3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6">
        <v>0.14499999999999999</v>
      </c>
    </row>
    <row r="49" spans="1:36" ht="14.5" x14ac:dyDescent="0.3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ht="14.5" x14ac:dyDescent="0.3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6">
        <v>8.1000000000000003E-2</v>
      </c>
    </row>
    <row r="51" spans="1:36" ht="14.5" x14ac:dyDescent="0.3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6">
        <v>-5.0000000000000001E-3</v>
      </c>
    </row>
    <row r="52" spans="1:36" ht="14.5" x14ac:dyDescent="0.3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6">
        <v>8.0000000000000002E-3</v>
      </c>
    </row>
    <row r="53" spans="1:36" ht="14.5" x14ac:dyDescent="0.3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6">
        <v>1.4E-2</v>
      </c>
    </row>
    <row r="54" spans="1:36" ht="14.5" x14ac:dyDescent="0.3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6">
        <v>-2.7E-2</v>
      </c>
    </row>
    <row r="55" spans="1:36" ht="14.5" x14ac:dyDescent="0.3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ht="14.5" x14ac:dyDescent="0.3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6">
        <v>0.245</v>
      </c>
    </row>
    <row r="57" spans="1:36" ht="14.5" x14ac:dyDescent="0.3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6">
        <v>2.1999999999999999E-2</v>
      </c>
    </row>
    <row r="58" spans="1:36" ht="14.5" x14ac:dyDescent="0.3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6">
        <v>0.01</v>
      </c>
    </row>
    <row r="59" spans="1:36" ht="14.5" x14ac:dyDescent="0.3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6">
        <v>2E-3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36</vt:i4>
      </vt:variant>
      <vt:variant>
        <vt:lpstr>Named Ranges</vt:lpstr>
      </vt:variant>
      <vt:variant>
        <vt:i4>7</vt:i4>
      </vt:variant>
    </vt:vector>
  </HeadingPairs>
  <TitlesOfParts>
    <vt:vector size="43" baseType="lpstr">
      <vt:lpstr>About</vt:lpstr>
      <vt:lpstr>AEO 2022 38</vt:lpstr>
      <vt:lpstr>AEO 2022 39</vt:lpstr>
      <vt:lpstr>AEO 2022 42</vt:lpstr>
      <vt:lpstr>AEO 2022 44</vt:lpstr>
      <vt:lpstr>AEO 2022 49</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cpi_2017to2012</vt:lpstr>
      <vt:lpstr>cpi_2018to2012</vt:lpstr>
      <vt:lpstr>cpi_2019to2012</vt:lpstr>
      <vt:lpstr>cpi_2020to2012</vt:lpstr>
      <vt:lpstr>cpi_2021to2012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2017-07-01T03:43:09Z</dcterms:created>
  <dcterms:modified xsi:type="dcterms:W3CDTF">2022-05-26T22:51:26Z</dcterms:modified>
</cp:coreProperties>
</file>