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PoEFUbVT\"/>
    </mc:Choice>
  </mc:AlternateContent>
  <xr:revisionPtr revIDLastSave="0" documentId="13_ncr:1_{B5903277-01B5-48D8-90EF-770FBC7D9D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EIA-fuel-ethanol-motor-gasoline" sheetId="97" r:id="rId2"/>
    <sheet name="AEO 2022 17" sheetId="98" r:id="rId3"/>
    <sheet name="AEO 2022 36 " sheetId="99" r:id="rId4"/>
    <sheet name="AEO 2021 17" sheetId="9" r:id="rId5"/>
    <sheet name="AEO 2021 36" sheetId="4" r:id="rId6"/>
    <sheet name="Biodiesel Fraction" sheetId="10" r:id="rId7"/>
    <sheet name="Plug-in Hybrid Elec Fraction" sheetId="11" r:id="rId8"/>
    <sheet name="LDVs-psgr" sheetId="17" r:id="rId9"/>
    <sheet name="BPoEFUbVT-LDVs-psgr-batelc" sheetId="2" r:id="rId10"/>
    <sheet name="BPoEFUbVT-LDVs-psgr-natgas" sheetId="3" r:id="rId11"/>
    <sheet name="BPoEFUbVT-LDVs-psgr-gasveh" sheetId="5" r:id="rId12"/>
    <sheet name="BPoEFUbVT-LDVs-psgr-dslveh" sheetId="6" r:id="rId13"/>
    <sheet name="BPoEFUbVT-LDVs-psgr-plghyb" sheetId="7" r:id="rId14"/>
    <sheet name="BPoEFUbVT-LDVs-psgr-LPG" sheetId="50" r:id="rId15"/>
    <sheet name="BPoEFUbVT-LDVs-psgr-hydgn" sheetId="51" r:id="rId16"/>
    <sheet name="LDVs-frgt" sheetId="18" r:id="rId17"/>
    <sheet name="BPoEFUbVT-LDVs-frgt-batelc" sheetId="12" r:id="rId18"/>
    <sheet name="BPoEFUbVT-LDVs-frgt-natgas" sheetId="13" r:id="rId19"/>
    <sheet name="BPoEFUbVT-LDVs-frgt-gasveh" sheetId="14" r:id="rId20"/>
    <sheet name="BPoEFUbVT-LDVs-frgt-dslveh" sheetId="15" r:id="rId21"/>
    <sheet name="BPoEFUbVT-LDVs-frgt-plghyb" sheetId="16" r:id="rId22"/>
    <sheet name="BPoEFUbVT-LDVs-frgt-LPG" sheetId="52" r:id="rId23"/>
    <sheet name="BPoEFUbVT-LDVs-frgt-hydgn" sheetId="53" r:id="rId24"/>
    <sheet name="HDVs-psgr" sheetId="24" r:id="rId25"/>
    <sheet name="BPoEFUbVT-HDVs-psgr-batelc" sheetId="19" r:id="rId26"/>
    <sheet name="BPoEFUbVT-HDVs-psgr-natgas" sheetId="20" r:id="rId27"/>
    <sheet name="BPoEFUbVT-HDVs-psgr-gasveh" sheetId="21" r:id="rId28"/>
    <sheet name="BPoEFUbVT-HDVs-psgr-dslveh" sheetId="22" r:id="rId29"/>
    <sheet name="BPoEFUbVT-HDVs-psgr-plghyb" sheetId="23" r:id="rId30"/>
    <sheet name="BPoEFUbVT-HDVs-psgr-LPG" sheetId="54" r:id="rId31"/>
    <sheet name="BPoEFUbVT-HDVs-psgr-hydgn" sheetId="55" r:id="rId32"/>
    <sheet name="HDVs-frgt" sheetId="25" r:id="rId33"/>
    <sheet name="BPoEFUbVT-HDVs-frgt-batelc" sheetId="26" r:id="rId34"/>
    <sheet name="BPoEFUbVT-HDVs-frgt-natgas" sheetId="27" r:id="rId35"/>
    <sheet name="BPoEFUbVT-HDVs-frgt-gasveh" sheetId="28" r:id="rId36"/>
    <sheet name="BPoEFUbVT-HDVs-frgt-dslveh" sheetId="29" r:id="rId37"/>
    <sheet name="BPoEFUbVT-HDVs-frgt-plghyb" sheetId="30" r:id="rId38"/>
    <sheet name="BPoEFUbVT-HDVs-frgt-LPG" sheetId="56" r:id="rId39"/>
    <sheet name="BPoEFUbVT-HDVs-frgt-hydgn" sheetId="57" r:id="rId40"/>
    <sheet name="aircraft-psgr" sheetId="31" r:id="rId41"/>
    <sheet name="BPoEFUbVT-aircraft-psgr-batelc" sheetId="62" r:id="rId42"/>
    <sheet name="BPoEFUbVT-aircraft-psgr-natgas" sheetId="65" r:id="rId43"/>
    <sheet name="BPoEFUbVT-aircraft-psgr-gasveh" sheetId="75" r:id="rId44"/>
    <sheet name="BPoEFUbVT-aircraft-psgr-dslveh" sheetId="63" r:id="rId45"/>
    <sheet name="BPoEFUbVT-aircraft-psgr-hydgn" sheetId="64" r:id="rId46"/>
    <sheet name="aircraft-frgt" sheetId="66" r:id="rId47"/>
    <sheet name="BPoEFUbVT-aircraft-frgt-batelc" sheetId="67" r:id="rId48"/>
    <sheet name="BPoEFUbVT-aircraft-frgt-natgas" sheetId="68" r:id="rId49"/>
    <sheet name="BPoEFUbVT-aircraft-frgt-gasveh" sheetId="76" r:id="rId50"/>
    <sheet name="BPoEFUbVT-aircraft-frgt-dslveh" sheetId="69" r:id="rId51"/>
    <sheet name="BPoEFUbVT-aircraft-frgt-hydgn" sheetId="70" r:id="rId52"/>
    <sheet name="rail-psgr" sheetId="71" r:id="rId53"/>
    <sheet name="BPoEFUbVT-rail-psgr-batelc" sheetId="77" r:id="rId54"/>
    <sheet name="BPoEFUbVT-rail-psgr-natgas" sheetId="78" r:id="rId55"/>
    <sheet name="BPoEFUbVT-rail-psgr-gasveh" sheetId="79" r:id="rId56"/>
    <sheet name="BPoEFUbVT-rail-psgr-dslveh" sheetId="80" r:id="rId57"/>
    <sheet name="BPoEFUbVT-rail-psgr-hydgn" sheetId="81" r:id="rId58"/>
    <sheet name="rail-frgt" sheetId="72" r:id="rId59"/>
    <sheet name="BPoEFUbVT-rail-frgt-batelc" sheetId="82" r:id="rId60"/>
    <sheet name="BPoEFUbVT-rail-frgt-natgas" sheetId="83" r:id="rId61"/>
    <sheet name="BPoEFUbVT-rail-frgt-gasveh" sheetId="84" r:id="rId62"/>
    <sheet name="BPoEFUbVT-rail-frgt-dslveh" sheetId="85" r:id="rId63"/>
    <sheet name="BPoEFUbVT-rail-frgt-hydgn" sheetId="86" r:id="rId64"/>
    <sheet name="ships-psgr" sheetId="73" r:id="rId65"/>
    <sheet name="BPoEFUbVT-ships-psgr-batelc" sheetId="87" r:id="rId66"/>
    <sheet name="BPoEFUbVT-ships-psgr-natgas" sheetId="88" r:id="rId67"/>
    <sheet name="BPoEFUbVT-ships-psgr-gasveh" sheetId="89" r:id="rId68"/>
    <sheet name="BPoEFUbVT-ships-psgr-dslveh" sheetId="90" r:id="rId69"/>
    <sheet name="BPoEFUbVT-ships-psgr-hydgn" sheetId="91" r:id="rId70"/>
    <sheet name="ships-frgt" sheetId="74" r:id="rId71"/>
    <sheet name="BPoEFUbVT-ships-frgt-batelc" sheetId="92" r:id="rId72"/>
    <sheet name="BPoEFUbVT-ships-frgt-natgas" sheetId="93" r:id="rId73"/>
    <sheet name="BPoEFUbVT-ships-frgt-gasveh" sheetId="94" r:id="rId74"/>
    <sheet name="BPoEFUbVT-ships-frgt-dslveh" sheetId="95" r:id="rId75"/>
    <sheet name="BPoEFUbVT-ships-frgt-hydgn" sheetId="96" r:id="rId76"/>
    <sheet name="mtrbks-psgr" sheetId="38" r:id="rId77"/>
    <sheet name="BPoEFUbVT-mtrbks-psgr-batelc" sheetId="39" r:id="rId78"/>
    <sheet name="BPoEFUbVT-mtrbks-psgr-natgas" sheetId="40" r:id="rId79"/>
    <sheet name="BPoEFUbVT-mtrbks-psgr-gasveh" sheetId="41" r:id="rId80"/>
    <sheet name="BPoEFUbVT-mtrbks-psgr-dslveh" sheetId="42" r:id="rId81"/>
    <sheet name="BPoEFUbVT-mtrbks-psgr-plghyb" sheetId="43" r:id="rId82"/>
    <sheet name="BPoEFUbVT-mtrbks-psgr-LPG" sheetId="60" r:id="rId83"/>
    <sheet name="BPoEFUbVT-mtrbks-psgr-hydgn" sheetId="61" r:id="rId84"/>
    <sheet name="mtrbks-frgt" sheetId="44" r:id="rId85"/>
    <sheet name="BPoEFUbVT-mtrbks-frgt-batelc" sheetId="45" r:id="rId86"/>
    <sheet name="BPoEFUbVT-mtrbks-frgt-natgas" sheetId="46" r:id="rId87"/>
    <sheet name="BPoEFUbVT-mtrbks-frgt-gasveh" sheetId="47" r:id="rId88"/>
    <sheet name="BPoEFUbVT-mtrbks-frgt-dslveh" sheetId="48" r:id="rId89"/>
    <sheet name="BPoEFUbVT-mtrbks-frgt-plghyb" sheetId="49" r:id="rId90"/>
    <sheet name="BPoEFUbVT-mtrbks-frgt-LPG" sheetId="58" r:id="rId91"/>
    <sheet name="BPoEFUbVT-mtrbks-frgt-hydgn" sheetId="59" r:id="rId9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E15" i="10"/>
  <c r="E10" i="10"/>
  <c r="E14" i="10"/>
  <c r="E13" i="10"/>
  <c r="E11" i="10"/>
  <c r="E12" i="10"/>
  <c r="E9" i="10"/>
  <c r="E8" i="10"/>
  <c r="E7" i="10"/>
  <c r="AF6" i="41"/>
  <c r="AE6" i="41"/>
  <c r="AD6" i="41"/>
  <c r="AC6" i="41"/>
  <c r="AB6" i="41"/>
  <c r="AA6" i="41"/>
  <c r="AA4" i="41" s="1"/>
  <c r="Z6" i="41"/>
  <c r="Z4" i="41" s="1"/>
  <c r="Y6" i="41"/>
  <c r="Y4" i="41" s="1"/>
  <c r="X6" i="41"/>
  <c r="W6" i="41"/>
  <c r="V6" i="41"/>
  <c r="U6" i="41"/>
  <c r="T6" i="41"/>
  <c r="S6" i="41"/>
  <c r="S4" i="41" s="1"/>
  <c r="R6" i="41"/>
  <c r="R4" i="41" s="1"/>
  <c r="Q6" i="41"/>
  <c r="Q4" i="41" s="1"/>
  <c r="P6" i="41"/>
  <c r="O6" i="41"/>
  <c r="N6" i="41"/>
  <c r="M6" i="41"/>
  <c r="L6" i="41"/>
  <c r="K6" i="41"/>
  <c r="J6" i="41"/>
  <c r="J4" i="41" s="1"/>
  <c r="I6" i="41"/>
  <c r="I4" i="41" s="1"/>
  <c r="H6" i="41"/>
  <c r="H4" i="41" s="1"/>
  <c r="G6" i="41"/>
  <c r="F6" i="41"/>
  <c r="E6" i="41"/>
  <c r="D6" i="41"/>
  <c r="C6" i="41"/>
  <c r="B6" i="41"/>
  <c r="B4" i="41" s="1"/>
  <c r="AF4" i="41"/>
  <c r="AE4" i="41"/>
  <c r="AD4" i="41"/>
  <c r="AC4" i="41"/>
  <c r="AB4" i="41"/>
  <c r="X4" i="41"/>
  <c r="W4" i="41"/>
  <c r="V4" i="41"/>
  <c r="U4" i="41"/>
  <c r="T4" i="41"/>
  <c r="P4" i="41"/>
  <c r="O4" i="41"/>
  <c r="N4" i="41"/>
  <c r="M4" i="41"/>
  <c r="L4" i="41"/>
  <c r="K4" i="41"/>
  <c r="G4" i="41"/>
  <c r="F4" i="41"/>
  <c r="E4" i="41"/>
  <c r="D4" i="41"/>
  <c r="C4" i="41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T4" i="28" s="1"/>
  <c r="S6" i="28"/>
  <c r="R6" i="28"/>
  <c r="Q6" i="28"/>
  <c r="P6" i="28"/>
  <c r="O6" i="28"/>
  <c r="O4" i="28" s="1"/>
  <c r="N6" i="28"/>
  <c r="N4" i="28" s="1"/>
  <c r="M6" i="28"/>
  <c r="L6" i="28"/>
  <c r="K6" i="28"/>
  <c r="J6" i="28"/>
  <c r="I6" i="28"/>
  <c r="H6" i="28"/>
  <c r="G6" i="28"/>
  <c r="G4" i="28" s="1"/>
  <c r="F6" i="28"/>
  <c r="F4" i="28" s="1"/>
  <c r="E6" i="28"/>
  <c r="D6" i="28"/>
  <c r="C6" i="28"/>
  <c r="B6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S4" i="28"/>
  <c r="R4" i="28"/>
  <c r="Q4" i="28"/>
  <c r="P4" i="28"/>
  <c r="M4" i="28"/>
  <c r="L4" i="28"/>
  <c r="K4" i="28"/>
  <c r="J4" i="28"/>
  <c r="I4" i="28"/>
  <c r="H4" i="28"/>
  <c r="E4" i="28"/>
  <c r="D4" i="28"/>
  <c r="C4" i="28"/>
  <c r="B4" i="28"/>
  <c r="P4" i="21"/>
  <c r="Q4" i="21"/>
  <c r="C6" i="21"/>
  <c r="C4" i="21" s="1"/>
  <c r="D6" i="21"/>
  <c r="D4" i="21" s="1"/>
  <c r="E6" i="21"/>
  <c r="E4" i="21" s="1"/>
  <c r="F6" i="21"/>
  <c r="F4" i="21" s="1"/>
  <c r="G6" i="21"/>
  <c r="G4" i="21" s="1"/>
  <c r="H6" i="21"/>
  <c r="H4" i="21" s="1"/>
  <c r="I6" i="21"/>
  <c r="I4" i="21" s="1"/>
  <c r="J6" i="21"/>
  <c r="J4" i="21" s="1"/>
  <c r="K6" i="21"/>
  <c r="K4" i="21" s="1"/>
  <c r="L6" i="21"/>
  <c r="L4" i="21" s="1"/>
  <c r="M6" i="21"/>
  <c r="M4" i="21" s="1"/>
  <c r="N6" i="21"/>
  <c r="N4" i="21" s="1"/>
  <c r="O6" i="21"/>
  <c r="O4" i="21" s="1"/>
  <c r="P6" i="21"/>
  <c r="Q6" i="21"/>
  <c r="R6" i="21"/>
  <c r="R4" i="21" s="1"/>
  <c r="S6" i="21"/>
  <c r="S4" i="21" s="1"/>
  <c r="T6" i="21"/>
  <c r="T4" i="21" s="1"/>
  <c r="U6" i="21"/>
  <c r="U4" i="21" s="1"/>
  <c r="V6" i="21"/>
  <c r="V4" i="21" s="1"/>
  <c r="W6" i="21"/>
  <c r="W4" i="21" s="1"/>
  <c r="X6" i="21"/>
  <c r="X4" i="21" s="1"/>
  <c r="Y6" i="21"/>
  <c r="Y4" i="21" s="1"/>
  <c r="Z6" i="21"/>
  <c r="Z4" i="21" s="1"/>
  <c r="AA6" i="21"/>
  <c r="AA4" i="21" s="1"/>
  <c r="AB6" i="21"/>
  <c r="AB4" i="21" s="1"/>
  <c r="AC6" i="21"/>
  <c r="AC4" i="21" s="1"/>
  <c r="AD6" i="21"/>
  <c r="AD4" i="21" s="1"/>
  <c r="AE6" i="21"/>
  <c r="AE4" i="21" s="1"/>
  <c r="AF6" i="21"/>
  <c r="AF4" i="21" s="1"/>
  <c r="AG6" i="21"/>
  <c r="AG4" i="21" s="1"/>
  <c r="B6" i="21"/>
  <c r="B4" i="21" s="1"/>
  <c r="C6" i="14"/>
  <c r="C4" i="14" s="1"/>
  <c r="D6" i="14"/>
  <c r="D4" i="14" s="1"/>
  <c r="E6" i="14"/>
  <c r="E4" i="14" s="1"/>
  <c r="F6" i="14"/>
  <c r="G6" i="14"/>
  <c r="H6" i="14"/>
  <c r="I6" i="14"/>
  <c r="I4" i="14" s="1"/>
  <c r="J6" i="14"/>
  <c r="J4" i="14" s="1"/>
  <c r="K6" i="14"/>
  <c r="K4" i="14" s="1"/>
  <c r="L6" i="14"/>
  <c r="L4" i="14" s="1"/>
  <c r="M6" i="14"/>
  <c r="M4" i="14" s="1"/>
  <c r="N6" i="14"/>
  <c r="O6" i="14"/>
  <c r="P6" i="14"/>
  <c r="Q6" i="14"/>
  <c r="R6" i="14"/>
  <c r="R4" i="14" s="1"/>
  <c r="S6" i="14"/>
  <c r="S4" i="14" s="1"/>
  <c r="T6" i="14"/>
  <c r="T4" i="14" s="1"/>
  <c r="U6" i="14"/>
  <c r="U4" i="14" s="1"/>
  <c r="V6" i="14"/>
  <c r="W6" i="14"/>
  <c r="X6" i="14"/>
  <c r="Y6" i="14"/>
  <c r="Z6" i="14"/>
  <c r="Z4" i="14" s="1"/>
  <c r="AA6" i="14"/>
  <c r="AA4" i="14" s="1"/>
  <c r="AB6" i="14"/>
  <c r="AB4" i="14" s="1"/>
  <c r="AC6" i="14"/>
  <c r="AC4" i="14" s="1"/>
  <c r="AD6" i="14"/>
  <c r="AE6" i="14"/>
  <c r="AF6" i="14"/>
  <c r="F4" i="14"/>
  <c r="G4" i="14"/>
  <c r="H4" i="14"/>
  <c r="N4" i="14"/>
  <c r="O4" i="14"/>
  <c r="P4" i="14"/>
  <c r="Q4" i="14"/>
  <c r="V4" i="14"/>
  <c r="W4" i="14"/>
  <c r="X4" i="14"/>
  <c r="Y4" i="14"/>
  <c r="AD4" i="14"/>
  <c r="AE4" i="14"/>
  <c r="AF4" i="14"/>
  <c r="B4" i="14"/>
  <c r="B6" i="14"/>
  <c r="H4" i="5"/>
  <c r="I4" i="5"/>
  <c r="P4" i="5"/>
  <c r="Q4" i="5"/>
  <c r="X4" i="5"/>
  <c r="Y4" i="5"/>
  <c r="AF4" i="5"/>
  <c r="B4" i="5"/>
  <c r="C6" i="5"/>
  <c r="C4" i="5" s="1"/>
  <c r="D6" i="5"/>
  <c r="D4" i="5" s="1"/>
  <c r="E6" i="5"/>
  <c r="E4" i="5" s="1"/>
  <c r="F6" i="5"/>
  <c r="F4" i="5" s="1"/>
  <c r="G6" i="5"/>
  <c r="G4" i="5" s="1"/>
  <c r="H6" i="5"/>
  <c r="I6" i="5"/>
  <c r="J6" i="5"/>
  <c r="J4" i="5" s="1"/>
  <c r="K6" i="5"/>
  <c r="K4" i="5" s="1"/>
  <c r="L6" i="5"/>
  <c r="L4" i="5" s="1"/>
  <c r="M6" i="5"/>
  <c r="M4" i="5" s="1"/>
  <c r="N6" i="5"/>
  <c r="N4" i="5" s="1"/>
  <c r="O6" i="5"/>
  <c r="O4" i="5" s="1"/>
  <c r="P6" i="5"/>
  <c r="Q6" i="5"/>
  <c r="R6" i="5"/>
  <c r="R4" i="5" s="1"/>
  <c r="S6" i="5"/>
  <c r="S4" i="5" s="1"/>
  <c r="T6" i="5"/>
  <c r="T4" i="5" s="1"/>
  <c r="U6" i="5"/>
  <c r="U4" i="5" s="1"/>
  <c r="V6" i="5"/>
  <c r="V4" i="5" s="1"/>
  <c r="W6" i="5"/>
  <c r="W4" i="5" s="1"/>
  <c r="X6" i="5"/>
  <c r="Y6" i="5"/>
  <c r="Z6" i="5"/>
  <c r="Z4" i="5" s="1"/>
  <c r="AA6" i="5"/>
  <c r="AA4" i="5" s="1"/>
  <c r="AB6" i="5"/>
  <c r="AB4" i="5" s="1"/>
  <c r="AC6" i="5"/>
  <c r="AC4" i="5" s="1"/>
  <c r="AD6" i="5"/>
  <c r="AD4" i="5" s="1"/>
  <c r="AE6" i="5"/>
  <c r="AE4" i="5" s="1"/>
  <c r="AF6" i="5"/>
  <c r="B6" i="5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B9" i="95"/>
  <c r="B5" i="95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R4" i="43"/>
  <c r="R4" i="49" s="1"/>
  <c r="C2" i="43"/>
  <c r="C2" i="49" s="1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C4" i="47"/>
  <c r="C6" i="47"/>
  <c r="B6" i="47"/>
  <c r="B4" i="47"/>
  <c r="D15" i="10"/>
  <c r="D14" i="10"/>
  <c r="D13" i="10"/>
  <c r="D12" i="10"/>
  <c r="D10" i="10"/>
  <c r="D11" i="10"/>
  <c r="D9" i="10"/>
  <c r="D8" i="10"/>
  <c r="D7" i="10"/>
  <c r="AC4" i="43" l="1"/>
  <c r="AC4" i="49" s="1"/>
  <c r="V6" i="43"/>
  <c r="V6" i="49" s="1"/>
  <c r="Z6" i="43"/>
  <c r="Z6" i="49" s="1"/>
  <c r="X6" i="43"/>
  <c r="X6" i="49" s="1"/>
  <c r="N4" i="43"/>
  <c r="N4" i="49" s="1"/>
  <c r="M4" i="43"/>
  <c r="M4" i="49" s="1"/>
  <c r="AD6" i="43"/>
  <c r="AD6" i="49" s="1"/>
  <c r="M6" i="43"/>
  <c r="M6" i="49" s="1"/>
  <c r="F4" i="43"/>
  <c r="F4" i="49" s="1"/>
  <c r="E6" i="43"/>
  <c r="E6" i="49" s="1"/>
  <c r="C6" i="43"/>
  <c r="C6" i="49" s="1"/>
  <c r="AD4" i="43"/>
  <c r="AD4" i="49" s="1"/>
  <c r="U4" i="43"/>
  <c r="U4" i="49" s="1"/>
  <c r="U6" i="43"/>
  <c r="U6" i="49" s="1"/>
  <c r="AB4" i="43"/>
  <c r="AB4" i="49" s="1"/>
  <c r="E4" i="43"/>
  <c r="E4" i="49" s="1"/>
  <c r="AF6" i="43"/>
  <c r="AF6" i="49" s="1"/>
  <c r="N6" i="43"/>
  <c r="N6" i="49" s="1"/>
  <c r="V4" i="43"/>
  <c r="V4" i="49" s="1"/>
  <c r="AC6" i="43"/>
  <c r="AC6" i="49" s="1"/>
  <c r="F6" i="43"/>
  <c r="F6" i="49" s="1"/>
  <c r="T4" i="43"/>
  <c r="T4" i="49" s="1"/>
  <c r="B30" i="10"/>
  <c r="AB6" i="43"/>
  <c r="AB6" i="49" s="1"/>
  <c r="AF4" i="43"/>
  <c r="AF4" i="49" s="1"/>
  <c r="L6" i="43"/>
  <c r="L6" i="49" s="1"/>
  <c r="D4" i="43"/>
  <c r="D4" i="49" s="1"/>
  <c r="D6" i="43"/>
  <c r="D6" i="49" s="1"/>
  <c r="T6" i="43"/>
  <c r="T6" i="49" s="1"/>
  <c r="L4" i="43"/>
  <c r="L4" i="49" s="1"/>
  <c r="X4" i="43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5" i="15"/>
  <c r="D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AF7" i="23" l="1"/>
  <c r="I7" i="22"/>
  <c r="I5" i="6"/>
  <c r="I5" i="15"/>
  <c r="AC5" i="42"/>
  <c r="AC5" i="48" s="1"/>
  <c r="I5" i="30"/>
  <c r="I7" i="23"/>
  <c r="I7" i="30"/>
  <c r="P7" i="29"/>
  <c r="P5" i="23"/>
  <c r="P5" i="29"/>
  <c r="P5" i="15"/>
  <c r="R7" i="15"/>
  <c r="R7" i="22"/>
  <c r="R7" i="29"/>
  <c r="R5" i="15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A5" i="15"/>
  <c r="K5" i="42"/>
  <c r="K5" i="48" s="1"/>
  <c r="AA7" i="23"/>
  <c r="I5" i="42"/>
  <c r="I5" i="48" s="1"/>
  <c r="AA5" i="42"/>
  <c r="AA5" i="48" s="1"/>
  <c r="H5" i="42"/>
  <c r="H5" i="48" s="1"/>
  <c r="E7" i="42"/>
  <c r="E7" i="48" s="1"/>
  <c r="E5" i="22"/>
  <c r="AA5" i="6"/>
  <c r="K5" i="15"/>
  <c r="E7" i="29"/>
  <c r="E5" i="42"/>
  <c r="E5" i="48" s="1"/>
  <c r="Z5" i="29"/>
  <c r="X5" i="6"/>
  <c r="E5" i="30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<sst xmlns="http://schemas.openxmlformats.org/spreadsheetml/2006/main" count="1802" uniqueCount="687">
  <si>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</si>
  <si>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</si>
  <si>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</si>
  <si>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</si>
  <si>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</si>
  <si>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</si>
  <si>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</si>
  <si>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</si>
  <si>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</si>
  <si>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</si>
  <si>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</si>
  <si>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</si>
  <si>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</si>
  <si>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</si>
  <si>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</si>
  <si>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</si>
  <si>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</si>
  <si>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</si>
  <si>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</si>
  <si>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</si>
  <si>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</si>
  <si>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</si>
  <si>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</si>
  <si>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</si>
  <si>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</si>
  <si>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</si>
  <si>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</si>
  <si>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</si>
  <si>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</si>
  <si>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</si>
  <si>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</si>
  <si>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</si>
  <si>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</si>
  <si>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</si>
  <si>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</si>
  <si>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</si>
  <si>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</si>
  <si>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</si>
  <si>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</si>
  <si>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</si>
  <si>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</si>
  <si>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</si>
  <si>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</si>
  <si>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</si>
  <si>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</si>
  <si>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</si>
  <si>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</si>
  <si>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</si>
  <si>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</si>
  <si>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</si>
  <si>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</si>
  <si>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</si>
  <si>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</si>
  <si>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</si>
  <si>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</si>
  <si>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</si>
  <si>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</si>
  <si>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</si>
  <si>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</si>
  <si>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</si>
  <si>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</si>
  <si>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</si>
  <si>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</si>
  <si>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</si>
  <si>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</si>
  <si>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</si>
  <si>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</si>
  <si>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</si>
  <si>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</si>
  <si>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</si>
  <si>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</si>
  <si>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</si>
  <si>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</si>
  <si>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</si>
  <si>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</si>
  <si>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</si>
  <si>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</si>
  <si>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</si>
  <si>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</si>
  <si>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</si>
  <si>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</si>
  <si>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</si>
  <si>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</si>
  <si>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</si>
  <si>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</si>
  <si>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</si>
  <si>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</si>
  <si>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</si>
  <si>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</si>
  <si>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Table 36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</si>
  <si>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</si>
  <si>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</si>
  <si>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</si>
  <si>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</si>
  <si>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</si>
  <si>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</si>
  <si>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</si>
  <si>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</si>
  <si>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</si>
  <si>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</si>
  <si>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</si>
  <si>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</si>
  <si>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</si>
  <si>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</si>
  <si>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</si>
  <si>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</si>
  <si>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</si>
  <si>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</si>
  <si>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</si>
  <si>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</si>
  <si>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</si>
  <si>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</si>
  <si>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</si>
  <si>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</si>
  <si>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</si>
  <si>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</si>
  <si>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</si>
  <si>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</si>
  <si>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</si>
  <si>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</si>
  <si>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</si>
  <si>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</si>
  <si>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</si>
  <si>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</si>
  <si>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</si>
  <si>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</si>
  <si>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</si>
  <si>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</si>
  <si>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</si>
  <si>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</si>
  <si>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</si>
  <si>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</si>
  <si>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</si>
  <si>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</si>
  <si>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</si>
  <si>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</si>
  <si>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</si>
  <si>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</si>
  <si>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</si>
  <si>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</si>
  <si>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</si>
  <si>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</si>
  <si>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</si>
  <si>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</si>
  <si>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</si>
  <si>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</si>
  <si>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</si>
  <si>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</si>
  <si>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</si>
  <si>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</si>
  <si>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</si>
  <si>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</si>
  <si>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</si>
  <si>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</si>
  <si>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</si>
  <si>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</si>
  <si>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</si>
  <si>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</si>
  <si>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</si>
  <si>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</si>
  <si>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</si>
  <si>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</si>
  <si>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</si>
  <si>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</si>
  <si>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</si>
  <si>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</si>
  <si>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</si>
  <si>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</si>
  <si>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</si>
  <si>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</si>
  <si>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</si>
  <si>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</si>
  <si>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</si>
  <si>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</si>
  <si>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</si>
  <si>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</si>
  <si>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</si>
  <si>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</si>
  <si>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</si>
  <si>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</si>
  <si>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</si>
  <si>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</si>
  <si>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</si>
  <si>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</si>
  <si>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</si>
  <si>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</si>
  <si>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</si>
  <si>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</si>
  <si>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</si>
  <si>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</si>
  <si>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</si>
  <si>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</si>
  <si>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</si>
  <si>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</si>
  <si>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</si>
  <si>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</si>
  <si>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</si>
  <si>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</si>
  <si>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</si>
  <si>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</si>
  <si>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</si>
  <si>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</si>
  <si>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</si>
  <si>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</si>
  <si>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</si>
  <si>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</si>
  <si>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</si>
  <si>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</si>
  <si>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</si>
  <si>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</si>
  <si>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</si>
  <si>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</si>
  <si>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</si>
  <si>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</si>
  <si>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</si>
  <si>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</si>
  <si>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</si>
  <si>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</si>
  <si>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</si>
  <si>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</si>
  <si>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</si>
  <si>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</si>
  <si>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</si>
  <si>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</si>
  <si>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</si>
  <si>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</si>
  <si>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</si>
  <si>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</si>
  <si>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</si>
  <si>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</si>
  <si>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</si>
  <si>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</si>
  <si>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</si>
  <si>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</si>
  <si>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</si>
  <si>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</si>
  <si>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</si>
  <si>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</si>
  <si>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</si>
  <si>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</si>
  <si>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</si>
  <si>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</si>
  <si>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</si>
  <si>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</si>
  <si>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</si>
  <si>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</si>
  <si>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</si>
  <si>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</si>
  <si>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</si>
  <si>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</si>
  <si>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</si>
  <si>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</si>
  <si>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</si>
  <si>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</si>
  <si>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</si>
  <si>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</si>
  <si>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</si>
  <si>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</si>
  <si>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</si>
  <si>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</si>
  <si>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</si>
  <si>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</si>
  <si>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</si>
  <si>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</si>
  <si>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</si>
  <si>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</si>
  <si>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</si>
  <si>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</si>
  <si>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</si>
  <si>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</si>
  <si>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</si>
  <si>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</si>
  <si>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</si>
  <si>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</si>
  <si>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</si>
  <si>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</si>
  <si>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</si>
  <si>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</si>
  <si>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</si>
  <si>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</si>
  <si>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</si>
  <si>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</si>
  <si>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</si>
  <si>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</si>
  <si>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</si>
  <si>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</si>
  <si>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</si>
  <si>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</si>
  <si>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</si>
  <si>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</si>
  <si>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</si>
  <si>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</si>
  <si>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</si>
  <si>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</si>
  <si>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</si>
  <si>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</si>
  <si>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</si>
  <si>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</si>
  <si>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</si>
  <si>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</si>
  <si>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</si>
  <si>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</si>
  <si>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</si>
  <si>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</si>
  <si>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</si>
  <si>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</si>
  <si>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</si>
  <si>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</si>
  <si>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</si>
  <si>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</si>
  <si>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</si>
  <si>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</si>
  <si>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</si>
  <si>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</si>
  <si>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</si>
  <si>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</si>
  <si>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</si>
  <si>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</si>
  <si>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</si>
  <si>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</si>
  <si>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</si>
  <si>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</si>
  <si>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</si>
  <si>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</si>
  <si>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</si>
  <si>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</si>
  <si>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</si>
  <si>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</si>
  <si>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</si>
  <si>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</si>
  <si>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</si>
  <si>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</si>
  <si>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</si>
  <si>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</si>
  <si>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</si>
  <si>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</si>
  <si>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</si>
  <si>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</si>
  <si>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</si>
  <si>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</si>
  <si>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</si>
  <si>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</si>
  <si>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</si>
  <si>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</si>
  <si>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</si>
  <si>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</si>
  <si>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</si>
  <si>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</si>
  <si>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</si>
  <si>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</si>
  <si>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</si>
  <si>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</si>
  <si>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</si>
  <si>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</si>
  <si>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</si>
  <si>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</si>
  <si>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</si>
  <si>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</si>
  <si>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</si>
  <si>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</si>
  <si>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</si>
  <si>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</si>
  <si>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</si>
  <si>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</si>
  <si>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</si>
  <si>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</si>
  <si>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</si>
  <si>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</si>
  <si>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</si>
  <si>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</si>
  <si>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</si>
  <si>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</si>
  <si>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</si>
  <si>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</si>
  <si>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</si>
  <si>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</si>
  <si>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</si>
  <si>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</si>
  <si>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</si>
  <si>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</si>
  <si>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</si>
  <si>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</si>
  <si>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</si>
  <si>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</si>
  <si>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</si>
  <si>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</si>
  <si>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</si>
  <si>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</si>
  <si>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</si>
  <si>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</si>
  <si>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</si>
  <si>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</si>
  <si>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</si>
  <si>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</si>
  <si>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</si>
  <si>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</si>
  <si>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</si>
  <si>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</si>
  <si>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</si>
  <si>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</si>
  <si>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</si>
  <si>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</si>
  <si>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</si>
  <si>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</si>
  <si>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</si>
  <si>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</si>
  <si>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</si>
  <si>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</si>
  <si>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</si>
  <si>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</si>
  <si>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</si>
  <si>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</si>
  <si>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</si>
  <si>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</si>
  <si>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</si>
  <si>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</si>
  <si>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</si>
  <si>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</si>
  <si>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</si>
  <si>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</si>
  <si>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</si>
  <si>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</si>
  <si>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</si>
  <si>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</si>
  <si>
    <t>https://www.eia.gov/outlooks/aeo/index.php</t>
  </si>
  <si>
    <t>https://www.eia.gov/energyexplained//biofuels/charts/fuel-ethanol-motor-gasoline.csv</t>
  </si>
  <si>
    <t>Percent ethanol</t>
  </si>
  <si>
    <t>Monthly Energy Review, May 2020</t>
  </si>
  <si>
    <t>% of gasoline consumption</t>
  </si>
  <si>
    <t>consumption</t>
  </si>
  <si>
    <t>Source: U.S. Energy Information Administration, &lt;em&gt;Monthly Energy Review&lt;/em&gt; and &lt;em&gt;Petroleum Supply Monthly&lt;/em&gt;, May 2020</t>
  </si>
  <si>
    <t>Note: Motor gasoline is finished motor gasoline.</t>
  </si>
  <si>
    <t>fuel ethanol % of motor gasoline consumption</t>
  </si>
  <si>
    <t>fuel ethanol consumption - billion gallons</t>
  </si>
  <si>
    <t>U.S. fuel ethanol consumption and percent of total U.S. motor gasoline consumption, 1981-2019</t>
  </si>
  <si>
    <t>ref2022.d011222a</t>
  </si>
  <si>
    <t>Report</t>
  </si>
  <si>
    <t>Annual Energy Outlook 2022</t>
  </si>
  <si>
    <t>Scenario</t>
  </si>
  <si>
    <t>ref2022</t>
  </si>
  <si>
    <t>Reference</t>
  </si>
  <si>
    <t>Datekey</t>
  </si>
  <si>
    <t>d011222a</t>
  </si>
  <si>
    <t>Release Date</t>
  </si>
  <si>
    <t xml:space="preserve"> March 2022</t>
  </si>
  <si>
    <t>REM000</t>
  </si>
  <si>
    <t>17. Renewable Energy Consumption by Sector and Source</t>
  </si>
  <si>
    <t>Average</t>
  </si>
  <si>
    <t>(quadrillion Btu, unless otherwise noted)</t>
  </si>
  <si>
    <t>Annual</t>
  </si>
  <si>
    <t>Change</t>
  </si>
  <si>
    <t xml:space="preserve"> Sector and Source</t>
  </si>
  <si>
    <t>2021–2050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</si>
  <si>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</si>
  <si>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</si>
  <si>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</si>
  <si>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</si>
  <si>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</si>
  <si>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</si>
  <si>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</si>
  <si>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</si>
  <si>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</si>
  <si>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</si>
  <si>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</si>
  <si>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</si>
  <si>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</si>
  <si>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</si>
  <si>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</si>
  <si>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</si>
  <si>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</si>
  <si>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</si>
  <si>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</si>
  <si>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</si>
  <si>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</si>
  <si>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</si>
  <si>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</si>
  <si>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</si>
  <si>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</si>
  <si>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--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</si>
  <si>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</si>
  <si>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</si>
  <si>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</si>
  <si>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</si>
  <si>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</si>
  <si>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</si>
  <si>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</si>
  <si>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</si>
  <si>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</si>
  <si>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</si>
  <si>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</si>
  <si>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</si>
  <si>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</si>
  <si>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</si>
  <si>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</si>
  <si>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</si>
  <si>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</si>
  <si>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</si>
  <si>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</si>
  <si>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 xml:space="preserve">    Solar Photovoltaic</t>
  </si>
  <si>
    <t>REM000:ha_Wind</t>
  </si>
  <si>
    <t xml:space="preserve">    Wind</t>
  </si>
  <si>
    <t>REM000:ia_TotalMarketed</t>
  </si>
  <si>
    <t xml:space="preserve">  Total Marketed Renewable Energy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</si>
  <si>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</si>
  <si>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</si>
  <si>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</si>
  <si>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</si>
  <si>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</si>
  <si>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</si>
  <si>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</si>
  <si>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</si>
  <si>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>Nonmarketed Renewable Energy 8/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</si>
  <si>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</si>
  <si>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</si>
  <si>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</si>
  <si>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</si>
  <si>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</si>
  <si>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</si>
  <si>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</si>
  <si>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</si>
  <si>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</si>
  <si>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</si>
  <si>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</si>
  <si>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</si>
  <si>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</si>
  <si>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</si>
  <si>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</si>
  <si>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</si>
  <si>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on the electric power grid.  Excludes electricity imports; see Table 2.  Actual heat rates used to determine fuel consumption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</si>
  <si>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</si>
  <si>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</si>
  <si>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2/ Includes combined heat and power plants that have a non-regulatory status, and small on-site generating systems.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</si>
  <si>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</si>
  <si>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</si>
  <si>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</si>
  <si>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</si>
  <si>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6/ Includes consumption of energy by electricity-only and combined heat and power plants that have a regulatory status.</t>
  </si>
  <si>
    <t>7/ Includes biogenic municipal waste, landfill gas, and municipal sewage sludge.  Incremental growth is assumed to be for</t>
  </si>
  <si>
    <t>landfill gas facilities.</t>
  </si>
  <si>
    <t>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</si>
  <si>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</si>
  <si>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</si>
  <si>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>- - = Not applicable.</t>
  </si>
  <si>
    <t>Btu = British thermal unit.</t>
  </si>
  <si>
    <t>Note:  Totals may not equal sum of components due to independent rounding.</t>
  </si>
  <si>
    <t>Sources: 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</si>
  <si>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</si>
  <si>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TEF000</t>
  </si>
  <si>
    <t>36. Transportation Sector Energy Use by Fuel Type Within Mode</t>
  </si>
  <si>
    <t>(trillion Btu)</t>
  </si>
  <si>
    <t xml:space="preserve"> Mode and Type</t>
  </si>
  <si>
    <t>TEF000:ba_Total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</si>
  <si>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</si>
  <si>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</si>
  <si>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</si>
  <si>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</si>
  <si>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</si>
  <si>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</si>
  <si>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</si>
  <si>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</si>
  <si>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</si>
  <si>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</si>
  <si>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</si>
  <si>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 xml:space="preserve">  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</si>
  <si>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</si>
  <si>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</si>
  <si>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</si>
  <si>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</si>
  <si>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</si>
  <si>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</si>
  <si>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</si>
  <si>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</si>
  <si>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</si>
  <si>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</si>
  <si>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</si>
  <si>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</si>
  <si>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</si>
  <si>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</si>
  <si>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</si>
  <si>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</si>
  <si>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</si>
  <si>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</si>
  <si>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</si>
  <si>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</si>
  <si>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</si>
  <si>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</si>
  <si>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</si>
  <si>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</si>
  <si>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</si>
  <si>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</si>
  <si>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</si>
  <si>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</si>
  <si>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</si>
  <si>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</si>
  <si>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</si>
  <si>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</si>
  <si>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</si>
  <si>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</si>
  <si>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</si>
  <si>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</si>
  <si>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</si>
  <si>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</si>
  <si>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TEF000:ga_Distillate(di</t>
  </si>
  <si>
    <t>TEF000:ga_ResidualOil</t>
  </si>
  <si>
    <t>TEF000:ga_SeeEnGee</t>
  </si>
  <si>
    <t>TEF000:ga_LiquidNG</t>
  </si>
  <si>
    <t>TEF000:ha_Total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</si>
  <si>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</si>
  <si>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</si>
  <si>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</si>
  <si>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</si>
  <si>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</si>
  <si>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</si>
  <si>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</si>
  <si>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</si>
  <si>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</si>
  <si>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</si>
  <si>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</si>
  <si>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</si>
  <si>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</si>
  <si>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</si>
  <si>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</si>
  <si>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</si>
  <si>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</si>
  <si>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</si>
  <si>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</si>
  <si>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</si>
  <si>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</si>
  <si>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</si>
  <si>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 xml:space="preserve">    Propane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</si>
  <si>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</si>
  <si>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</si>
  <si>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</si>
  <si>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</si>
  <si>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</si>
  <si>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</si>
  <si>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</si>
  <si>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</si>
  <si>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</si>
  <si>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</si>
  <si>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</si>
  <si>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</si>
  <si>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</si>
  <si>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</si>
  <si>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</si>
  <si>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</si>
  <si>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</si>
  <si>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</si>
  <si>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</si>
  <si>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</si>
  <si>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</si>
  <si>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</si>
  <si>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</si>
  <si>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</si>
  <si>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</si>
  <si>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</si>
  <si>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</si>
  <si>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</si>
  <si>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</si>
  <si>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</si>
  <si>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</si>
  <si>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</si>
  <si>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</si>
  <si>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</si>
  <si>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</si>
  <si>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</si>
  <si>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</si>
  <si>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</si>
  <si>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</si>
  <si>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</si>
  <si>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</si>
  <si>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</si>
  <si>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TEF000:na_RecreateGas</t>
  </si>
  <si>
    <t xml:space="preserve">  Gasoline</t>
  </si>
  <si>
    <t>TEF000:na_RecreateDies</t>
  </si>
  <si>
    <t>TEF000:na_Lubricants</t>
  </si>
  <si>
    <t>TEF000:na_PipelineFuelN</t>
  </si>
  <si>
    <t>TEF000:pa_TotalConsumpt</t>
  </si>
  <si>
    <t>1/ E85 refers to a blend of 85 % ethanol (renewable) and 15 % motor gasoline (nonrenewable).  To address cold starting issues,</t>
  </si>
  <si>
    <t>the percentage of ethanol varies seasonally.  The annual average ethanol content of 74 percent is used for these projections.</t>
  </si>
  <si>
    <t>2/ Commercial trucks from 8,501 to 10,000 pounds.</t>
  </si>
  <si>
    <t>3/ Does not include military distillate.  Does not include commercial buses.</t>
  </si>
  <si>
    <t>4/ Does not include passenger rail.</t>
  </si>
  <si>
    <t>Note:  Includes estimated consumption for petroleum and other liquids.  Totals may not equal sum of components due to independent rounding.</t>
  </si>
  <si>
    <t>Sources:  U.S. Energy Information Administration, AEO2022 National Energy Modeling System run ref2022.d011222a.</t>
  </si>
  <si>
    <t>2021, 2022</t>
  </si>
  <si>
    <t>Annual Energy Outlook 2021,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</si>
</sst>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</font>
    <font>
      <sz val="9"/>
      <name val="Calibri"/>
    </font>
    <font>
      <sz val="9"/>
      <name val="Calibri"/>
      <family val="2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0" fontId="0" fillId="2" borderId="0" xfId="0" applyFill="1"/>
    <xf numFmtId="10" fontId="0" fillId="2" borderId="0" xfId="0" applyNumberFormat="1" applyFill="1"/>
    <xf numFmtId="0" fontId="2" fillId="0" borderId="0" xfId="6"/>
    <xf numFmtId="0" fontId="3" fillId="0" borderId="4" xfId="5">
      <alignment wrapText="1"/>
    </xf>
    <xf numFmtId="0" fontId="8" fillId="0" borderId="0" xfId="0" applyFont="1"/>
    <xf numFmtId="0" fontId="9" fillId="0" borderId="0" xfId="0" applyFont="1"/>
    <xf numFmtId="0" fontId="4" fillId="0" borderId="0" xfId="7">
      <alignment horizontal="left"/>
    </xf>
    <xf numFmtId="0" fontId="10" fillId="0" borderId="0" xfId="0" applyFont="1" applyAlignment="1">
      <alignment horizontal="right"/>
    </xf>
    <xf numFmtId="0" fontId="3" fillId="0" borderId="4" xfId="5" applyAlignment="1">
      <alignment horizontal="right"/>
    </xf>
    <xf numFmtId="0" fontId="3" fillId="0" borderId="2" xfId="3">
      <alignment wrapText="1"/>
    </xf>
    <xf numFmtId="4" fontId="3" fillId="0" borderId="2" xfId="3" applyNumberFormat="1" applyAlignment="1">
      <alignment horizontal="right" wrapText="1"/>
    </xf>
    <xf numFmtId="165" fontId="3" fillId="0" borderId="2" xfId="3" applyNumberFormat="1" applyAlignment="1">
      <alignment horizontal="right" wrapText="1"/>
    </xf>
    <xf numFmtId="0" fontId="0" fillId="0" borderId="3" xfId="4" applyFont="1">
      <alignment wrapText="1"/>
    </xf>
    <xf numFmtId="4" fontId="0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0" fontId="11" fillId="0" borderId="1" xfId="2" applyFont="1">
      <alignment wrapText="1"/>
    </xf>
    <xf numFmtId="0" fontId="12" fillId="0" borderId="0" xfId="0" applyFont="1"/>
    <xf numFmtId="0" fontId="0" fillId="0" borderId="0" xfId="0"/>
    <xf numFmtId="0" fontId="13" fillId="0" borderId="0" xfId="0" applyFont="1"/>
    <xf numFmtId="0" fontId="10" fillId="0" borderId="4" xfId="5" applyFont="1" applyAlignment="1">
      <alignment horizontal="right"/>
    </xf>
    <xf numFmtId="0" fontId="0" fillId="0" borderId="0" xfId="0" applyAlignment="1">
      <alignment horizontal="right"/>
    </xf>
    <xf numFmtId="3" fontId="3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11" fillId="0" borderId="1" xfId="2" applyFont="1">
      <alignment wrapText="1"/>
    </xf>
    <xf numFmtId="0" fontId="0" fillId="0" borderId="1" xfId="0" applyBorder="1"/>
    <xf numFmtId="0" fontId="3" fillId="0" borderId="0" xfId="3" applyBorder="1">
      <alignment wrapText="1"/>
    </xf>
    <xf numFmtId="3" fontId="3" fillId="0" borderId="0" xfId="3" applyNumberFormat="1" applyBorder="1" applyAlignment="1">
      <alignment horizontal="right" wrapText="1"/>
    </xf>
    <xf numFmtId="165" fontId="3" fillId="0" borderId="0" xfId="3" applyNumberFormat="1" applyBorder="1" applyAlignment="1">
      <alignment horizontal="right" wrapText="1"/>
    </xf>
    <xf numFmtId="0" fontId="11" fillId="0" borderId="0" xfId="2" applyFont="1" applyBorder="1">
      <alignment wrapText="1"/>
    </xf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nergyexplained/biofuels/charts/fuel-ethanol-motor-gasoline.cs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abSelected="1" workbookViewId="0">
      <selection activeCell="B4" sqref="B4:B6"/>
    </sheetView>
  </sheetViews>
  <sheetFormatPr defaultRowHeight="14.5" x14ac:dyDescent="0.35"/>
  <cols>
    <col min="2" max="2" width="69.269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6" t="s">
        <v>48</v>
      </c>
    </row>
    <row r="4" spans="1:2" x14ac:dyDescent="0.35">
      <c r="B4" t="s">
        <v>49</v>
      </c>
    </row>
    <row r="5" spans="1:2" x14ac:dyDescent="0.35">
      <c r="B5" s="8" t="s">
        <v>685</v>
      </c>
    </row>
    <row r="6" spans="1:2" x14ac:dyDescent="0.35">
      <c r="B6" t="s">
        <v>686</v>
      </c>
    </row>
    <row r="7" spans="1:2" x14ac:dyDescent="0.35">
      <c r="B7" s="12" t="s">
        <v>424</v>
      </c>
    </row>
    <row r="8" spans="1:2" x14ac:dyDescent="0.35">
      <c r="B8" t="s">
        <v>89</v>
      </c>
    </row>
    <row r="10" spans="1:2" x14ac:dyDescent="0.35">
      <c r="B10" s="6" t="s">
        <v>50</v>
      </c>
    </row>
    <row r="11" spans="1:2" x14ac:dyDescent="0.35">
      <c r="B11" t="s">
        <v>49</v>
      </c>
    </row>
    <row r="12" spans="1:2" x14ac:dyDescent="0.35">
      <c r="B12" s="8" t="s">
        <v>685</v>
      </c>
    </row>
    <row r="13" spans="1:2" x14ac:dyDescent="0.35">
      <c r="B13" t="s">
        <v>686</v>
      </c>
    </row>
    <row r="14" spans="1:2" x14ac:dyDescent="0.35">
      <c r="B14" s="12" t="s">
        <v>424</v>
      </c>
    </row>
    <row r="15" spans="1:2" x14ac:dyDescent="0.35">
      <c r="B15" t="s">
        <v>51</v>
      </c>
    </row>
    <row r="17" spans="1:2" x14ac:dyDescent="0.35">
      <c r="B17" s="6" t="s">
        <v>52</v>
      </c>
    </row>
    <row r="18" spans="1:2" x14ac:dyDescent="0.35">
      <c r="B18" t="s">
        <v>53</v>
      </c>
    </row>
    <row r="19" spans="1:2" x14ac:dyDescent="0.35">
      <c r="B19" t="s">
        <v>54</v>
      </c>
    </row>
    <row r="20" spans="1:2" x14ac:dyDescent="0.35">
      <c r="B20" t="s">
        <v>55</v>
      </c>
    </row>
    <row r="21" spans="1:2" x14ac:dyDescent="0.35">
      <c r="B21" t="s">
        <v>56</v>
      </c>
    </row>
    <row r="22" spans="1:2" x14ac:dyDescent="0.35">
      <c r="B22" t="s">
        <v>57</v>
      </c>
    </row>
    <row r="24" spans="1:2" x14ac:dyDescent="0.35">
      <c r="B24" s="6" t="s">
        <v>426</v>
      </c>
    </row>
    <row r="25" spans="1:2" x14ac:dyDescent="0.35">
      <c r="B25" t="s">
        <v>49</v>
      </c>
    </row>
    <row r="26" spans="1:2" x14ac:dyDescent="0.35">
      <c r="B26" s="8">
        <v>2020</v>
      </c>
    </row>
    <row r="27" spans="1:2" x14ac:dyDescent="0.35">
      <c r="B27" t="s">
        <v>427</v>
      </c>
    </row>
    <row r="28" spans="1:2" x14ac:dyDescent="0.35">
      <c r="B28" s="12" t="s">
        <v>425</v>
      </c>
    </row>
    <row r="31" spans="1:2" x14ac:dyDescent="0.35">
      <c r="A31" s="1" t="s">
        <v>14</v>
      </c>
    </row>
    <row r="32" spans="1:2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70</v>
      </c>
    </row>
    <row r="36" spans="1:1" x14ac:dyDescent="0.35">
      <c r="A36" t="s">
        <v>69</v>
      </c>
    </row>
    <row r="37" spans="1:1" x14ac:dyDescent="0.35">
      <c r="A37" t="s">
        <v>74</v>
      </c>
    </row>
    <row r="38" spans="1:1" x14ac:dyDescent="0.35">
      <c r="A38" t="s">
        <v>71</v>
      </c>
    </row>
    <row r="39" spans="1:1" x14ac:dyDescent="0.35">
      <c r="A39" t="s">
        <v>72</v>
      </c>
    </row>
    <row r="40" spans="1:1" x14ac:dyDescent="0.35">
      <c r="A40" t="s">
        <v>73</v>
      </c>
    </row>
    <row r="42" spans="1:1" x14ac:dyDescent="0.35">
      <c r="A42" t="s">
        <v>62</v>
      </c>
    </row>
    <row r="43" spans="1:1" x14ac:dyDescent="0.35">
      <c r="A43" t="s">
        <v>63</v>
      </c>
    </row>
    <row r="44" spans="1:1" x14ac:dyDescent="0.35">
      <c r="A44" t="s">
        <v>64</v>
      </c>
    </row>
    <row r="45" spans="1:1" x14ac:dyDescent="0.35">
      <c r="A45" t="s">
        <v>65</v>
      </c>
    </row>
    <row r="47" spans="1:1" x14ac:dyDescent="0.35">
      <c r="A47" t="s">
        <v>75</v>
      </c>
    </row>
    <row r="48" spans="1:1" x14ac:dyDescent="0.35">
      <c r="A48" t="s">
        <v>76</v>
      </c>
    </row>
    <row r="49" spans="1:1" x14ac:dyDescent="0.35">
      <c r="A49" t="s">
        <v>77</v>
      </c>
    </row>
    <row r="50" spans="1:1" x14ac:dyDescent="0.35">
      <c r="A50" t="s">
        <v>78</v>
      </c>
    </row>
    <row r="52" spans="1:1" x14ac:dyDescent="0.35">
      <c r="A52" t="s">
        <v>83</v>
      </c>
    </row>
    <row r="53" spans="1:1" x14ac:dyDescent="0.35">
      <c r="A53" t="s">
        <v>84</v>
      </c>
    </row>
    <row r="55" spans="1:1" x14ac:dyDescent="0.35">
      <c r="A55" t="s">
        <v>79</v>
      </c>
    </row>
    <row r="56" spans="1:1" x14ac:dyDescent="0.35">
      <c r="A56" t="s">
        <v>80</v>
      </c>
    </row>
    <row r="57" spans="1:1" x14ac:dyDescent="0.35">
      <c r="A57" t="s">
        <v>81</v>
      </c>
    </row>
    <row r="58" spans="1:1" x14ac:dyDescent="0.35">
      <c r="A58" t="s">
        <v>82</v>
      </c>
    </row>
  </sheetData>
  <hyperlinks>
    <hyperlink ref="B28" r:id="rId1" xr:uid="{5ACB08CE-1368-42D3-9F3D-A40FED497426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</sheetViews>
  <sheetFormatPr defaultRowHeight="14.5" x14ac:dyDescent="0.35"/>
  <cols>
    <col min="1" max="1" width="25.1796875" customWidth="1"/>
  </cols>
  <sheetData>
    <row r="1" spans="1:32" ht="29" x14ac:dyDescent="0.3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</sheetViews>
  <sheetFormatPr defaultRowHeight="14.5" x14ac:dyDescent="0.35"/>
  <cols>
    <col min="1" max="1" width="22.54296875" customWidth="1"/>
  </cols>
  <sheetData>
    <row r="1" spans="1:32" ht="29" x14ac:dyDescent="0.3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 s="2">
        <f>1-B6</f>
        <v>0.89800000000000002</v>
      </c>
      <c r="C4" s="2">
        <f t="shared" ref="C4:AF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>
        <f t="shared" si="0"/>
        <v>0.89800000000000002</v>
      </c>
      <c r="AG4" s="2"/>
      <c r="AH4" s="2"/>
      <c r="AI4" s="2"/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>
        <f>'EIA-fuel-ethanol-motor-gasoline'!$C$46/100</f>
        <v>0.10199999999999999</v>
      </c>
      <c r="AG6" s="2"/>
      <c r="AH6" s="2"/>
      <c r="AI6" s="2"/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workbookViewId="0"/>
  </sheetViews>
  <sheetFormatPr defaultRowHeight="14.5" x14ac:dyDescent="0.35"/>
  <cols>
    <col min="1" max="1" width="22.54296875" customWidth="1"/>
  </cols>
  <sheetData>
    <row r="1" spans="1:32" ht="29" x14ac:dyDescent="0.3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0.96205419263788383</v>
      </c>
      <c r="D5">
        <f>IF('Biodiesel Fraction'!$B18,1-'Biodiesel Fraction'!C30,1)</f>
        <v>0.96205419263788383</v>
      </c>
      <c r="E5">
        <f>IF('Biodiesel Fraction'!$B18,1-'Biodiesel Fraction'!E30,1)</f>
        <v>0.97111903235787633</v>
      </c>
      <c r="F5">
        <f>IF('Biodiesel Fraction'!$B18,1-'Biodiesel Fraction'!F30,1)</f>
        <v>0.97115185889486089</v>
      </c>
      <c r="G5">
        <f>IF('Biodiesel Fraction'!$B18,1-'Biodiesel Fraction'!G30,1)</f>
        <v>0.97208399733116457</v>
      </c>
      <c r="H5">
        <f>IF('Biodiesel Fraction'!$B18,1-'Biodiesel Fraction'!H30,1)</f>
        <v>0.97217774289160386</v>
      </c>
      <c r="I5">
        <f>IF('Biodiesel Fraction'!$B18,1-'Biodiesel Fraction'!I30,1)</f>
        <v>0.97164844380017101</v>
      </c>
      <c r="J5">
        <f>IF('Biodiesel Fraction'!$B18,1-'Biodiesel Fraction'!J30,1)</f>
        <v>0.97123900419347708</v>
      </c>
      <c r="K5">
        <f>IF('Biodiesel Fraction'!$B18,1-'Biodiesel Fraction'!K30,1)</f>
        <v>0.97054369397737894</v>
      </c>
      <c r="L5">
        <f>IF('Biodiesel Fraction'!$B18,1-'Biodiesel Fraction'!L30,1)</f>
        <v>0.97037595313843872</v>
      </c>
      <c r="M5">
        <f>IF('Biodiesel Fraction'!$B18,1-'Biodiesel Fraction'!M30,1)</f>
        <v>0.97141640985567645</v>
      </c>
      <c r="N5">
        <f>IF('Biodiesel Fraction'!$B18,1-'Biodiesel Fraction'!N30,1)</f>
        <v>0.97190351427705646</v>
      </c>
      <c r="O5">
        <f>IF('Biodiesel Fraction'!$B18,1-'Biodiesel Fraction'!O30,1)</f>
        <v>0.97203320597323495</v>
      </c>
      <c r="P5">
        <f>IF('Biodiesel Fraction'!$B18,1-'Biodiesel Fraction'!P30,1)</f>
        <v>0.97179461528446842</v>
      </c>
      <c r="Q5">
        <f>IF('Biodiesel Fraction'!$B18,1-'Biodiesel Fraction'!Q30,1)</f>
        <v>0.97072777579722169</v>
      </c>
      <c r="R5">
        <f>IF('Biodiesel Fraction'!$B18,1-'Biodiesel Fraction'!R30,1)</f>
        <v>0.97047239171508348</v>
      </c>
      <c r="S5">
        <f>IF('Biodiesel Fraction'!$B18,1-'Biodiesel Fraction'!S30,1)</f>
        <v>0.96982717258049644</v>
      </c>
      <c r="T5">
        <f>IF('Biodiesel Fraction'!$B18,1-'Biodiesel Fraction'!T30,1)</f>
        <v>0.96692779216127955</v>
      </c>
      <c r="U5">
        <f>IF('Biodiesel Fraction'!$B18,1-'Biodiesel Fraction'!U30,1)</f>
        <v>0.96665137453678751</v>
      </c>
      <c r="V5">
        <f>IF('Biodiesel Fraction'!$B18,1-'Biodiesel Fraction'!V30,1)</f>
        <v>0.96622437639889647</v>
      </c>
      <c r="W5">
        <f>IF('Biodiesel Fraction'!$B18,1-'Biodiesel Fraction'!W30,1)</f>
        <v>0.96548429946751191</v>
      </c>
      <c r="X5">
        <f>IF('Biodiesel Fraction'!$B18,1-'Biodiesel Fraction'!X30,1)</f>
        <v>0.96515172175549802</v>
      </c>
      <c r="Y5">
        <f>IF('Biodiesel Fraction'!$B18,1-'Biodiesel Fraction'!Y30,1)</f>
        <v>0.96273078336452866</v>
      </c>
      <c r="Z5">
        <f>IF('Biodiesel Fraction'!$B18,1-'Biodiesel Fraction'!Z30,1)</f>
        <v>0.96044591707752558</v>
      </c>
      <c r="AA5">
        <f>IF('Biodiesel Fraction'!$B18,1-'Biodiesel Fraction'!AA30,1)</f>
        <v>0.95988501078170296</v>
      </c>
      <c r="AB5">
        <f>IF('Biodiesel Fraction'!$B18,1-'Biodiesel Fraction'!AB30,1)</f>
        <v>0.95856402496807058</v>
      </c>
      <c r="AC5">
        <f>IF('Biodiesel Fraction'!$B18,1-'Biodiesel Fraction'!AC30,1)</f>
        <v>0.95787033427646751</v>
      </c>
      <c r="AD5">
        <f>IF('Biodiesel Fraction'!$B18,1-'Biodiesel Fraction'!AD30,1)</f>
        <v>0.95653277868660846</v>
      </c>
      <c r="AE5">
        <f>IF('Biodiesel Fraction'!$B18,1-'Biodiesel Fraction'!AE30,1)</f>
        <v>0.95537415357362021</v>
      </c>
      <c r="AF5">
        <f>IF('Biodiesel Fraction'!$B18,1-'Biodiesel Fraction'!AF30,1)</f>
        <v>0.95482940921606352</v>
      </c>
    </row>
    <row r="6" spans="1:32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3.7945807362116182E-2</v>
      </c>
      <c r="D7">
        <f>IF('Biodiesel Fraction'!$B18,'Biodiesel Fraction'!C30,0)</f>
        <v>3.7945807362116182E-2</v>
      </c>
      <c r="E7">
        <f>IF('Biodiesel Fraction'!$B18,'Biodiesel Fraction'!E30,0)</f>
        <v>2.8880967642123674E-2</v>
      </c>
      <c r="F7">
        <f>IF('Biodiesel Fraction'!$B18,'Biodiesel Fraction'!F30,0)</f>
        <v>2.8848141105139113E-2</v>
      </c>
      <c r="G7">
        <f>IF('Biodiesel Fraction'!$B18,'Biodiesel Fraction'!G30,0)</f>
        <v>2.7916002668835434E-2</v>
      </c>
      <c r="H7">
        <f>IF('Biodiesel Fraction'!$B18,'Biodiesel Fraction'!H30,0)</f>
        <v>2.7822257108396097E-2</v>
      </c>
      <c r="I7">
        <f>IF('Biodiesel Fraction'!$B18,'Biodiesel Fraction'!I30,0)</f>
        <v>2.8351556199829039E-2</v>
      </c>
      <c r="J7">
        <f>IF('Biodiesel Fraction'!$B18,'Biodiesel Fraction'!J30,0)</f>
        <v>2.876099580652287E-2</v>
      </c>
      <c r="K7">
        <f>IF('Biodiesel Fraction'!$B18,'Biodiesel Fraction'!K30,0)</f>
        <v>2.945630602262107E-2</v>
      </c>
      <c r="L7">
        <f>IF('Biodiesel Fraction'!$B18,'Biodiesel Fraction'!L30,0)</f>
        <v>2.9624046861561285E-2</v>
      </c>
      <c r="M7">
        <f>IF('Biodiesel Fraction'!$B18,'Biodiesel Fraction'!M30,0)</f>
        <v>2.8583590144323504E-2</v>
      </c>
      <c r="N7">
        <f>IF('Biodiesel Fraction'!$B18,'Biodiesel Fraction'!N30,0)</f>
        <v>2.8096485722943584E-2</v>
      </c>
      <c r="O7">
        <f>IF('Biodiesel Fraction'!$B18,'Biodiesel Fraction'!O30,0)</f>
        <v>2.7966794026765013E-2</v>
      </c>
      <c r="P7">
        <f>IF('Biodiesel Fraction'!$B18,'Biodiesel Fraction'!P30,0)</f>
        <v>2.8205384715531551E-2</v>
      </c>
      <c r="Q7">
        <f>IF('Biodiesel Fraction'!$B18,'Biodiesel Fraction'!Q30,0)</f>
        <v>2.9272224202778304E-2</v>
      </c>
      <c r="R7">
        <f>IF('Biodiesel Fraction'!$B18,'Biodiesel Fraction'!R30,0)</f>
        <v>2.9527608284916525E-2</v>
      </c>
      <c r="S7">
        <f>IF('Biodiesel Fraction'!$B18,'Biodiesel Fraction'!S30,0)</f>
        <v>3.0172827419503584E-2</v>
      </c>
      <c r="T7">
        <f>IF('Biodiesel Fraction'!$B18,'Biodiesel Fraction'!T30,0)</f>
        <v>3.3072207838720453E-2</v>
      </c>
      <c r="U7">
        <f>IF('Biodiesel Fraction'!$B18,'Biodiesel Fraction'!U30,0)</f>
        <v>3.3348625463212447E-2</v>
      </c>
      <c r="V7">
        <f>IF('Biodiesel Fraction'!$B18,'Biodiesel Fraction'!V30,0)</f>
        <v>3.3775623601103553E-2</v>
      </c>
      <c r="W7">
        <f>IF('Biodiesel Fraction'!$B18,'Biodiesel Fraction'!W30,0)</f>
        <v>3.4515700532488147E-2</v>
      </c>
      <c r="X7">
        <f>IF('Biodiesel Fraction'!$B18,'Biodiesel Fraction'!X30,0)</f>
        <v>3.4848278244501998E-2</v>
      </c>
      <c r="Y7">
        <f>IF('Biodiesel Fraction'!$B18,'Biodiesel Fraction'!Y30,0)</f>
        <v>3.7269216635471364E-2</v>
      </c>
      <c r="Z7">
        <f>IF('Biodiesel Fraction'!$B18,'Biodiesel Fraction'!Z30,0)</f>
        <v>3.9554082922474414E-2</v>
      </c>
      <c r="AA7">
        <f>IF('Biodiesel Fraction'!$B18,'Biodiesel Fraction'!AA30,0)</f>
        <v>4.0114989218297002E-2</v>
      </c>
      <c r="AB7">
        <f>IF('Biodiesel Fraction'!$B18,'Biodiesel Fraction'!AB30,0)</f>
        <v>4.1435975031929438E-2</v>
      </c>
      <c r="AC7">
        <f>IF('Biodiesel Fraction'!$B18,'Biodiesel Fraction'!AC30,0)</f>
        <v>4.212966572353246E-2</v>
      </c>
      <c r="AD7">
        <f>IF('Biodiesel Fraction'!$B18,'Biodiesel Fraction'!AD30,0)</f>
        <v>4.3467221313391584E-2</v>
      </c>
      <c r="AE7">
        <f>IF('Biodiesel Fraction'!$B18,'Biodiesel Fraction'!AE30,0)</f>
        <v>4.4625846426379838E-2</v>
      </c>
      <c r="AF7">
        <f>IF('Biodiesel Fraction'!$B18,'Biodiesel Fraction'!AF30,0)</f>
        <v>4.5170590783936523E-2</v>
      </c>
    </row>
    <row r="8" spans="1: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workbookViewId="0"/>
  </sheetViews>
  <sheetFormatPr defaultRowHeight="14.5" x14ac:dyDescent="0.35"/>
  <cols>
    <col min="1" max="1" width="22.54296875" customWidth="1"/>
  </cols>
  <sheetData>
    <row r="1" spans="1:34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4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4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35">
      <c r="A4" t="s">
        <v>17</v>
      </c>
      <c r="B4" s="2">
        <f>'AEO 2021 36'!E16/SUM('AEO 2021 36'!E16:E17)*(1-B2)</f>
        <v>0.44906041641761968</v>
      </c>
      <c r="C4" s="2">
        <f>'AEO 2021 36'!F16/SUM('AEO 2021 36'!F16:F17)*(1-C2)</f>
        <v>0.44903822887683575</v>
      </c>
      <c r="D4" s="2">
        <f>'AEO 2021 36'!G16/SUM('AEO 2021 36'!G16:G17)*(1-D2)</f>
        <v>0.44907927939760606</v>
      </c>
      <c r="E4" s="2">
        <f>'AEO 2021 36'!H16/SUM('AEO 2021 36'!H16:H17)*(1-E2)</f>
        <v>0.44904121422591492</v>
      </c>
      <c r="F4" s="2">
        <f>'AEO 2021 36'!I16/SUM('AEO 2021 36'!I16:I17)*(1-F2)</f>
        <v>0.44903912045334232</v>
      </c>
      <c r="G4" s="2">
        <f>'AEO 2021 36'!J16/SUM('AEO 2021 36'!J16:J17)*(1-G2)</f>
        <v>0.44904054102960117</v>
      </c>
      <c r="H4" s="2">
        <f>'AEO 2021 36'!K16/SUM('AEO 2021 36'!K16:K17)*(1-H2)</f>
        <v>0.44904381943893285</v>
      </c>
      <c r="I4" s="2">
        <f>'AEO 2021 36'!L16/SUM('AEO 2021 36'!L16:L17)*(1-I2)</f>
        <v>0.44905321854668789</v>
      </c>
      <c r="J4" s="2">
        <f>'AEO 2021 36'!M16/SUM('AEO 2021 36'!M16:M17)*(1-J2)</f>
        <v>0.44906176264039588</v>
      </c>
      <c r="K4" s="2">
        <f>'AEO 2021 36'!N16/SUM('AEO 2021 36'!N16:N17)*(1-K2)</f>
        <v>0.44907016482330969</v>
      </c>
      <c r="L4" s="2">
        <f>'AEO 2021 36'!O16/SUM('AEO 2021 36'!O16:O17)*(1-L2)</f>
        <v>0.44907758714912821</v>
      </c>
      <c r="M4" s="2">
        <f>'AEO 2021 36'!P16/SUM('AEO 2021 36'!P16:P17)*(1-M2)</f>
        <v>0.44908146160046275</v>
      </c>
      <c r="N4" s="2">
        <f>'AEO 2021 36'!Q16/SUM('AEO 2021 36'!Q16:Q17)*(1-N2)</f>
        <v>0.44908557415765965</v>
      </c>
      <c r="O4" s="2">
        <f>'AEO 2021 36'!R16/SUM('AEO 2021 36'!R16:R17)*(1-O2)</f>
        <v>0.44908789990240106</v>
      </c>
      <c r="P4" s="2">
        <f>'AEO 2021 36'!S16/SUM('AEO 2021 36'!S16:S17)*(1-P2)</f>
        <v>0.44908946589009657</v>
      </c>
      <c r="Q4" s="2">
        <f>'AEO 2021 36'!T16/SUM('AEO 2021 36'!T16:T17)*(1-Q2)</f>
        <v>0.44908456876327252</v>
      </c>
      <c r="R4" s="2">
        <f>'AEO 2021 36'!U16/SUM('AEO 2021 36'!U16:U17)*(1-R2)</f>
        <v>0.44908007334754885</v>
      </c>
      <c r="S4" s="2">
        <f>'AEO 2021 36'!V16/SUM('AEO 2021 36'!V16:V17)*(1-S2)</f>
        <v>0.4490733284773904</v>
      </c>
      <c r="T4" s="2">
        <f>'AEO 2021 36'!W16/SUM('AEO 2021 36'!W16:W17)*(1-T2)</f>
        <v>0.44906610613859804</v>
      </c>
      <c r="U4" s="2">
        <f>'AEO 2021 36'!X16/SUM('AEO 2021 36'!X16:X17)*(1-U2)</f>
        <v>0.44905511622747191</v>
      </c>
      <c r="V4" s="2">
        <f>'AEO 2021 36'!Y16/SUM('AEO 2021 36'!Y16:Y17)*(1-V2)</f>
        <v>0.44904383527358244</v>
      </c>
      <c r="W4" s="2">
        <f>'AEO 2021 36'!Z16/SUM('AEO 2021 36'!Z16:Z17)*(1-W2)</f>
        <v>0.44903227533722173</v>
      </c>
      <c r="X4" s="2">
        <f>'AEO 2021 36'!AA16/SUM('AEO 2021 36'!AA16:AA17)*(1-X2)</f>
        <v>0.44901946585536373</v>
      </c>
      <c r="Y4" s="2">
        <f>'AEO 2021 36'!AB16/SUM('AEO 2021 36'!AB16:AB17)*(1-Y2)</f>
        <v>0.44900703512798407</v>
      </c>
      <c r="Z4" s="2">
        <f>'AEO 2021 36'!AC16/SUM('AEO 2021 36'!AC16:AC17)*(1-Z2)</f>
        <v>0.44899359406872985</v>
      </c>
      <c r="AA4" s="2">
        <f>'AEO 2021 36'!AD16/SUM('AEO 2021 36'!AD16:AD17)*(1-AA2)</f>
        <v>0.44898231308659436</v>
      </c>
      <c r="AB4" s="2">
        <f>'AEO 2021 36'!AE16/SUM('AEO 2021 36'!AE16:AE17)*(1-AB2)</f>
        <v>0.44897119642613054</v>
      </c>
      <c r="AC4" s="2">
        <f>'AEO 2021 36'!AF16/SUM('AEO 2021 36'!AF16:AF17)*(1-AC2)</f>
        <v>0.4489555494644884</v>
      </c>
      <c r="AD4" s="2">
        <f>'AEO 2021 36'!AG16/SUM('AEO 2021 36'!AG16:AG17)*(1-AD2)</f>
        <v>0.44894409233578769</v>
      </c>
      <c r="AE4" s="2">
        <f>'AEO 2021 36'!AH16/SUM('AEO 2021 36'!AH16:AH17)*(1-AE2)</f>
        <v>0.44892760974326906</v>
      </c>
      <c r="AF4" s="2">
        <f>'AEO 2021 36'!AI16/SUM('AEO 2021 36'!AI16:AI17)*(1-AF2)</f>
        <v>0.44891240281219752</v>
      </c>
      <c r="AG4" s="2"/>
      <c r="AH4" s="2"/>
    </row>
    <row r="5" spans="1:34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35">
      <c r="A6" t="s">
        <v>19</v>
      </c>
      <c r="B6" s="2">
        <f>'AEO 2021 36'!E17/SUM('AEO 2021 36'!E16:E17)*(1-B2)</f>
        <v>9.3958358238025732E-4</v>
      </c>
      <c r="C6" s="2">
        <f>'AEO 2021 36'!F17/SUM('AEO 2021 36'!F16:F17)*(1-C2)</f>
        <v>9.6177112316422095E-4</v>
      </c>
      <c r="D6" s="2">
        <f>'AEO 2021 36'!G17/SUM('AEO 2021 36'!G16:G17)*(1-D2)</f>
        <v>9.2072060239387467E-4</v>
      </c>
      <c r="E6" s="2">
        <f>'AEO 2021 36'!H17/SUM('AEO 2021 36'!H16:H17)*(1-E2)</f>
        <v>9.5878577408504626E-4</v>
      </c>
      <c r="F6" s="2">
        <f>'AEO 2021 36'!I17/SUM('AEO 2021 36'!I16:I17)*(1-F2)</f>
        <v>9.6087954665765056E-4</v>
      </c>
      <c r="G6" s="2">
        <f>'AEO 2021 36'!J17/SUM('AEO 2021 36'!J16:J17)*(1-G2)</f>
        <v>9.594589703987678E-4</v>
      </c>
      <c r="H6" s="2">
        <f>'AEO 2021 36'!K17/SUM('AEO 2021 36'!K16:K17)*(1-H2)</f>
        <v>9.561805610671109E-4</v>
      </c>
      <c r="I6" s="2">
        <f>'AEO 2021 36'!L17/SUM('AEO 2021 36'!L16:L17)*(1-I2)</f>
        <v>9.4678145331204226E-4</v>
      </c>
      <c r="J6" s="2">
        <f>'AEO 2021 36'!M17/SUM('AEO 2021 36'!M16:M17)*(1-J2)</f>
        <v>9.3823735960404074E-4</v>
      </c>
      <c r="K6" s="2">
        <f>'AEO 2021 36'!N17/SUM('AEO 2021 36'!N16:N17)*(1-K2)</f>
        <v>9.2983517669025537E-4</v>
      </c>
      <c r="L6" s="2">
        <f>'AEO 2021 36'!O17/SUM('AEO 2021 36'!O16:O17)*(1-L2)</f>
        <v>9.2241285087172264E-4</v>
      </c>
      <c r="M6" s="2">
        <f>'AEO 2021 36'!P17/SUM('AEO 2021 36'!P16:P17)*(1-M2)</f>
        <v>9.1853839953718133E-4</v>
      </c>
      <c r="N6" s="2">
        <f>'AEO 2021 36'!Q17/SUM('AEO 2021 36'!Q16:Q17)*(1-N2)</f>
        <v>9.1442584234027171E-4</v>
      </c>
      <c r="O6" s="2">
        <f>'AEO 2021 36'!R17/SUM('AEO 2021 36'!R16:R17)*(1-O2)</f>
        <v>9.1210009759890487E-4</v>
      </c>
      <c r="P6" s="2">
        <f>'AEO 2021 36'!S17/SUM('AEO 2021 36'!S16:S17)*(1-P2)</f>
        <v>9.1053410990337531E-4</v>
      </c>
      <c r="Q6" s="2">
        <f>'AEO 2021 36'!T17/SUM('AEO 2021 36'!T16:T17)*(1-Q2)</f>
        <v>9.1543123672746811E-4</v>
      </c>
      <c r="R6" s="2">
        <f>'AEO 2021 36'!U17/SUM('AEO 2021 36'!U16:U17)*(1-R2)</f>
        <v>9.1992665245107662E-4</v>
      </c>
      <c r="S6" s="2">
        <f>'AEO 2021 36'!V17/SUM('AEO 2021 36'!V16:V17)*(1-S2)</f>
        <v>9.2667152260953822E-4</v>
      </c>
      <c r="T6" s="2">
        <f>'AEO 2021 36'!W17/SUM('AEO 2021 36'!W16:W17)*(1-T2)</f>
        <v>9.3389386140190606E-4</v>
      </c>
      <c r="U6" s="2">
        <f>'AEO 2021 36'!X17/SUM('AEO 2021 36'!X16:X17)*(1-U2)</f>
        <v>9.4488377252803892E-4</v>
      </c>
      <c r="V6" s="2">
        <f>'AEO 2021 36'!Y17/SUM('AEO 2021 36'!Y16:Y17)*(1-V2)</f>
        <v>9.5616472641751936E-4</v>
      </c>
      <c r="W6" s="2">
        <f>'AEO 2021 36'!Z17/SUM('AEO 2021 36'!Z16:Z17)*(1-W2)</f>
        <v>9.6772466277826011E-4</v>
      </c>
      <c r="X6" s="2">
        <f>'AEO 2021 36'!AA17/SUM('AEO 2021 36'!AA16:AA17)*(1-X2)</f>
        <v>9.8053414463624517E-4</v>
      </c>
      <c r="Y6" s="2">
        <f>'AEO 2021 36'!AB17/SUM('AEO 2021 36'!AB16:AB17)*(1-Y2)</f>
        <v>9.9296487201590224E-4</v>
      </c>
      <c r="Z6" s="2">
        <f>'AEO 2021 36'!AC17/SUM('AEO 2021 36'!AC16:AC17)*(1-Z2)</f>
        <v>1.0064059312700976E-3</v>
      </c>
      <c r="AA6" s="2">
        <f>'AEO 2021 36'!AD17/SUM('AEO 2021 36'!AD16:AD17)*(1-AA2)</f>
        <v>1.0176869134055746E-3</v>
      </c>
      <c r="AB6" s="2">
        <f>'AEO 2021 36'!AE17/SUM('AEO 2021 36'!AE16:AE17)*(1-AB2)</f>
        <v>1.0288035738694472E-3</v>
      </c>
      <c r="AC6" s="2">
        <f>'AEO 2021 36'!AF17/SUM('AEO 2021 36'!AF16:AF17)*(1-AC2)</f>
        <v>1.0444505355115688E-3</v>
      </c>
      <c r="AD6" s="2">
        <f>'AEO 2021 36'!AG17/SUM('AEO 2021 36'!AG16:AG17)*(1-AD2)</f>
        <v>1.0559076642122093E-3</v>
      </c>
      <c r="AE6" s="2">
        <f>'AEO 2021 36'!AH17/SUM('AEO 2021 36'!AH16:AH17)*(1-AE2)</f>
        <v>1.072390256730888E-3</v>
      </c>
      <c r="AF6" s="2">
        <f>'AEO 2021 36'!AI17/SUM('AEO 2021 36'!AI16:AI17)*(1-AF2)</f>
        <v>1.0875971878024622E-3</v>
      </c>
      <c r="AG6" s="2"/>
      <c r="AH6" s="2"/>
    </row>
    <row r="7" spans="1:34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>
      <selection activeCell="A11" sqref="A11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>
      <selection activeCell="A11" sqref="A11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workbookViewId="0"/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68CB-69FB-4B2C-9DE3-151B8305E68F}">
  <dimension ref="A1:C47"/>
  <sheetViews>
    <sheetView topLeftCell="A34" workbookViewId="0">
      <selection activeCell="A48" sqref="A48"/>
    </sheetView>
  </sheetViews>
  <sheetFormatPr defaultRowHeight="14.5" x14ac:dyDescent="0.35"/>
  <sheetData>
    <row r="1" spans="1:3" x14ac:dyDescent="0.35">
      <c r="A1" t="s">
        <v>434</v>
      </c>
    </row>
    <row r="2" spans="1:3" x14ac:dyDescent="0.35">
      <c r="A2" t="s">
        <v>433</v>
      </c>
    </row>
    <row r="3" spans="1:3" x14ac:dyDescent="0.35">
      <c r="A3" t="s">
        <v>432</v>
      </c>
    </row>
    <row r="4" spans="1:3" x14ac:dyDescent="0.35">
      <c r="A4" t="s">
        <v>431</v>
      </c>
    </row>
    <row r="5" spans="1:3" x14ac:dyDescent="0.35">
      <c r="A5" t="s">
        <v>430</v>
      </c>
    </row>
    <row r="7" spans="1:3" x14ac:dyDescent="0.35">
      <c r="B7" t="s">
        <v>429</v>
      </c>
      <c r="C7" t="s">
        <v>428</v>
      </c>
    </row>
    <row r="8" spans="1:3" x14ac:dyDescent="0.35">
      <c r="A8">
        <v>1981</v>
      </c>
      <c r="B8">
        <v>8.3000000000000004E-2</v>
      </c>
      <c r="C8">
        <v>0.08</v>
      </c>
    </row>
    <row r="9" spans="1:3" x14ac:dyDescent="0.35">
      <c r="A9">
        <v>1982</v>
      </c>
      <c r="B9">
        <v>0.22600000000000001</v>
      </c>
      <c r="C9">
        <v>0.22</v>
      </c>
    </row>
    <row r="10" spans="1:3" x14ac:dyDescent="0.35">
      <c r="A10">
        <v>1983</v>
      </c>
      <c r="B10">
        <v>0.41499999999999998</v>
      </c>
      <c r="C10">
        <v>0.41</v>
      </c>
    </row>
    <row r="11" spans="1:3" x14ac:dyDescent="0.35">
      <c r="A11">
        <v>1984</v>
      </c>
      <c r="B11">
        <v>0.51</v>
      </c>
      <c r="C11">
        <v>0.5</v>
      </c>
    </row>
    <row r="12" spans="1:3" x14ac:dyDescent="0.35">
      <c r="A12">
        <v>1985</v>
      </c>
      <c r="B12">
        <v>0.61699999999999999</v>
      </c>
      <c r="C12">
        <v>0.59</v>
      </c>
    </row>
    <row r="13" spans="1:3" x14ac:dyDescent="0.35">
      <c r="A13">
        <v>1986</v>
      </c>
      <c r="B13">
        <v>0.71199999999999997</v>
      </c>
      <c r="C13">
        <v>0.66</v>
      </c>
    </row>
    <row r="14" spans="1:3" x14ac:dyDescent="0.35">
      <c r="A14">
        <v>1987</v>
      </c>
      <c r="B14">
        <v>0.81899999999999995</v>
      </c>
      <c r="C14">
        <v>0.74</v>
      </c>
    </row>
    <row r="15" spans="1:3" x14ac:dyDescent="0.35">
      <c r="A15">
        <v>1988</v>
      </c>
      <c r="B15">
        <v>0.83099999999999996</v>
      </c>
      <c r="C15">
        <v>0.74</v>
      </c>
    </row>
    <row r="16" spans="1:3" x14ac:dyDescent="0.35">
      <c r="A16">
        <v>1989</v>
      </c>
      <c r="B16">
        <v>0.84299999999999997</v>
      </c>
      <c r="C16">
        <v>0.75</v>
      </c>
    </row>
    <row r="17" spans="1:3" x14ac:dyDescent="0.35">
      <c r="A17">
        <v>1990</v>
      </c>
      <c r="B17">
        <v>0.748</v>
      </c>
      <c r="C17">
        <v>0.67</v>
      </c>
    </row>
    <row r="18" spans="1:3" x14ac:dyDescent="0.35">
      <c r="A18">
        <v>1991</v>
      </c>
      <c r="B18">
        <v>0.86599999999999999</v>
      </c>
      <c r="C18">
        <v>0.79</v>
      </c>
    </row>
    <row r="19" spans="1:3" x14ac:dyDescent="0.35">
      <c r="A19">
        <v>1992</v>
      </c>
      <c r="B19">
        <v>0.98499999999999999</v>
      </c>
      <c r="C19">
        <v>0.88</v>
      </c>
    </row>
    <row r="20" spans="1:3" x14ac:dyDescent="0.35">
      <c r="A20">
        <v>1993</v>
      </c>
      <c r="B20">
        <v>1.151</v>
      </c>
      <c r="C20">
        <v>1</v>
      </c>
    </row>
    <row r="21" spans="1:3" x14ac:dyDescent="0.35">
      <c r="A21">
        <v>1994</v>
      </c>
      <c r="B21">
        <v>1.2889999999999999</v>
      </c>
      <c r="C21">
        <v>1.1100000000000001</v>
      </c>
    </row>
    <row r="22" spans="1:3" x14ac:dyDescent="0.35">
      <c r="A22">
        <v>1995</v>
      </c>
      <c r="B22">
        <v>1.383</v>
      </c>
      <c r="C22">
        <v>1.1599999999999999</v>
      </c>
    </row>
    <row r="23" spans="1:3" x14ac:dyDescent="0.35">
      <c r="A23">
        <v>1996</v>
      </c>
      <c r="B23">
        <v>0.99199999999999999</v>
      </c>
      <c r="C23">
        <v>0.82</v>
      </c>
    </row>
    <row r="24" spans="1:3" x14ac:dyDescent="0.35">
      <c r="A24">
        <v>1997</v>
      </c>
      <c r="B24">
        <v>1.256</v>
      </c>
      <c r="C24">
        <v>1.02</v>
      </c>
    </row>
    <row r="25" spans="1:3" x14ac:dyDescent="0.35">
      <c r="A25">
        <v>1998</v>
      </c>
      <c r="B25">
        <v>1.3879999999999999</v>
      </c>
      <c r="C25">
        <v>1.1000000000000001</v>
      </c>
    </row>
    <row r="26" spans="1:3" x14ac:dyDescent="0.35">
      <c r="A26">
        <v>1999</v>
      </c>
      <c r="B26">
        <v>1.4430000000000001</v>
      </c>
      <c r="C26">
        <v>1.1200000000000001</v>
      </c>
    </row>
    <row r="27" spans="1:3" x14ac:dyDescent="0.35">
      <c r="A27">
        <v>2000</v>
      </c>
      <c r="B27">
        <v>1.653</v>
      </c>
      <c r="C27">
        <v>1.27</v>
      </c>
    </row>
    <row r="28" spans="1:3" x14ac:dyDescent="0.35">
      <c r="A28">
        <v>2001</v>
      </c>
      <c r="B28">
        <v>1.7410000000000001</v>
      </c>
      <c r="C28">
        <v>1.32</v>
      </c>
    </row>
    <row r="29" spans="1:3" x14ac:dyDescent="0.35">
      <c r="A29">
        <v>2002</v>
      </c>
      <c r="B29">
        <v>2.073</v>
      </c>
      <c r="C29">
        <v>1.53</v>
      </c>
    </row>
    <row r="30" spans="1:3" x14ac:dyDescent="0.35">
      <c r="A30">
        <v>2003</v>
      </c>
      <c r="B30">
        <v>2.8260000000000001</v>
      </c>
      <c r="C30">
        <v>2.06</v>
      </c>
    </row>
    <row r="31" spans="1:3" x14ac:dyDescent="0.35">
      <c r="A31">
        <v>2004</v>
      </c>
      <c r="B31">
        <v>3.552</v>
      </c>
      <c r="C31">
        <v>2.54</v>
      </c>
    </row>
    <row r="32" spans="1:3" x14ac:dyDescent="0.35">
      <c r="A32">
        <v>2005</v>
      </c>
      <c r="B32">
        <v>4.0590000000000002</v>
      </c>
      <c r="C32">
        <v>2.89</v>
      </c>
    </row>
    <row r="33" spans="1:3" x14ac:dyDescent="0.35">
      <c r="A33">
        <v>2006</v>
      </c>
      <c r="B33">
        <v>5.4809999999999999</v>
      </c>
      <c r="C33">
        <v>3.86</v>
      </c>
    </row>
    <row r="34" spans="1:3" x14ac:dyDescent="0.35">
      <c r="A34">
        <v>2007</v>
      </c>
      <c r="B34">
        <v>6.8860000000000001</v>
      </c>
      <c r="C34">
        <v>4.84</v>
      </c>
    </row>
    <row r="35" spans="1:3" x14ac:dyDescent="0.35">
      <c r="A35">
        <v>2008</v>
      </c>
      <c r="B35">
        <v>9.6829999999999998</v>
      </c>
      <c r="C35">
        <v>7.01</v>
      </c>
    </row>
    <row r="36" spans="1:3" x14ac:dyDescent="0.35">
      <c r="A36">
        <v>2009</v>
      </c>
      <c r="B36">
        <v>11.037000000000001</v>
      </c>
      <c r="C36">
        <v>8</v>
      </c>
    </row>
    <row r="37" spans="1:3" x14ac:dyDescent="0.35">
      <c r="A37">
        <v>2010</v>
      </c>
      <c r="B37">
        <v>12.859</v>
      </c>
      <c r="C37">
        <v>9.33</v>
      </c>
    </row>
    <row r="38" spans="1:3" x14ac:dyDescent="0.35">
      <c r="A38">
        <v>2011</v>
      </c>
      <c r="B38">
        <v>12.893000000000001</v>
      </c>
      <c r="C38">
        <v>9.61</v>
      </c>
    </row>
    <row r="39" spans="1:3" x14ac:dyDescent="0.35">
      <c r="A39">
        <v>2012</v>
      </c>
      <c r="B39">
        <v>12.882</v>
      </c>
      <c r="C39">
        <v>9.65</v>
      </c>
    </row>
    <row r="40" spans="1:3" x14ac:dyDescent="0.35">
      <c r="A40">
        <v>2013</v>
      </c>
      <c r="B40">
        <v>13.215999999999999</v>
      </c>
      <c r="C40">
        <v>9.75</v>
      </c>
    </row>
    <row r="41" spans="1:3" x14ac:dyDescent="0.35">
      <c r="A41">
        <v>2014</v>
      </c>
      <c r="B41">
        <v>13.444000000000001</v>
      </c>
      <c r="C41">
        <v>9.83</v>
      </c>
    </row>
    <row r="42" spans="1:3" x14ac:dyDescent="0.35">
      <c r="A42">
        <v>2015</v>
      </c>
      <c r="B42">
        <v>13.946999999999999</v>
      </c>
      <c r="C42">
        <v>9.91</v>
      </c>
    </row>
    <row r="43" spans="1:3" x14ac:dyDescent="0.35">
      <c r="A43">
        <v>2016</v>
      </c>
      <c r="B43">
        <v>14.356</v>
      </c>
      <c r="C43">
        <v>10.02</v>
      </c>
    </row>
    <row r="44" spans="1:3" x14ac:dyDescent="0.35">
      <c r="A44">
        <v>2017</v>
      </c>
      <c r="B44">
        <v>14.484999999999999</v>
      </c>
      <c r="C44">
        <v>10.130000000000001</v>
      </c>
    </row>
    <row r="45" spans="1:3" x14ac:dyDescent="0.35">
      <c r="A45">
        <v>2018</v>
      </c>
      <c r="B45">
        <v>14.42</v>
      </c>
      <c r="C45">
        <v>10.08</v>
      </c>
    </row>
    <row r="46" spans="1:3" x14ac:dyDescent="0.35">
      <c r="A46">
        <v>2019</v>
      </c>
      <c r="B46">
        <v>14.552</v>
      </c>
      <c r="C46">
        <v>10.199999999999999</v>
      </c>
    </row>
    <row r="47" spans="1:3" x14ac:dyDescent="0.35">
      <c r="A47">
        <v>2020</v>
      </c>
      <c r="B47">
        <v>12.629</v>
      </c>
      <c r="C47">
        <v>10.23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>
      <selection activeCell="A6" sqref="A6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 s="2">
        <f>1-B6</f>
        <v>0.89800000000000002</v>
      </c>
      <c r="C4" s="2">
        <f t="shared" ref="C4:AF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>
        <f t="shared" si="0"/>
        <v>0.89800000000000002</v>
      </c>
      <c r="AG4" s="2"/>
      <c r="AH4" s="2"/>
      <c r="AI4" s="2"/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>
        <f>'EIA-fuel-ethanol-motor-gasoline'!$C$46/100</f>
        <v>0.10199999999999999</v>
      </c>
      <c r="AG6" s="2"/>
      <c r="AH6" s="2"/>
      <c r="AI6" s="2"/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11"/>
  <sheetViews>
    <sheetView workbookViewId="0"/>
  </sheetViews>
  <sheetFormatPr defaultRowHeight="14.5" x14ac:dyDescent="0.35"/>
  <cols>
    <col min="1" max="1" width="22.54296875" customWidth="1"/>
  </cols>
  <sheetData>
    <row r="1" spans="1:32" ht="29" x14ac:dyDescent="0.3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18</v>
      </c>
      <c r="B5">
        <f>IF('Biodiesel Fraction'!$B19,1-'Biodiesel Fraction'!B30,1)</f>
        <v>0.95693602687099533</v>
      </c>
      <c r="C5">
        <f>IF('Biodiesel Fraction'!$B19,1-'Biodiesel Fraction'!C30,1)</f>
        <v>0.96205419263788383</v>
      </c>
      <c r="D5">
        <f>IF('Biodiesel Fraction'!$B19,1-'Biodiesel Fraction'!C30,1)</f>
        <v>0.96205419263788383</v>
      </c>
      <c r="E5">
        <f>IF('Biodiesel Fraction'!$B19,1-'Biodiesel Fraction'!E30,1)</f>
        <v>0.97111903235787633</v>
      </c>
      <c r="F5">
        <f>IF('Biodiesel Fraction'!$B19,1-'Biodiesel Fraction'!F30,1)</f>
        <v>0.97115185889486089</v>
      </c>
      <c r="G5">
        <f>IF('Biodiesel Fraction'!$B19,1-'Biodiesel Fraction'!G30,1)</f>
        <v>0.97208399733116457</v>
      </c>
      <c r="H5">
        <f>IF('Biodiesel Fraction'!$B19,1-'Biodiesel Fraction'!H30,1)</f>
        <v>0.97217774289160386</v>
      </c>
      <c r="I5">
        <f>IF('Biodiesel Fraction'!$B19,1-'Biodiesel Fraction'!I30,1)</f>
        <v>0.97164844380017101</v>
      </c>
      <c r="J5">
        <f>IF('Biodiesel Fraction'!$B19,1-'Biodiesel Fraction'!J30,1)</f>
        <v>0.97123900419347708</v>
      </c>
      <c r="K5">
        <f>IF('Biodiesel Fraction'!$B19,1-'Biodiesel Fraction'!K30,1)</f>
        <v>0.97054369397737894</v>
      </c>
      <c r="L5">
        <f>IF('Biodiesel Fraction'!$B19,1-'Biodiesel Fraction'!L30,1)</f>
        <v>0.97037595313843872</v>
      </c>
      <c r="M5">
        <f>IF('Biodiesel Fraction'!$B19,1-'Biodiesel Fraction'!M30,1)</f>
        <v>0.97141640985567645</v>
      </c>
      <c r="N5">
        <f>IF('Biodiesel Fraction'!$B19,1-'Biodiesel Fraction'!N30,1)</f>
        <v>0.97190351427705646</v>
      </c>
      <c r="O5">
        <f>IF('Biodiesel Fraction'!$B19,1-'Biodiesel Fraction'!O30,1)</f>
        <v>0.97203320597323495</v>
      </c>
      <c r="P5">
        <f>IF('Biodiesel Fraction'!$B19,1-'Biodiesel Fraction'!P30,1)</f>
        <v>0.97179461528446842</v>
      </c>
      <c r="Q5">
        <f>IF('Biodiesel Fraction'!$B19,1-'Biodiesel Fraction'!Q30,1)</f>
        <v>0.97072777579722169</v>
      </c>
      <c r="R5">
        <f>IF('Biodiesel Fraction'!$B19,1-'Biodiesel Fraction'!R30,1)</f>
        <v>0.97047239171508348</v>
      </c>
      <c r="S5">
        <f>IF('Biodiesel Fraction'!$B19,1-'Biodiesel Fraction'!S30,1)</f>
        <v>0.96982717258049644</v>
      </c>
      <c r="T5">
        <f>IF('Biodiesel Fraction'!$B19,1-'Biodiesel Fraction'!T30,1)</f>
        <v>0.96692779216127955</v>
      </c>
      <c r="U5">
        <f>IF('Biodiesel Fraction'!$B19,1-'Biodiesel Fraction'!U30,1)</f>
        <v>0.96665137453678751</v>
      </c>
      <c r="V5">
        <f>IF('Biodiesel Fraction'!$B19,1-'Biodiesel Fraction'!V30,1)</f>
        <v>0.96622437639889647</v>
      </c>
      <c r="W5">
        <f>IF('Biodiesel Fraction'!$B19,1-'Biodiesel Fraction'!W30,1)</f>
        <v>0.96548429946751191</v>
      </c>
      <c r="X5">
        <f>IF('Biodiesel Fraction'!$B19,1-'Biodiesel Fraction'!X30,1)</f>
        <v>0.96515172175549802</v>
      </c>
      <c r="Y5">
        <f>IF('Biodiesel Fraction'!$B19,1-'Biodiesel Fraction'!Y30,1)</f>
        <v>0.96273078336452866</v>
      </c>
      <c r="Z5">
        <f>IF('Biodiesel Fraction'!$B19,1-'Biodiesel Fraction'!Z30,1)</f>
        <v>0.96044591707752558</v>
      </c>
      <c r="AA5">
        <f>IF('Biodiesel Fraction'!$B19,1-'Biodiesel Fraction'!AA30,1)</f>
        <v>0.95988501078170296</v>
      </c>
      <c r="AB5">
        <f>IF('Biodiesel Fraction'!$B19,1-'Biodiesel Fraction'!AB30,1)</f>
        <v>0.95856402496807058</v>
      </c>
      <c r="AC5">
        <f>IF('Biodiesel Fraction'!$B19,1-'Biodiesel Fraction'!AC30,1)</f>
        <v>0.95787033427646751</v>
      </c>
      <c r="AD5">
        <f>IF('Biodiesel Fraction'!$B19,1-'Biodiesel Fraction'!AD30,1)</f>
        <v>0.95653277868660846</v>
      </c>
      <c r="AE5">
        <f>IF('Biodiesel Fraction'!$B19,1-'Biodiesel Fraction'!AE30,1)</f>
        <v>0.95537415357362021</v>
      </c>
      <c r="AF5">
        <f>IF('Biodiesel Fraction'!$B19,1-'Biodiesel Fraction'!AF30,1)</f>
        <v>0.95482940921606352</v>
      </c>
    </row>
    <row r="6" spans="1:32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21</v>
      </c>
      <c r="B7">
        <f>IF('Biodiesel Fraction'!$B19,'Biodiesel Fraction'!B30,0)</f>
        <v>4.306397312900468E-2</v>
      </c>
      <c r="C7">
        <f>IF('Biodiesel Fraction'!$B19,'Biodiesel Fraction'!C30,0)</f>
        <v>3.7945807362116182E-2</v>
      </c>
      <c r="D7">
        <f>IF('Biodiesel Fraction'!$B19,'Biodiesel Fraction'!C30,0)</f>
        <v>3.7945807362116182E-2</v>
      </c>
      <c r="E7">
        <f>IF('Biodiesel Fraction'!$B19,'Biodiesel Fraction'!E30,0)</f>
        <v>2.8880967642123674E-2</v>
      </c>
      <c r="F7">
        <f>IF('Biodiesel Fraction'!$B19,'Biodiesel Fraction'!F30,0)</f>
        <v>2.8848141105139113E-2</v>
      </c>
      <c r="G7">
        <f>IF('Biodiesel Fraction'!$B19,'Biodiesel Fraction'!G30,0)</f>
        <v>2.7916002668835434E-2</v>
      </c>
      <c r="H7">
        <f>IF('Biodiesel Fraction'!$B19,'Biodiesel Fraction'!H30,0)</f>
        <v>2.7822257108396097E-2</v>
      </c>
      <c r="I7">
        <f>IF('Biodiesel Fraction'!$B19,'Biodiesel Fraction'!I30,0)</f>
        <v>2.8351556199829039E-2</v>
      </c>
      <c r="J7">
        <f>IF('Biodiesel Fraction'!$B19,'Biodiesel Fraction'!J30,0)</f>
        <v>2.876099580652287E-2</v>
      </c>
      <c r="K7">
        <f>IF('Biodiesel Fraction'!$B19,'Biodiesel Fraction'!K30,0)</f>
        <v>2.945630602262107E-2</v>
      </c>
      <c r="L7">
        <f>IF('Biodiesel Fraction'!$B19,'Biodiesel Fraction'!L30,0)</f>
        <v>2.9624046861561285E-2</v>
      </c>
      <c r="M7">
        <f>IF('Biodiesel Fraction'!$B19,'Biodiesel Fraction'!M30,0)</f>
        <v>2.8583590144323504E-2</v>
      </c>
      <c r="N7">
        <f>IF('Biodiesel Fraction'!$B19,'Biodiesel Fraction'!N30,0)</f>
        <v>2.8096485722943584E-2</v>
      </c>
      <c r="O7">
        <f>IF('Biodiesel Fraction'!$B19,'Biodiesel Fraction'!O30,0)</f>
        <v>2.7966794026765013E-2</v>
      </c>
      <c r="P7">
        <f>IF('Biodiesel Fraction'!$B19,'Biodiesel Fraction'!P30,0)</f>
        <v>2.8205384715531551E-2</v>
      </c>
      <c r="Q7">
        <f>IF('Biodiesel Fraction'!$B19,'Biodiesel Fraction'!Q30,0)</f>
        <v>2.9272224202778304E-2</v>
      </c>
      <c r="R7">
        <f>IF('Biodiesel Fraction'!$B19,'Biodiesel Fraction'!R30,0)</f>
        <v>2.9527608284916525E-2</v>
      </c>
      <c r="S7">
        <f>IF('Biodiesel Fraction'!$B19,'Biodiesel Fraction'!S30,0)</f>
        <v>3.0172827419503584E-2</v>
      </c>
      <c r="T7">
        <f>IF('Biodiesel Fraction'!$B19,'Biodiesel Fraction'!T30,0)</f>
        <v>3.3072207838720453E-2</v>
      </c>
      <c r="U7">
        <f>IF('Biodiesel Fraction'!$B19,'Biodiesel Fraction'!U30,0)</f>
        <v>3.3348625463212447E-2</v>
      </c>
      <c r="V7">
        <f>IF('Biodiesel Fraction'!$B19,'Biodiesel Fraction'!V30,0)</f>
        <v>3.3775623601103553E-2</v>
      </c>
      <c r="W7">
        <f>IF('Biodiesel Fraction'!$B19,'Biodiesel Fraction'!W30,0)</f>
        <v>3.4515700532488147E-2</v>
      </c>
      <c r="X7">
        <f>IF('Biodiesel Fraction'!$B19,'Biodiesel Fraction'!X30,0)</f>
        <v>3.4848278244501998E-2</v>
      </c>
      <c r="Y7">
        <f>IF('Biodiesel Fraction'!$B19,'Biodiesel Fraction'!Y30,0)</f>
        <v>3.7269216635471364E-2</v>
      </c>
      <c r="Z7">
        <f>IF('Biodiesel Fraction'!$B19,'Biodiesel Fraction'!Z30,0)</f>
        <v>3.9554082922474414E-2</v>
      </c>
      <c r="AA7">
        <f>IF('Biodiesel Fraction'!$B19,'Biodiesel Fraction'!AA30,0)</f>
        <v>4.0114989218297002E-2</v>
      </c>
      <c r="AB7">
        <f>IF('Biodiesel Fraction'!$B19,'Biodiesel Fraction'!AB30,0)</f>
        <v>4.1435975031929438E-2</v>
      </c>
      <c r="AC7">
        <f>IF('Biodiesel Fraction'!$B19,'Biodiesel Fraction'!AC30,0)</f>
        <v>4.212966572353246E-2</v>
      </c>
      <c r="AD7">
        <f>IF('Biodiesel Fraction'!$B19,'Biodiesel Fraction'!AD30,0)</f>
        <v>4.3467221313391584E-2</v>
      </c>
      <c r="AE7">
        <f>IF('Biodiesel Fraction'!$B19,'Biodiesel Fraction'!AE30,0)</f>
        <v>4.4625846426379838E-2</v>
      </c>
      <c r="AF7">
        <f>IF('Biodiesel Fraction'!$B19,'Biodiesel Fraction'!AF30,0)</f>
        <v>4.5170590783936523E-2</v>
      </c>
    </row>
    <row r="8" spans="1: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topLeftCell="D1" workbookViewId="0">
      <selection activeCell="AF1" sqref="AF1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 s="2">
        <f>'AEO 2021 36'!E24/SUM('AEO 2021 36'!E24:E25)*(1-B2)</f>
        <v>0.44565184858584317</v>
      </c>
      <c r="C4" s="2">
        <f>'AEO 2021 36'!F24/SUM('AEO 2021 36'!F24:F25)*(1-C2)</f>
        <v>0.44526787609178858</v>
      </c>
      <c r="D4" s="2">
        <f>'AEO 2021 36'!G24/SUM('AEO 2021 36'!G24:G25)*(1-D2)</f>
        <v>0.44527367568824283</v>
      </c>
      <c r="E4" s="2">
        <f>'AEO 2021 36'!H24/SUM('AEO 2021 36'!H24:H25)*(1-E2)</f>
        <v>0.44487108230963962</v>
      </c>
      <c r="F4" s="2">
        <f>'AEO 2021 36'!I24/SUM('AEO 2021 36'!I24:I25)*(1-F2)</f>
        <v>0.44467077134417093</v>
      </c>
      <c r="G4" s="2">
        <f>'AEO 2021 36'!J24/SUM('AEO 2021 36'!J24:J25)*(1-G2)</f>
        <v>0.44447338864831021</v>
      </c>
      <c r="H4" s="2">
        <f>'AEO 2021 36'!K24/SUM('AEO 2021 36'!K24:K25)*(1-H2)</f>
        <v>0.44430430964504819</v>
      </c>
      <c r="I4" s="2">
        <f>'AEO 2021 36'!L24/SUM('AEO 2021 36'!L24:L25)*(1-I2)</f>
        <v>0.44416306758890939</v>
      </c>
      <c r="J4" s="2">
        <f>'AEO 2021 36'!M24/SUM('AEO 2021 36'!M24:M25)*(1-J2)</f>
        <v>0.44401328439679</v>
      </c>
      <c r="K4" s="2">
        <f>'AEO 2021 36'!N24/SUM('AEO 2021 36'!N24:N25)*(1-K2)</f>
        <v>0.44385447347882145</v>
      </c>
      <c r="L4" s="2">
        <f>'AEO 2021 36'!O24/SUM('AEO 2021 36'!O24:O25)*(1-L2)</f>
        <v>0.44368375958691653</v>
      </c>
      <c r="M4" s="2">
        <f>'AEO 2021 36'!P24/SUM('AEO 2021 36'!P24:P25)*(1-M2)</f>
        <v>0.44347803489391291</v>
      </c>
      <c r="N4" s="2">
        <f>'AEO 2021 36'!Q24/SUM('AEO 2021 36'!Q24:Q25)*(1-N2)</f>
        <v>0.4432689135610296</v>
      </c>
      <c r="O4" s="2">
        <f>'AEO 2021 36'!R24/SUM('AEO 2021 36'!R24:R25)*(1-O2)</f>
        <v>0.44304117344762167</v>
      </c>
      <c r="P4" s="2">
        <f>'AEO 2021 36'!S24/SUM('AEO 2021 36'!S24:S25)*(1-P2)</f>
        <v>0.44280809787389253</v>
      </c>
      <c r="Q4" s="2">
        <f>'AEO 2021 36'!T24/SUM('AEO 2021 36'!T24:T25)*(1-Q2)</f>
        <v>0.44251801653055917</v>
      </c>
      <c r="R4" s="2">
        <f>'AEO 2021 36'!U24/SUM('AEO 2021 36'!U24:U25)*(1-R2)</f>
        <v>0.44223128542173734</v>
      </c>
      <c r="S4" s="2">
        <f>'AEO 2021 36'!V24/SUM('AEO 2021 36'!V24:V25)*(1-S2)</f>
        <v>0.44193304418426882</v>
      </c>
      <c r="T4" s="2">
        <f>'AEO 2021 36'!W24/SUM('AEO 2021 36'!W24:W25)*(1-T2)</f>
        <v>0.44162583630119123</v>
      </c>
      <c r="U4" s="2">
        <f>'AEO 2021 36'!X24/SUM('AEO 2021 36'!X24:X25)*(1-U2)</f>
        <v>0.44128120457304976</v>
      </c>
      <c r="V4" s="2">
        <f>'AEO 2021 36'!Y24/SUM('AEO 2021 36'!Y24:Y25)*(1-V2)</f>
        <v>0.440930053348149</v>
      </c>
      <c r="W4" s="2">
        <f>'AEO 2021 36'!Z24/SUM('AEO 2021 36'!Z24:Z25)*(1-W2)</f>
        <v>0.44056845806604839</v>
      </c>
      <c r="X4" s="2">
        <f>'AEO 2021 36'!AA24/SUM('AEO 2021 36'!AA24:AA25)*(1-X2)</f>
        <v>0.44018525829875377</v>
      </c>
      <c r="Y4" s="2">
        <f>'AEO 2021 36'!AB24/SUM('AEO 2021 36'!AB24:AB25)*(1-Y2)</f>
        <v>0.43979917006640801</v>
      </c>
      <c r="Z4" s="2">
        <f>'AEO 2021 36'!AC24/SUM('AEO 2021 36'!AC24:AC25)*(1-Z2)</f>
        <v>0.43939453441195248</v>
      </c>
      <c r="AA4" s="2">
        <f>'AEO 2021 36'!AD24/SUM('AEO 2021 36'!AD24:AD25)*(1-AA2)</f>
        <v>0.43900299018658895</v>
      </c>
      <c r="AB4" s="2">
        <f>'AEO 2021 36'!AE24/SUM('AEO 2021 36'!AE24:AE25)*(1-AB2)</f>
        <v>0.43861282321996869</v>
      </c>
      <c r="AC4" s="2">
        <f>'AEO 2021 36'!AF24/SUM('AEO 2021 36'!AF24:AF25)*(1-AC2)</f>
        <v>0.43815608854047589</v>
      </c>
      <c r="AD4" s="2">
        <f>'AEO 2021 36'!AG24/SUM('AEO 2021 36'!AG24:AG25)*(1-AD2)</f>
        <v>0.43773487192252902</v>
      </c>
      <c r="AE4" s="2">
        <f>'AEO 2021 36'!AH24/SUM('AEO 2021 36'!AH24:AH25)*(1-AE2)</f>
        <v>0.43724767545694959</v>
      </c>
      <c r="AF4" s="2">
        <f>'AEO 2021 36'!AI24/SUM('AEO 2021 36'!AI24:AI25)*(1-AF2)</f>
        <v>0.43676986718566985</v>
      </c>
      <c r="AG4" s="2"/>
      <c r="AH4" s="2"/>
      <c r="AI4" s="2"/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 s="2">
        <f>'AEO 2021 36'!E25/SUM('AEO 2021 36'!E24:E25)*(1-B2)</f>
        <v>4.3481514141567217E-3</v>
      </c>
      <c r="C6" s="2">
        <f>'AEO 2021 36'!F25/SUM('AEO 2021 36'!F24:F25)*(1-C2)</f>
        <v>4.7321239082113425E-3</v>
      </c>
      <c r="D6" s="2">
        <f>'AEO 2021 36'!G25/SUM('AEO 2021 36'!G24:G25)*(1-D2)</f>
        <v>4.7263243117571336E-3</v>
      </c>
      <c r="E6" s="2">
        <f>'AEO 2021 36'!H25/SUM('AEO 2021 36'!H24:H25)*(1-E2)</f>
        <v>5.1289176903602952E-3</v>
      </c>
      <c r="F6" s="2">
        <f>'AEO 2021 36'!I25/SUM('AEO 2021 36'!I24:I25)*(1-F2)</f>
        <v>5.3292286558290171E-3</v>
      </c>
      <c r="G6" s="2">
        <f>'AEO 2021 36'!J25/SUM('AEO 2021 36'!J24:J25)*(1-G2)</f>
        <v>5.5266113516897102E-3</v>
      </c>
      <c r="H6" s="2">
        <f>'AEO 2021 36'!K25/SUM('AEO 2021 36'!K24:K25)*(1-H2)</f>
        <v>5.6956903549517969E-3</v>
      </c>
      <c r="I6" s="2">
        <f>'AEO 2021 36'!L25/SUM('AEO 2021 36'!L24:L25)*(1-I2)</f>
        <v>5.8369324110905708E-3</v>
      </c>
      <c r="J6" s="2">
        <f>'AEO 2021 36'!M25/SUM('AEO 2021 36'!M24:M25)*(1-J2)</f>
        <v>5.9867156032098936E-3</v>
      </c>
      <c r="K6" s="2">
        <f>'AEO 2021 36'!N25/SUM('AEO 2021 36'!N24:N25)*(1-K2)</f>
        <v>6.1455265211785145E-3</v>
      </c>
      <c r="L6" s="2">
        <f>'AEO 2021 36'!O25/SUM('AEO 2021 36'!O24:O25)*(1-L2)</f>
        <v>6.3162404130834354E-3</v>
      </c>
      <c r="M6" s="2">
        <f>'AEO 2021 36'!P25/SUM('AEO 2021 36'!P24:P25)*(1-M2)</f>
        <v>6.5219651060870534E-3</v>
      </c>
      <c r="N6" s="2">
        <f>'AEO 2021 36'!Q25/SUM('AEO 2021 36'!Q24:Q25)*(1-N2)</f>
        <v>6.7310864389703799E-3</v>
      </c>
      <c r="O6" s="2">
        <f>'AEO 2021 36'!R25/SUM('AEO 2021 36'!R24:R25)*(1-O2)</f>
        <v>6.9588265523783119E-3</v>
      </c>
      <c r="P6" s="2">
        <f>'AEO 2021 36'!S25/SUM('AEO 2021 36'!S24:S25)*(1-P2)</f>
        <v>7.1919021261074483E-3</v>
      </c>
      <c r="Q6" s="2">
        <f>'AEO 2021 36'!T25/SUM('AEO 2021 36'!T24:T25)*(1-Q2)</f>
        <v>7.4819834694407894E-3</v>
      </c>
      <c r="R6" s="2">
        <f>'AEO 2021 36'!U25/SUM('AEO 2021 36'!U24:U25)*(1-R2)</f>
        <v>7.768714578262682E-3</v>
      </c>
      <c r="S6" s="2">
        <f>'AEO 2021 36'!V25/SUM('AEO 2021 36'!V24:V25)*(1-S2)</f>
        <v>8.0669558157311725E-3</v>
      </c>
      <c r="T6" s="2">
        <f>'AEO 2021 36'!W25/SUM('AEO 2021 36'!W24:W25)*(1-T2)</f>
        <v>8.374163698808678E-3</v>
      </c>
      <c r="U6" s="2">
        <f>'AEO 2021 36'!X25/SUM('AEO 2021 36'!X24:X25)*(1-U2)</f>
        <v>8.7187954269501884E-3</v>
      </c>
      <c r="V6" s="2">
        <f>'AEO 2021 36'!Y25/SUM('AEO 2021 36'!Y24:Y25)*(1-V2)</f>
        <v>9.0699466518509714E-3</v>
      </c>
      <c r="W6" s="2">
        <f>'AEO 2021 36'!Z25/SUM('AEO 2021 36'!Z24:Z25)*(1-W2)</f>
        <v>9.4315419339515653E-3</v>
      </c>
      <c r="X6" s="2">
        <f>'AEO 2021 36'!AA25/SUM('AEO 2021 36'!AA24:AA25)*(1-X2)</f>
        <v>9.8147417012461411E-3</v>
      </c>
      <c r="Y6" s="2">
        <f>'AEO 2021 36'!AB25/SUM('AEO 2021 36'!AB24:AB25)*(1-Y2)</f>
        <v>1.0200829933591934E-2</v>
      </c>
      <c r="Z6" s="2">
        <f>'AEO 2021 36'!AC25/SUM('AEO 2021 36'!AC24:AC25)*(1-Z2)</f>
        <v>1.0605465588047494E-2</v>
      </c>
      <c r="AA6" s="2">
        <f>'AEO 2021 36'!AD25/SUM('AEO 2021 36'!AD24:AD25)*(1-AA2)</f>
        <v>1.0997009813411054E-2</v>
      </c>
      <c r="AB6" s="2">
        <f>'AEO 2021 36'!AE25/SUM('AEO 2021 36'!AE24:AE25)*(1-AB2)</f>
        <v>1.1387176780031233E-2</v>
      </c>
      <c r="AC6" s="2">
        <f>'AEO 2021 36'!AF25/SUM('AEO 2021 36'!AF24:AF25)*(1-AC2)</f>
        <v>1.184391145952411E-2</v>
      </c>
      <c r="AD6" s="2">
        <f>'AEO 2021 36'!AG25/SUM('AEO 2021 36'!AG24:AG25)*(1-AD2)</f>
        <v>1.2265128077470924E-2</v>
      </c>
      <c r="AE6" s="2">
        <f>'AEO 2021 36'!AH25/SUM('AEO 2021 36'!AH24:AH25)*(1-AE2)</f>
        <v>1.2752324543050409E-2</v>
      </c>
      <c r="AF6" s="2">
        <f>'AEO 2021 36'!AI25/SUM('AEO 2021 36'!AI24:AI25)*(1-AF2)</f>
        <v>1.3230132814330097E-2</v>
      </c>
      <c r="AG6" s="2"/>
      <c r="AH6" s="2"/>
      <c r="AI6" s="2"/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AD1" workbookViewId="0">
      <selection activeCell="AD1" sqref="AD1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workbookViewId="0"/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workbookViewId="0"/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workbookViewId="0">
      <selection activeCell="A4" sqref="A4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 s="2">
        <f>1-B6</f>
        <v>0.89800000000000002</v>
      </c>
      <c r="C4" s="2">
        <f t="shared" ref="C4:AG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>
        <f t="shared" si="0"/>
        <v>0.89800000000000002</v>
      </c>
      <c r="AG4" s="2">
        <f t="shared" si="0"/>
        <v>0.89800000000000002</v>
      </c>
    </row>
    <row r="5" spans="1:33" x14ac:dyDescent="0.35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>
        <f>'EIA-fuel-ethanol-motor-gasoline'!$C$46/100</f>
        <v>0.10199999999999999</v>
      </c>
      <c r="AG6" s="2">
        <f>'EIA-fuel-ethanol-motor-gasoline'!$C$46/100</f>
        <v>0.10199999999999999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11"/>
  <sheetViews>
    <sheetView topLeftCell="F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2" ht="29" x14ac:dyDescent="0.3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18</v>
      </c>
      <c r="B5">
        <f>IF('Biodiesel Fraction'!$B20,1-'Biodiesel Fraction'!B30,1)</f>
        <v>0.95693602687099533</v>
      </c>
      <c r="C5">
        <f>IF('Biodiesel Fraction'!$B20,1-'Biodiesel Fraction'!C30,1)</f>
        <v>0.96205419263788383</v>
      </c>
      <c r="D5">
        <f>IF('Biodiesel Fraction'!$B20,1-'Biodiesel Fraction'!C30,1)</f>
        <v>0.96205419263788383</v>
      </c>
      <c r="E5">
        <f>IF('Biodiesel Fraction'!$B20,1-'Biodiesel Fraction'!E30,1)</f>
        <v>0.97111903235787633</v>
      </c>
      <c r="F5">
        <f>IF('Biodiesel Fraction'!$B20,1-'Biodiesel Fraction'!F30,1)</f>
        <v>0.97115185889486089</v>
      </c>
      <c r="G5">
        <f>IF('Biodiesel Fraction'!$B20,1-'Biodiesel Fraction'!G30,1)</f>
        <v>0.97208399733116457</v>
      </c>
      <c r="H5">
        <f>IF('Biodiesel Fraction'!$B20,1-'Biodiesel Fraction'!H30,1)</f>
        <v>0.97217774289160386</v>
      </c>
      <c r="I5">
        <f>IF('Biodiesel Fraction'!$B20,1-'Biodiesel Fraction'!I30,1)</f>
        <v>0.97164844380017101</v>
      </c>
      <c r="J5">
        <f>IF('Biodiesel Fraction'!$B20,1-'Biodiesel Fraction'!J30,1)</f>
        <v>0.97123900419347708</v>
      </c>
      <c r="K5">
        <f>IF('Biodiesel Fraction'!$B20,1-'Biodiesel Fraction'!K30,1)</f>
        <v>0.97054369397737894</v>
      </c>
      <c r="L5">
        <f>IF('Biodiesel Fraction'!$B20,1-'Biodiesel Fraction'!L30,1)</f>
        <v>0.97037595313843872</v>
      </c>
      <c r="M5">
        <f>IF('Biodiesel Fraction'!$B20,1-'Biodiesel Fraction'!M30,1)</f>
        <v>0.97141640985567645</v>
      </c>
      <c r="N5">
        <f>IF('Biodiesel Fraction'!$B20,1-'Biodiesel Fraction'!N30,1)</f>
        <v>0.97190351427705646</v>
      </c>
      <c r="O5">
        <f>IF('Biodiesel Fraction'!$B20,1-'Biodiesel Fraction'!O30,1)</f>
        <v>0.97203320597323495</v>
      </c>
      <c r="P5">
        <f>IF('Biodiesel Fraction'!$B20,1-'Biodiesel Fraction'!P30,1)</f>
        <v>0.97179461528446842</v>
      </c>
      <c r="Q5">
        <f>IF('Biodiesel Fraction'!$B20,1-'Biodiesel Fraction'!Q30,1)</f>
        <v>0.97072777579722169</v>
      </c>
      <c r="R5">
        <f>IF('Biodiesel Fraction'!$B20,1-'Biodiesel Fraction'!R30,1)</f>
        <v>0.97047239171508348</v>
      </c>
      <c r="S5">
        <f>IF('Biodiesel Fraction'!$B20,1-'Biodiesel Fraction'!S30,1)</f>
        <v>0.96982717258049644</v>
      </c>
      <c r="T5">
        <f>IF('Biodiesel Fraction'!$B20,1-'Biodiesel Fraction'!T30,1)</f>
        <v>0.96692779216127955</v>
      </c>
      <c r="U5">
        <f>IF('Biodiesel Fraction'!$B20,1-'Biodiesel Fraction'!U30,1)</f>
        <v>0.96665137453678751</v>
      </c>
      <c r="V5">
        <f>IF('Biodiesel Fraction'!$B20,1-'Biodiesel Fraction'!V30,1)</f>
        <v>0.96622437639889647</v>
      </c>
      <c r="W5">
        <f>IF('Biodiesel Fraction'!$B20,1-'Biodiesel Fraction'!W30,1)</f>
        <v>0.96548429946751191</v>
      </c>
      <c r="X5">
        <f>IF('Biodiesel Fraction'!$B20,1-'Biodiesel Fraction'!X30,1)</f>
        <v>0.96515172175549802</v>
      </c>
      <c r="Y5">
        <f>IF('Biodiesel Fraction'!$B20,1-'Biodiesel Fraction'!Y30,1)</f>
        <v>0.96273078336452866</v>
      </c>
      <c r="Z5">
        <f>IF('Biodiesel Fraction'!$B20,1-'Biodiesel Fraction'!Z30,1)</f>
        <v>0.96044591707752558</v>
      </c>
      <c r="AA5">
        <f>IF('Biodiesel Fraction'!$B20,1-'Biodiesel Fraction'!AA30,1)</f>
        <v>0.95988501078170296</v>
      </c>
      <c r="AB5">
        <f>IF('Biodiesel Fraction'!$B20,1-'Biodiesel Fraction'!AB30,1)</f>
        <v>0.95856402496807058</v>
      </c>
      <c r="AC5">
        <f>IF('Biodiesel Fraction'!$B20,1-'Biodiesel Fraction'!AC30,1)</f>
        <v>0.95787033427646751</v>
      </c>
      <c r="AD5">
        <f>IF('Biodiesel Fraction'!$B20,1-'Biodiesel Fraction'!AD30,1)</f>
        <v>0.95653277868660846</v>
      </c>
      <c r="AE5">
        <f>IF('Biodiesel Fraction'!$B20,1-'Biodiesel Fraction'!AE30,1)</f>
        <v>0.95537415357362021</v>
      </c>
      <c r="AF5">
        <f>IF('Biodiesel Fraction'!$B20,1-'Biodiesel Fraction'!AF30,1)</f>
        <v>0.95482940921606352</v>
      </c>
    </row>
    <row r="6" spans="1:32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21</v>
      </c>
      <c r="B7">
        <f>IF('Biodiesel Fraction'!$B20,'Biodiesel Fraction'!B30,0)</f>
        <v>4.306397312900468E-2</v>
      </c>
      <c r="C7">
        <f>IF('Biodiesel Fraction'!$B20,'Biodiesel Fraction'!C30,0)</f>
        <v>3.7945807362116182E-2</v>
      </c>
      <c r="D7">
        <f>IF('Biodiesel Fraction'!$B20,'Biodiesel Fraction'!C30,0)</f>
        <v>3.7945807362116182E-2</v>
      </c>
      <c r="E7">
        <f>IF('Biodiesel Fraction'!$B20,'Biodiesel Fraction'!E30,0)</f>
        <v>2.8880967642123674E-2</v>
      </c>
      <c r="F7">
        <f>IF('Biodiesel Fraction'!$B20,'Biodiesel Fraction'!F30,0)</f>
        <v>2.8848141105139113E-2</v>
      </c>
      <c r="G7">
        <f>IF('Biodiesel Fraction'!$B20,'Biodiesel Fraction'!G30,0)</f>
        <v>2.7916002668835434E-2</v>
      </c>
      <c r="H7">
        <f>IF('Biodiesel Fraction'!$B20,'Biodiesel Fraction'!H30,0)</f>
        <v>2.7822257108396097E-2</v>
      </c>
      <c r="I7">
        <f>IF('Biodiesel Fraction'!$B20,'Biodiesel Fraction'!I30,0)</f>
        <v>2.8351556199829039E-2</v>
      </c>
      <c r="J7">
        <f>IF('Biodiesel Fraction'!$B20,'Biodiesel Fraction'!J30,0)</f>
        <v>2.876099580652287E-2</v>
      </c>
      <c r="K7">
        <f>IF('Biodiesel Fraction'!$B20,'Biodiesel Fraction'!K30,0)</f>
        <v>2.945630602262107E-2</v>
      </c>
      <c r="L7">
        <f>IF('Biodiesel Fraction'!$B20,'Biodiesel Fraction'!L30,0)</f>
        <v>2.9624046861561285E-2</v>
      </c>
      <c r="M7">
        <f>IF('Biodiesel Fraction'!$B20,'Biodiesel Fraction'!M30,0)</f>
        <v>2.8583590144323504E-2</v>
      </c>
      <c r="N7">
        <f>IF('Biodiesel Fraction'!$B20,'Biodiesel Fraction'!N30,0)</f>
        <v>2.8096485722943584E-2</v>
      </c>
      <c r="O7">
        <f>IF('Biodiesel Fraction'!$B20,'Biodiesel Fraction'!O30,0)</f>
        <v>2.7966794026765013E-2</v>
      </c>
      <c r="P7">
        <f>IF('Biodiesel Fraction'!$B20,'Biodiesel Fraction'!P30,0)</f>
        <v>2.8205384715531551E-2</v>
      </c>
      <c r="Q7">
        <f>IF('Biodiesel Fraction'!$B20,'Biodiesel Fraction'!Q30,0)</f>
        <v>2.9272224202778304E-2</v>
      </c>
      <c r="R7">
        <f>IF('Biodiesel Fraction'!$B20,'Biodiesel Fraction'!R30,0)</f>
        <v>2.9527608284916525E-2</v>
      </c>
      <c r="S7">
        <f>IF('Biodiesel Fraction'!$B20,'Biodiesel Fraction'!S30,0)</f>
        <v>3.0172827419503584E-2</v>
      </c>
      <c r="T7">
        <f>IF('Biodiesel Fraction'!$B20,'Biodiesel Fraction'!T30,0)</f>
        <v>3.3072207838720453E-2</v>
      </c>
      <c r="U7">
        <f>IF('Biodiesel Fraction'!$B20,'Biodiesel Fraction'!U30,0)</f>
        <v>3.3348625463212447E-2</v>
      </c>
      <c r="V7">
        <f>IF('Biodiesel Fraction'!$B20,'Biodiesel Fraction'!V30,0)</f>
        <v>3.3775623601103553E-2</v>
      </c>
      <c r="W7">
        <f>IF('Biodiesel Fraction'!$B20,'Biodiesel Fraction'!W30,0)</f>
        <v>3.4515700532488147E-2</v>
      </c>
      <c r="X7">
        <f>IF('Biodiesel Fraction'!$B20,'Biodiesel Fraction'!X30,0)</f>
        <v>3.4848278244501998E-2</v>
      </c>
      <c r="Y7">
        <f>IF('Biodiesel Fraction'!$B20,'Biodiesel Fraction'!Y30,0)</f>
        <v>3.7269216635471364E-2</v>
      </c>
      <c r="Z7">
        <f>IF('Biodiesel Fraction'!$B20,'Biodiesel Fraction'!Z30,0)</f>
        <v>3.9554082922474414E-2</v>
      </c>
      <c r="AA7">
        <f>IF('Biodiesel Fraction'!$B20,'Biodiesel Fraction'!AA30,0)</f>
        <v>4.0114989218297002E-2</v>
      </c>
      <c r="AB7">
        <f>IF('Biodiesel Fraction'!$B20,'Biodiesel Fraction'!AB30,0)</f>
        <v>4.1435975031929438E-2</v>
      </c>
      <c r="AC7">
        <f>IF('Biodiesel Fraction'!$B20,'Biodiesel Fraction'!AC30,0)</f>
        <v>4.212966572353246E-2</v>
      </c>
      <c r="AD7">
        <f>IF('Biodiesel Fraction'!$B20,'Biodiesel Fraction'!AD30,0)</f>
        <v>4.3467221313391584E-2</v>
      </c>
      <c r="AE7">
        <f>IF('Biodiesel Fraction'!$B20,'Biodiesel Fraction'!AE30,0)</f>
        <v>4.4625846426379838E-2</v>
      </c>
      <c r="AF7">
        <f>IF('Biodiesel Fraction'!$B20,'Biodiesel Fraction'!AF30,0)</f>
        <v>4.5170590783936523E-2</v>
      </c>
    </row>
    <row r="8" spans="1: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C157-5C71-4688-AD1A-890BF044EAA2}">
  <dimension ref="A1:AG2841"/>
  <sheetViews>
    <sheetView topLeftCell="B16" workbookViewId="0">
      <selection sqref="A1:XFD1048576"/>
    </sheetView>
  </sheetViews>
  <sheetFormatPr defaultRowHeight="14.5" x14ac:dyDescent="0.35"/>
  <cols>
    <col min="1" max="1" width="21.36328125" hidden="1" customWidth="1"/>
    <col min="2" max="2" width="46.7265625" customWidth="1"/>
  </cols>
  <sheetData>
    <row r="1" spans="1:33" ht="15" customHeight="1" thickBot="1" x14ac:dyDescent="0.4">
      <c r="B1" s="18" t="s">
        <v>435</v>
      </c>
      <c r="C1" s="19">
        <v>2021</v>
      </c>
      <c r="D1" s="19">
        <v>2022</v>
      </c>
      <c r="E1" s="19">
        <v>2023</v>
      </c>
      <c r="F1" s="19">
        <v>2024</v>
      </c>
      <c r="G1" s="19">
        <v>2025</v>
      </c>
      <c r="H1" s="19">
        <v>2026</v>
      </c>
      <c r="I1" s="19">
        <v>2027</v>
      </c>
      <c r="J1" s="19">
        <v>2028</v>
      </c>
      <c r="K1" s="19">
        <v>2029</v>
      </c>
      <c r="L1" s="19">
        <v>2030</v>
      </c>
      <c r="M1" s="19">
        <v>2031</v>
      </c>
      <c r="N1" s="19">
        <v>2032</v>
      </c>
      <c r="O1" s="19">
        <v>2033</v>
      </c>
      <c r="P1" s="19">
        <v>2034</v>
      </c>
      <c r="Q1" s="19">
        <v>2035</v>
      </c>
      <c r="R1" s="19">
        <v>2036</v>
      </c>
      <c r="S1" s="19">
        <v>2037</v>
      </c>
      <c r="T1" s="19">
        <v>2038</v>
      </c>
      <c r="U1" s="19">
        <v>2039</v>
      </c>
      <c r="V1" s="19">
        <v>2040</v>
      </c>
      <c r="W1" s="19">
        <v>2041</v>
      </c>
      <c r="X1" s="19">
        <v>2042</v>
      </c>
      <c r="Y1" s="19">
        <v>2043</v>
      </c>
      <c r="Z1" s="19">
        <v>2044</v>
      </c>
      <c r="AA1" s="19">
        <v>2045</v>
      </c>
      <c r="AB1" s="19">
        <v>2046</v>
      </c>
      <c r="AC1" s="19">
        <v>2047</v>
      </c>
      <c r="AD1" s="19">
        <v>2048</v>
      </c>
      <c r="AE1" s="19">
        <v>2049</v>
      </c>
      <c r="AF1" s="19">
        <v>2050</v>
      </c>
    </row>
    <row r="2" spans="1:33" ht="15" customHeight="1" thickTop="1" x14ac:dyDescent="0.35"/>
    <row r="3" spans="1:33" ht="15" customHeight="1" x14ac:dyDescent="0.35">
      <c r="C3" s="20" t="s">
        <v>436</v>
      </c>
      <c r="D3" s="20" t="s">
        <v>437</v>
      </c>
      <c r="E3" s="20"/>
      <c r="F3" s="20"/>
      <c r="G3" s="20"/>
    </row>
    <row r="4" spans="1:33" ht="15" customHeight="1" x14ac:dyDescent="0.35">
      <c r="C4" s="20" t="s">
        <v>438</v>
      </c>
      <c r="D4" s="20" t="s">
        <v>439</v>
      </c>
      <c r="E4" s="20"/>
      <c r="F4" s="20"/>
      <c r="G4" s="20" t="s">
        <v>440</v>
      </c>
    </row>
    <row r="5" spans="1:33" ht="15" customHeight="1" x14ac:dyDescent="0.35">
      <c r="C5" s="20" t="s">
        <v>441</v>
      </c>
      <c r="D5" s="20" t="s">
        <v>442</v>
      </c>
      <c r="E5" s="20"/>
      <c r="F5" s="20"/>
      <c r="G5" s="20"/>
    </row>
    <row r="6" spans="1:33" ht="15" customHeight="1" x14ac:dyDescent="0.35">
      <c r="C6" s="20" t="s">
        <v>443</v>
      </c>
      <c r="D6" s="20"/>
      <c r="E6" s="20" t="s">
        <v>444</v>
      </c>
      <c r="F6" s="20"/>
      <c r="G6" s="20"/>
    </row>
    <row r="10" spans="1:33" ht="15" customHeight="1" x14ac:dyDescent="0.35">
      <c r="A10" s="21" t="s">
        <v>445</v>
      </c>
      <c r="B10" s="22" t="s">
        <v>446</v>
      </c>
      <c r="AG10" s="23" t="s">
        <v>447</v>
      </c>
    </row>
    <row r="11" spans="1:33" ht="15" customHeight="1" x14ac:dyDescent="0.35">
      <c r="B11" s="18" t="s">
        <v>448</v>
      </c>
      <c r="AG11" s="23" t="s">
        <v>449</v>
      </c>
    </row>
    <row r="12" spans="1:33" ht="15" customHeight="1" x14ac:dyDescent="0.35">
      <c r="B12" s="1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23" t="s">
        <v>450</v>
      </c>
    </row>
    <row r="13" spans="1:33" ht="15" customHeight="1" thickBot="1" x14ac:dyDescent="0.4">
      <c r="B13" s="19" t="s">
        <v>451</v>
      </c>
      <c r="C13" s="19">
        <v>2021</v>
      </c>
      <c r="D13" s="19">
        <v>2022</v>
      </c>
      <c r="E13" s="19">
        <v>2023</v>
      </c>
      <c r="F13" s="19">
        <v>2024</v>
      </c>
      <c r="G13" s="19">
        <v>2025</v>
      </c>
      <c r="H13" s="19">
        <v>2026</v>
      </c>
      <c r="I13" s="19">
        <v>2027</v>
      </c>
      <c r="J13" s="19">
        <v>2028</v>
      </c>
      <c r="K13" s="19">
        <v>2029</v>
      </c>
      <c r="L13" s="19">
        <v>2030</v>
      </c>
      <c r="M13" s="19">
        <v>2031</v>
      </c>
      <c r="N13" s="19">
        <v>2032</v>
      </c>
      <c r="O13" s="19">
        <v>2033</v>
      </c>
      <c r="P13" s="19">
        <v>2034</v>
      </c>
      <c r="Q13" s="19">
        <v>2035</v>
      </c>
      <c r="R13" s="19">
        <v>2036</v>
      </c>
      <c r="S13" s="19">
        <v>2037</v>
      </c>
      <c r="T13" s="19">
        <v>2038</v>
      </c>
      <c r="U13" s="19">
        <v>2039</v>
      </c>
      <c r="V13" s="19">
        <v>2040</v>
      </c>
      <c r="W13" s="19">
        <v>2041</v>
      </c>
      <c r="X13" s="19">
        <v>2042</v>
      </c>
      <c r="Y13" s="19">
        <v>2043</v>
      </c>
      <c r="Z13" s="19">
        <v>2044</v>
      </c>
      <c r="AA13" s="19">
        <v>2045</v>
      </c>
      <c r="AB13" s="19">
        <v>2046</v>
      </c>
      <c r="AC13" s="19">
        <v>2047</v>
      </c>
      <c r="AD13" s="19">
        <v>2048</v>
      </c>
      <c r="AE13" s="19">
        <v>2049</v>
      </c>
      <c r="AF13" s="19">
        <v>2050</v>
      </c>
      <c r="AG13" s="24" t="s">
        <v>452</v>
      </c>
    </row>
    <row r="14" spans="1:33" ht="15" customHeight="1" thickTop="1" x14ac:dyDescent="0.35"/>
    <row r="15" spans="1:33" ht="15" customHeight="1" x14ac:dyDescent="0.35">
      <c r="B15" s="25" t="s">
        <v>453</v>
      </c>
    </row>
    <row r="16" spans="1:33" ht="15" customHeight="1" x14ac:dyDescent="0.35"/>
    <row r="17" spans="1:33" ht="15" customHeight="1" x14ac:dyDescent="0.35">
      <c r="A17" s="21" t="s">
        <v>454</v>
      </c>
      <c r="B17" s="25" t="s">
        <v>455</v>
      </c>
      <c r="C17" s="26">
        <v>0.46377800000000002</v>
      </c>
      <c r="D17" s="26">
        <v>0.48373500000000003</v>
      </c>
      <c r="E17" s="26">
        <v>0.453515</v>
      </c>
      <c r="F17" s="26">
        <v>0.45087899999999997</v>
      </c>
      <c r="G17" s="26">
        <v>0.44873000000000002</v>
      </c>
      <c r="H17" s="26">
        <v>0.446162</v>
      </c>
      <c r="I17" s="26">
        <v>0.44251200000000002</v>
      </c>
      <c r="J17" s="26">
        <v>0.43797000000000003</v>
      </c>
      <c r="K17" s="26">
        <v>0.43209500000000001</v>
      </c>
      <c r="L17" s="26">
        <v>0.42460100000000001</v>
      </c>
      <c r="M17" s="26">
        <v>0.417937</v>
      </c>
      <c r="N17" s="26">
        <v>0.411333</v>
      </c>
      <c r="O17" s="26">
        <v>0.40426499999999999</v>
      </c>
      <c r="P17" s="26">
        <v>0.39680700000000002</v>
      </c>
      <c r="Q17" s="26">
        <v>0.38940399999999997</v>
      </c>
      <c r="R17" s="26">
        <v>0.382276</v>
      </c>
      <c r="S17" s="26">
        <v>0.37601000000000001</v>
      </c>
      <c r="T17" s="26">
        <v>0.37000699999999997</v>
      </c>
      <c r="U17" s="26">
        <v>0.36373699999999998</v>
      </c>
      <c r="V17" s="26">
        <v>0.35793700000000001</v>
      </c>
      <c r="W17" s="26">
        <v>0.35236699999999999</v>
      </c>
      <c r="X17" s="26">
        <v>0.34685199999999999</v>
      </c>
      <c r="Y17" s="26">
        <v>0.34216800000000003</v>
      </c>
      <c r="Z17" s="26">
        <v>0.33841300000000002</v>
      </c>
      <c r="AA17" s="26">
        <v>0.33475199999999999</v>
      </c>
      <c r="AB17" s="26">
        <v>0.33147300000000002</v>
      </c>
      <c r="AC17" s="26">
        <v>0.32768599999999998</v>
      </c>
      <c r="AD17" s="26">
        <v>0.32328000000000001</v>
      </c>
      <c r="AE17" s="26">
        <v>0.318664</v>
      </c>
      <c r="AF17" s="26">
        <v>0.31390800000000002</v>
      </c>
      <c r="AG17" s="27">
        <v>-1.3369000000000001E-2</v>
      </c>
    </row>
    <row r="18" spans="1:33" ht="15" customHeight="1" x14ac:dyDescent="0.35"/>
    <row r="19" spans="1:33" ht="15" customHeight="1" x14ac:dyDescent="0.35">
      <c r="A19" s="21" t="s">
        <v>456</v>
      </c>
      <c r="B19" s="25" t="s">
        <v>457</v>
      </c>
      <c r="C19" s="26">
        <v>0.124386</v>
      </c>
      <c r="D19" s="26">
        <v>0.124386</v>
      </c>
      <c r="E19" s="26">
        <v>0.124386</v>
      </c>
      <c r="F19" s="26">
        <v>0.124386</v>
      </c>
      <c r="G19" s="26">
        <v>0.124386</v>
      </c>
      <c r="H19" s="26">
        <v>0.124386</v>
      </c>
      <c r="I19" s="26">
        <v>0.124386</v>
      </c>
      <c r="J19" s="26">
        <v>0.124386</v>
      </c>
      <c r="K19" s="26">
        <v>0.124386</v>
      </c>
      <c r="L19" s="26">
        <v>0.124386</v>
      </c>
      <c r="M19" s="26">
        <v>0.124386</v>
      </c>
      <c r="N19" s="26">
        <v>0.124386</v>
      </c>
      <c r="O19" s="26">
        <v>0.124386</v>
      </c>
      <c r="P19" s="26">
        <v>0.124386</v>
      </c>
      <c r="Q19" s="26">
        <v>0.124386</v>
      </c>
      <c r="R19" s="26">
        <v>0.124386</v>
      </c>
      <c r="S19" s="26">
        <v>0.124386</v>
      </c>
      <c r="T19" s="26">
        <v>0.124386</v>
      </c>
      <c r="U19" s="26">
        <v>0.124386</v>
      </c>
      <c r="V19" s="26">
        <v>0.124386</v>
      </c>
      <c r="W19" s="26">
        <v>0.124386</v>
      </c>
      <c r="X19" s="26">
        <v>0.124386</v>
      </c>
      <c r="Y19" s="26">
        <v>0.124386</v>
      </c>
      <c r="Z19" s="26">
        <v>0.124386</v>
      </c>
      <c r="AA19" s="26">
        <v>0.124386</v>
      </c>
      <c r="AB19" s="26">
        <v>0.124386</v>
      </c>
      <c r="AC19" s="26">
        <v>0.124386</v>
      </c>
      <c r="AD19" s="26">
        <v>0.124386</v>
      </c>
      <c r="AE19" s="26">
        <v>0.124386</v>
      </c>
      <c r="AF19" s="26">
        <v>0.124386</v>
      </c>
      <c r="AG19" s="27">
        <v>0</v>
      </c>
    </row>
    <row r="20" spans="1:33" ht="15" customHeight="1" x14ac:dyDescent="0.35"/>
    <row r="21" spans="1:33" ht="15" customHeight="1" x14ac:dyDescent="0.35">
      <c r="A21" s="21" t="s">
        <v>458</v>
      </c>
      <c r="B21" s="25" t="s">
        <v>459</v>
      </c>
      <c r="C21" s="26">
        <v>2.4966439999999999</v>
      </c>
      <c r="D21" s="26">
        <v>2.530462</v>
      </c>
      <c r="E21" s="26">
        <v>2.4978880000000001</v>
      </c>
      <c r="F21" s="26">
        <v>2.5235349999999999</v>
      </c>
      <c r="G21" s="26">
        <v>2.5557129999999999</v>
      </c>
      <c r="H21" s="26">
        <v>2.571653</v>
      </c>
      <c r="I21" s="26">
        <v>2.5803739999999999</v>
      </c>
      <c r="J21" s="26">
        <v>2.5932680000000001</v>
      </c>
      <c r="K21" s="26">
        <v>2.609464</v>
      </c>
      <c r="L21" s="26">
        <v>2.6292520000000001</v>
      </c>
      <c r="M21" s="26">
        <v>2.64608</v>
      </c>
      <c r="N21" s="26">
        <v>2.6597119999999999</v>
      </c>
      <c r="O21" s="26">
        <v>2.672037</v>
      </c>
      <c r="P21" s="26">
        <v>2.6826850000000002</v>
      </c>
      <c r="Q21" s="26">
        <v>2.6933029999999998</v>
      </c>
      <c r="R21" s="26">
        <v>2.7049620000000001</v>
      </c>
      <c r="S21" s="26">
        <v>2.7190729999999999</v>
      </c>
      <c r="T21" s="26">
        <v>2.7353420000000002</v>
      </c>
      <c r="U21" s="26">
        <v>2.7516940000000001</v>
      </c>
      <c r="V21" s="26">
        <v>2.7764120000000001</v>
      </c>
      <c r="W21" s="26">
        <v>2.7984529999999999</v>
      </c>
      <c r="X21" s="26">
        <v>2.8224629999999999</v>
      </c>
      <c r="Y21" s="26">
        <v>2.8467289999999998</v>
      </c>
      <c r="Z21" s="26">
        <v>2.8673829999999998</v>
      </c>
      <c r="AA21" s="26">
        <v>2.887165</v>
      </c>
      <c r="AB21" s="26">
        <v>2.9125580000000002</v>
      </c>
      <c r="AC21" s="26">
        <v>2.9349789999999998</v>
      </c>
      <c r="AD21" s="26">
        <v>2.9629430000000001</v>
      </c>
      <c r="AE21" s="26">
        <v>2.9880840000000002</v>
      </c>
      <c r="AF21" s="26">
        <v>3.020718</v>
      </c>
      <c r="AG21" s="27">
        <v>6.5919999999999998E-3</v>
      </c>
    </row>
    <row r="22" spans="1:33" ht="15" customHeight="1" x14ac:dyDescent="0.35">
      <c r="A22" s="21" t="s">
        <v>460</v>
      </c>
      <c r="B22" s="28" t="s">
        <v>461</v>
      </c>
      <c r="C22" s="29">
        <v>1.0519000000000001E-2</v>
      </c>
      <c r="D22" s="29">
        <v>1.0658000000000001E-2</v>
      </c>
      <c r="E22" s="29">
        <v>1.0817999999999999E-2</v>
      </c>
      <c r="F22" s="29">
        <v>1.0976E-2</v>
      </c>
      <c r="G22" s="29">
        <v>1.1128000000000001E-2</v>
      </c>
      <c r="H22" s="29">
        <v>1.1272000000000001E-2</v>
      </c>
      <c r="I22" s="29">
        <v>1.1405E-2</v>
      </c>
      <c r="J22" s="29">
        <v>1.1526E-2</v>
      </c>
      <c r="K22" s="29">
        <v>1.1632E-2</v>
      </c>
      <c r="L22" s="29">
        <v>1.1721000000000001E-2</v>
      </c>
      <c r="M22" s="29">
        <v>1.1792E-2</v>
      </c>
      <c r="N22" s="29">
        <v>1.1844E-2</v>
      </c>
      <c r="O22" s="29">
        <v>1.1875E-2</v>
      </c>
      <c r="P22" s="29">
        <v>1.1886000000000001E-2</v>
      </c>
      <c r="Q22" s="29">
        <v>1.1886000000000001E-2</v>
      </c>
      <c r="R22" s="29">
        <v>1.1886000000000001E-2</v>
      </c>
      <c r="S22" s="29">
        <v>1.1886000000000001E-2</v>
      </c>
      <c r="T22" s="29">
        <v>1.1886000000000001E-2</v>
      </c>
      <c r="U22" s="29">
        <v>1.1886000000000001E-2</v>
      </c>
      <c r="V22" s="29">
        <v>1.1886000000000001E-2</v>
      </c>
      <c r="W22" s="29">
        <v>1.1886000000000001E-2</v>
      </c>
      <c r="X22" s="29">
        <v>1.1886000000000001E-2</v>
      </c>
      <c r="Y22" s="29">
        <v>1.1886000000000001E-2</v>
      </c>
      <c r="Z22" s="29">
        <v>1.1886000000000001E-2</v>
      </c>
      <c r="AA22" s="29">
        <v>1.1886000000000001E-2</v>
      </c>
      <c r="AB22" s="29">
        <v>1.1886000000000001E-2</v>
      </c>
      <c r="AC22" s="29">
        <v>1.1886000000000001E-2</v>
      </c>
      <c r="AD22" s="29">
        <v>1.1886000000000001E-2</v>
      </c>
      <c r="AE22" s="29">
        <v>1.1886000000000001E-2</v>
      </c>
      <c r="AF22" s="29">
        <v>1.1886000000000001E-2</v>
      </c>
      <c r="AG22" s="30">
        <v>4.2199999999999998E-3</v>
      </c>
    </row>
    <row r="23" spans="1:33" ht="15" customHeight="1" x14ac:dyDescent="0.35">
      <c r="A23" s="21" t="s">
        <v>462</v>
      </c>
      <c r="B23" s="28" t="s">
        <v>463</v>
      </c>
      <c r="C23" s="29">
        <v>0.156335</v>
      </c>
      <c r="D23" s="29">
        <v>0.15481400000000001</v>
      </c>
      <c r="E23" s="29">
        <v>0.15681</v>
      </c>
      <c r="F23" s="29">
        <v>0.15962899999999999</v>
      </c>
      <c r="G23" s="29">
        <v>0.16169</v>
      </c>
      <c r="H23" s="29">
        <v>0.16316700000000001</v>
      </c>
      <c r="I23" s="29">
        <v>0.16441800000000001</v>
      </c>
      <c r="J23" s="29">
        <v>0.16477700000000001</v>
      </c>
      <c r="K23" s="29">
        <v>0.165245</v>
      </c>
      <c r="L23" s="29">
        <v>0.16607</v>
      </c>
      <c r="M23" s="29">
        <v>0.166877</v>
      </c>
      <c r="N23" s="29">
        <v>0.16713500000000001</v>
      </c>
      <c r="O23" s="29">
        <v>0.167544</v>
      </c>
      <c r="P23" s="29">
        <v>0.16795299999999999</v>
      </c>
      <c r="Q23" s="29">
        <v>0.168182</v>
      </c>
      <c r="R23" s="29">
        <v>0.16822200000000001</v>
      </c>
      <c r="S23" s="29">
        <v>0.16817499999999999</v>
      </c>
      <c r="T23" s="29">
        <v>0.168405</v>
      </c>
      <c r="U23" s="29">
        <v>0.16858500000000001</v>
      </c>
      <c r="V23" s="29">
        <v>0.16958500000000001</v>
      </c>
      <c r="W23" s="29">
        <v>0.17050100000000001</v>
      </c>
      <c r="X23" s="29">
        <v>0.17135900000000001</v>
      </c>
      <c r="Y23" s="29">
        <v>0.172656</v>
      </c>
      <c r="Z23" s="29">
        <v>0.173904</v>
      </c>
      <c r="AA23" s="29">
        <v>0.175097</v>
      </c>
      <c r="AB23" s="29">
        <v>0.176401</v>
      </c>
      <c r="AC23" s="29">
        <v>0.17763399999999999</v>
      </c>
      <c r="AD23" s="29">
        <v>0.17891799999999999</v>
      </c>
      <c r="AE23" s="29">
        <v>0.18022099999999999</v>
      </c>
      <c r="AF23" s="29">
        <v>0.18173700000000001</v>
      </c>
      <c r="AG23" s="30">
        <v>5.2050000000000004E-3</v>
      </c>
    </row>
    <row r="24" spans="1:33" ht="15" customHeight="1" x14ac:dyDescent="0.35">
      <c r="A24" s="21" t="s">
        <v>464</v>
      </c>
      <c r="B24" s="28" t="s">
        <v>465</v>
      </c>
      <c r="C24" s="29">
        <v>1.3895999999999999</v>
      </c>
      <c r="D24" s="29">
        <v>1.4102220000000001</v>
      </c>
      <c r="E24" s="29">
        <v>1.414995</v>
      </c>
      <c r="F24" s="29">
        <v>1.4355910000000001</v>
      </c>
      <c r="G24" s="29">
        <v>1.4541869999999999</v>
      </c>
      <c r="H24" s="29">
        <v>1.4649570000000001</v>
      </c>
      <c r="I24" s="29">
        <v>1.4698580000000001</v>
      </c>
      <c r="J24" s="29">
        <v>1.480521</v>
      </c>
      <c r="K24" s="29">
        <v>1.4960450000000001</v>
      </c>
      <c r="L24" s="29">
        <v>1.5084489999999999</v>
      </c>
      <c r="M24" s="29">
        <v>1.5200130000000001</v>
      </c>
      <c r="N24" s="29">
        <v>1.5288930000000001</v>
      </c>
      <c r="O24" s="29">
        <v>1.534837</v>
      </c>
      <c r="P24" s="29">
        <v>1.5396570000000001</v>
      </c>
      <c r="Q24" s="29">
        <v>1.544073</v>
      </c>
      <c r="R24" s="29">
        <v>1.5494680000000001</v>
      </c>
      <c r="S24" s="29">
        <v>1.5562689999999999</v>
      </c>
      <c r="T24" s="29">
        <v>1.564724</v>
      </c>
      <c r="U24" s="29">
        <v>1.572327</v>
      </c>
      <c r="V24" s="29">
        <v>1.5796410000000001</v>
      </c>
      <c r="W24" s="29">
        <v>1.59223</v>
      </c>
      <c r="X24" s="29">
        <v>1.606303</v>
      </c>
      <c r="Y24" s="29">
        <v>1.619699</v>
      </c>
      <c r="Z24" s="29">
        <v>1.628914</v>
      </c>
      <c r="AA24" s="29">
        <v>1.636636</v>
      </c>
      <c r="AB24" s="29">
        <v>1.648889</v>
      </c>
      <c r="AC24" s="29">
        <v>1.6580790000000001</v>
      </c>
      <c r="AD24" s="29">
        <v>1.6642140000000001</v>
      </c>
      <c r="AE24" s="29">
        <v>1.6747160000000001</v>
      </c>
      <c r="AF24" s="29">
        <v>1.691527</v>
      </c>
      <c r="AG24" s="30">
        <v>6.803E-3</v>
      </c>
    </row>
    <row r="25" spans="1:33" ht="15" customHeight="1" x14ac:dyDescent="0.35">
      <c r="A25" s="21" t="s">
        <v>466</v>
      </c>
      <c r="B25" s="28" t="s">
        <v>467</v>
      </c>
      <c r="C25" s="29">
        <v>0.94018999999999997</v>
      </c>
      <c r="D25" s="29">
        <v>0.95476700000000003</v>
      </c>
      <c r="E25" s="29">
        <v>0.91526399999999997</v>
      </c>
      <c r="F25" s="29">
        <v>0.91733799999999999</v>
      </c>
      <c r="G25" s="29">
        <v>0.92870900000000001</v>
      </c>
      <c r="H25" s="29">
        <v>0.93225800000000003</v>
      </c>
      <c r="I25" s="29">
        <v>0.93469199999999997</v>
      </c>
      <c r="J25" s="29">
        <v>0.93644400000000005</v>
      </c>
      <c r="K25" s="29">
        <v>0.93654300000000001</v>
      </c>
      <c r="L25" s="29">
        <v>0.94301199999999996</v>
      </c>
      <c r="M25" s="29">
        <v>0.94739700000000004</v>
      </c>
      <c r="N25" s="29">
        <v>0.95184100000000005</v>
      </c>
      <c r="O25" s="29">
        <v>0.95778099999999999</v>
      </c>
      <c r="P25" s="29">
        <v>0.96318800000000004</v>
      </c>
      <c r="Q25" s="29">
        <v>0.96916199999999997</v>
      </c>
      <c r="R25" s="29">
        <v>0.97538599999999998</v>
      </c>
      <c r="S25" s="29">
        <v>0.98274399999999995</v>
      </c>
      <c r="T25" s="29">
        <v>0.99032699999999996</v>
      </c>
      <c r="U25" s="29">
        <v>0.99889600000000001</v>
      </c>
      <c r="V25" s="29">
        <v>1.015301</v>
      </c>
      <c r="W25" s="29">
        <v>1.023836</v>
      </c>
      <c r="X25" s="29">
        <v>1.032915</v>
      </c>
      <c r="Y25" s="29">
        <v>1.0424880000000001</v>
      </c>
      <c r="Z25" s="29">
        <v>1.0526800000000001</v>
      </c>
      <c r="AA25" s="29">
        <v>1.063547</v>
      </c>
      <c r="AB25" s="29">
        <v>1.075383</v>
      </c>
      <c r="AC25" s="29">
        <v>1.0873809999999999</v>
      </c>
      <c r="AD25" s="29">
        <v>1.107926</v>
      </c>
      <c r="AE25" s="29">
        <v>1.121262</v>
      </c>
      <c r="AF25" s="29">
        <v>1.1355690000000001</v>
      </c>
      <c r="AG25" s="30">
        <v>6.5319999999999996E-3</v>
      </c>
    </row>
    <row r="26" spans="1:33" ht="15" customHeight="1" x14ac:dyDescent="0.35"/>
    <row r="27" spans="1:33" ht="15" customHeight="1" x14ac:dyDescent="0.35">
      <c r="A27" s="21" t="s">
        <v>468</v>
      </c>
      <c r="B27" s="25" t="s">
        <v>469</v>
      </c>
      <c r="C27" s="26">
        <v>1.4810829999999999</v>
      </c>
      <c r="D27" s="26">
        <v>1.5959719999999999</v>
      </c>
      <c r="E27" s="26">
        <v>1.570117</v>
      </c>
      <c r="F27" s="26">
        <v>1.569048</v>
      </c>
      <c r="G27" s="26">
        <v>1.567658</v>
      </c>
      <c r="H27" s="26">
        <v>1.5665990000000001</v>
      </c>
      <c r="I27" s="26">
        <v>1.5656289999999999</v>
      </c>
      <c r="J27" s="26">
        <v>1.564616</v>
      </c>
      <c r="K27" s="26">
        <v>1.5637620000000001</v>
      </c>
      <c r="L27" s="26">
        <v>1.562576</v>
      </c>
      <c r="M27" s="26">
        <v>1.561213</v>
      </c>
      <c r="N27" s="26">
        <v>1.5599419999999999</v>
      </c>
      <c r="O27" s="26">
        <v>1.5587800000000001</v>
      </c>
      <c r="P27" s="26">
        <v>1.5576840000000001</v>
      </c>
      <c r="Q27" s="26">
        <v>1.573331</v>
      </c>
      <c r="R27" s="26">
        <v>1.568047</v>
      </c>
      <c r="S27" s="26">
        <v>1.5762670000000001</v>
      </c>
      <c r="T27" s="26">
        <v>1.6136299999999999</v>
      </c>
      <c r="U27" s="26">
        <v>1.618422</v>
      </c>
      <c r="V27" s="26">
        <v>1.6195949999999999</v>
      </c>
      <c r="W27" s="26">
        <v>1.640474</v>
      </c>
      <c r="X27" s="26">
        <v>1.6547069999999999</v>
      </c>
      <c r="Y27" s="26">
        <v>1.685681</v>
      </c>
      <c r="Z27" s="26">
        <v>1.7152829999999999</v>
      </c>
      <c r="AA27" s="26">
        <v>1.7294909999999999</v>
      </c>
      <c r="AB27" s="26">
        <v>1.7512970000000001</v>
      </c>
      <c r="AC27" s="26">
        <v>1.765245</v>
      </c>
      <c r="AD27" s="26">
        <v>1.7883929999999999</v>
      </c>
      <c r="AE27" s="26">
        <v>1.8116620000000001</v>
      </c>
      <c r="AF27" s="26">
        <v>1.829423</v>
      </c>
      <c r="AG27" s="27">
        <v>7.3099999999999997E-3</v>
      </c>
    </row>
    <row r="28" spans="1:33" ht="15" customHeight="1" x14ac:dyDescent="0.35">
      <c r="A28" s="21" t="s">
        <v>470</v>
      </c>
      <c r="B28" s="28" t="s">
        <v>471</v>
      </c>
      <c r="C28" s="29">
        <v>2.3879999999999998E-2</v>
      </c>
      <c r="D28" s="29">
        <v>2.4521999999999999E-2</v>
      </c>
      <c r="E28" s="29">
        <v>2.2863999999999999E-2</v>
      </c>
      <c r="F28" s="29">
        <v>2.2616000000000001E-2</v>
      </c>
      <c r="G28" s="29">
        <v>2.2372E-2</v>
      </c>
      <c r="H28" s="29">
        <v>2.1777000000000001E-2</v>
      </c>
      <c r="I28" s="29">
        <v>2.1070999999999999E-2</v>
      </c>
      <c r="J28" s="29">
        <v>2.0277E-2</v>
      </c>
      <c r="K28" s="29">
        <v>1.9567000000000001E-2</v>
      </c>
      <c r="L28" s="29">
        <v>1.8792E-2</v>
      </c>
      <c r="M28" s="29">
        <v>1.7954000000000001E-2</v>
      </c>
      <c r="N28" s="29">
        <v>1.7219999999999999E-2</v>
      </c>
      <c r="O28" s="29">
        <v>1.6794E-2</v>
      </c>
      <c r="P28" s="29">
        <v>1.5886999999999998E-2</v>
      </c>
      <c r="Q28" s="29">
        <v>1.5386E-2</v>
      </c>
      <c r="R28" s="29">
        <v>1.5355000000000001E-2</v>
      </c>
      <c r="S28" s="29">
        <v>1.5245E-2</v>
      </c>
      <c r="T28" s="29">
        <v>1.5007E-2</v>
      </c>
      <c r="U28" s="29">
        <v>1.5037999999999999E-2</v>
      </c>
      <c r="V28" s="29">
        <v>1.5082999999999999E-2</v>
      </c>
      <c r="W28" s="29">
        <v>1.512E-2</v>
      </c>
      <c r="X28" s="29">
        <v>1.5291000000000001E-2</v>
      </c>
      <c r="Y28" s="29">
        <v>1.5417999999999999E-2</v>
      </c>
      <c r="Z28" s="29">
        <v>1.5547999999999999E-2</v>
      </c>
      <c r="AA28" s="29">
        <v>1.5729E-2</v>
      </c>
      <c r="AB28" s="29">
        <v>1.5907000000000001E-2</v>
      </c>
      <c r="AC28" s="29">
        <v>1.6133000000000002E-2</v>
      </c>
      <c r="AD28" s="29">
        <v>1.6389999999999998E-2</v>
      </c>
      <c r="AE28" s="29">
        <v>1.6655E-2</v>
      </c>
      <c r="AF28" s="29">
        <v>1.6945999999999999E-2</v>
      </c>
      <c r="AG28" s="30">
        <v>-1.1759E-2</v>
      </c>
    </row>
    <row r="29" spans="1:33" ht="15" customHeight="1" x14ac:dyDescent="0.35">
      <c r="A29" s="21" t="s">
        <v>472</v>
      </c>
      <c r="B29" s="28" t="s">
        <v>473</v>
      </c>
      <c r="C29" s="29">
        <v>1.0965640000000001</v>
      </c>
      <c r="D29" s="29">
        <v>1.1304190000000001</v>
      </c>
      <c r="E29" s="29">
        <v>1.169692</v>
      </c>
      <c r="F29" s="29">
        <v>1.1691879999999999</v>
      </c>
      <c r="G29" s="29">
        <v>1.1737010000000001</v>
      </c>
      <c r="H29" s="29">
        <v>1.17659</v>
      </c>
      <c r="I29" s="29">
        <v>1.1770400000000001</v>
      </c>
      <c r="J29" s="29">
        <v>1.176579</v>
      </c>
      <c r="K29" s="29">
        <v>1.177181</v>
      </c>
      <c r="L29" s="29">
        <v>1.1795070000000001</v>
      </c>
      <c r="M29" s="29">
        <v>1.1828749999999999</v>
      </c>
      <c r="N29" s="29">
        <v>1.185697</v>
      </c>
      <c r="O29" s="29">
        <v>1.190464</v>
      </c>
      <c r="P29" s="29">
        <v>1.195611</v>
      </c>
      <c r="Q29" s="29">
        <v>1.2004570000000001</v>
      </c>
      <c r="R29" s="29">
        <v>1.2043759999999999</v>
      </c>
      <c r="S29" s="29">
        <v>1.209625</v>
      </c>
      <c r="T29" s="29">
        <v>1.2154499999999999</v>
      </c>
      <c r="U29" s="29">
        <v>1.222369</v>
      </c>
      <c r="V29" s="29">
        <v>1.229884</v>
      </c>
      <c r="W29" s="29">
        <v>1.2371840000000001</v>
      </c>
      <c r="X29" s="29">
        <v>1.2451430000000001</v>
      </c>
      <c r="Y29" s="29">
        <v>1.25352</v>
      </c>
      <c r="Z29" s="29">
        <v>1.2627740000000001</v>
      </c>
      <c r="AA29" s="29">
        <v>1.2730239999999999</v>
      </c>
      <c r="AB29" s="29">
        <v>1.2846249999999999</v>
      </c>
      <c r="AC29" s="29">
        <v>1.296338</v>
      </c>
      <c r="AD29" s="29">
        <v>1.3079890000000001</v>
      </c>
      <c r="AE29" s="29">
        <v>1.3210710000000001</v>
      </c>
      <c r="AF29" s="29">
        <v>1.3355030000000001</v>
      </c>
      <c r="AG29" s="30">
        <v>6.8209999999999998E-3</v>
      </c>
    </row>
    <row r="30" spans="1:33" ht="15" customHeight="1" x14ac:dyDescent="0.35">
      <c r="A30" s="21" t="s">
        <v>474</v>
      </c>
      <c r="B30" s="28" t="s">
        <v>475</v>
      </c>
      <c r="C30" s="29">
        <v>0.21432399999999999</v>
      </c>
      <c r="D30" s="29">
        <v>0.24085699999999999</v>
      </c>
      <c r="E30" s="29">
        <v>0.16556699999999999</v>
      </c>
      <c r="F30" s="29">
        <v>0.165352</v>
      </c>
      <c r="G30" s="29">
        <v>0.159718</v>
      </c>
      <c r="H30" s="29">
        <v>0.15842899999999999</v>
      </c>
      <c r="I30" s="29">
        <v>0.160165</v>
      </c>
      <c r="J30" s="29">
        <v>0.16136700000000001</v>
      </c>
      <c r="K30" s="29">
        <v>0.164184</v>
      </c>
      <c r="L30" s="29">
        <v>0.163796</v>
      </c>
      <c r="M30" s="29">
        <v>0.156588</v>
      </c>
      <c r="N30" s="29">
        <v>0.15267</v>
      </c>
      <c r="O30" s="29">
        <v>0.15092800000000001</v>
      </c>
      <c r="P30" s="29">
        <v>0.15130199999999999</v>
      </c>
      <c r="Q30" s="29">
        <v>0.15642900000000001</v>
      </c>
      <c r="R30" s="29">
        <v>0.15721499999999999</v>
      </c>
      <c r="S30" s="29">
        <v>0.160409</v>
      </c>
      <c r="T30" s="29">
        <v>0.176145</v>
      </c>
      <c r="U30" s="29">
        <v>0.17749400000000001</v>
      </c>
      <c r="V30" s="29">
        <v>0.179785</v>
      </c>
      <c r="W30" s="29">
        <v>0.18399399999999999</v>
      </c>
      <c r="X30" s="29">
        <v>0.18618000000000001</v>
      </c>
      <c r="Y30" s="29">
        <v>0.20001099999999999</v>
      </c>
      <c r="Z30" s="29">
        <v>0.213223</v>
      </c>
      <c r="AA30" s="29">
        <v>0.21684200000000001</v>
      </c>
      <c r="AB30" s="29">
        <v>0.22495200000000001</v>
      </c>
      <c r="AC30" s="29">
        <v>0.22911200000000001</v>
      </c>
      <c r="AD30" s="29">
        <v>0.23655100000000001</v>
      </c>
      <c r="AE30" s="29">
        <v>0.24348500000000001</v>
      </c>
      <c r="AF30" s="29">
        <v>0.24746599999999999</v>
      </c>
      <c r="AG30" s="30">
        <v>4.9699999999999996E-3</v>
      </c>
    </row>
    <row r="31" spans="1:33" x14ac:dyDescent="0.35">
      <c r="A31" s="21" t="s">
        <v>476</v>
      </c>
      <c r="B31" s="28" t="s">
        <v>477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30" t="s">
        <v>478</v>
      </c>
    </row>
    <row r="32" spans="1:33" x14ac:dyDescent="0.35">
      <c r="A32" s="21" t="s">
        <v>479</v>
      </c>
      <c r="B32" s="28" t="s">
        <v>480</v>
      </c>
      <c r="C32" s="29">
        <v>1.2999999999999999E-5</v>
      </c>
      <c r="D32" s="29">
        <v>0</v>
      </c>
      <c r="E32" s="29">
        <v>2.4699999999999999E-4</v>
      </c>
      <c r="F32" s="29">
        <v>0</v>
      </c>
      <c r="G32" s="29">
        <v>2.1800000000000001E-4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2.5300000000000002E-4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2.5300000000000002E-4</v>
      </c>
      <c r="AA32" s="29">
        <v>0</v>
      </c>
      <c r="AB32" s="29">
        <v>2.5300000000000002E-4</v>
      </c>
      <c r="AC32" s="29">
        <v>2.4800000000000001E-4</v>
      </c>
      <c r="AD32" s="29">
        <v>2.5300000000000002E-4</v>
      </c>
      <c r="AE32" s="29">
        <v>2.5300000000000002E-4</v>
      </c>
      <c r="AF32" s="29">
        <v>2.5300000000000002E-4</v>
      </c>
      <c r="AG32" s="30">
        <v>0.108641</v>
      </c>
    </row>
    <row r="33" spans="1:33" x14ac:dyDescent="0.35">
      <c r="A33" s="21" t="s">
        <v>481</v>
      </c>
      <c r="B33" s="28" t="s">
        <v>482</v>
      </c>
      <c r="C33" s="29">
        <v>0.14630299999999999</v>
      </c>
      <c r="D33" s="29">
        <v>0.20017399999999999</v>
      </c>
      <c r="E33" s="29">
        <v>0.21174699999999999</v>
      </c>
      <c r="F33" s="29">
        <v>0.211891</v>
      </c>
      <c r="G33" s="29">
        <v>0.211649</v>
      </c>
      <c r="H33" s="29">
        <v>0.20980299999999999</v>
      </c>
      <c r="I33" s="29">
        <v>0.20735300000000001</v>
      </c>
      <c r="J33" s="29">
        <v>0.20639299999999999</v>
      </c>
      <c r="K33" s="29">
        <v>0.20282900000000001</v>
      </c>
      <c r="L33" s="29">
        <v>0.20048099999999999</v>
      </c>
      <c r="M33" s="29">
        <v>0.203543</v>
      </c>
      <c r="N33" s="29">
        <v>0.20435600000000001</v>
      </c>
      <c r="O33" s="29">
        <v>0.20059399999999999</v>
      </c>
      <c r="P33" s="29">
        <v>0.194884</v>
      </c>
      <c r="Q33" s="29">
        <v>0.20105899999999999</v>
      </c>
      <c r="R33" s="29">
        <v>0.19110099999999999</v>
      </c>
      <c r="S33" s="29">
        <v>0.19098799999999999</v>
      </c>
      <c r="T33" s="29">
        <v>0.20702799999999999</v>
      </c>
      <c r="U33" s="29">
        <v>0.20352100000000001</v>
      </c>
      <c r="V33" s="29">
        <v>0.19484299999999999</v>
      </c>
      <c r="W33" s="29">
        <v>0.204176</v>
      </c>
      <c r="X33" s="29">
        <v>0.208094</v>
      </c>
      <c r="Y33" s="29">
        <v>0.21673200000000001</v>
      </c>
      <c r="Z33" s="29">
        <v>0.22348599999999999</v>
      </c>
      <c r="AA33" s="29">
        <v>0.22389600000000001</v>
      </c>
      <c r="AB33" s="29">
        <v>0.22556100000000001</v>
      </c>
      <c r="AC33" s="29">
        <v>0.223414</v>
      </c>
      <c r="AD33" s="29">
        <v>0.22721</v>
      </c>
      <c r="AE33" s="29">
        <v>0.23019899999999999</v>
      </c>
      <c r="AF33" s="29">
        <v>0.22925499999999999</v>
      </c>
      <c r="AG33" s="30">
        <v>1.5609E-2</v>
      </c>
    </row>
    <row r="35" spans="1:33" x14ac:dyDescent="0.35">
      <c r="A35" s="21" t="s">
        <v>483</v>
      </c>
      <c r="B35" s="25" t="s">
        <v>484</v>
      </c>
      <c r="C35" s="26">
        <v>7.1648370000000003</v>
      </c>
      <c r="D35" s="26">
        <v>7.9548899999999998</v>
      </c>
      <c r="E35" s="26">
        <v>8.6090099999999996</v>
      </c>
      <c r="F35" s="26">
        <v>9.6675819999999995</v>
      </c>
      <c r="G35" s="26">
        <v>10.268406000000001</v>
      </c>
      <c r="H35" s="26">
        <v>10.528873000000001</v>
      </c>
      <c r="I35" s="26">
        <v>10.6873</v>
      </c>
      <c r="J35" s="26">
        <v>10.936318999999999</v>
      </c>
      <c r="K35" s="26">
        <v>11.463621</v>
      </c>
      <c r="L35" s="26">
        <v>11.873926000000001</v>
      </c>
      <c r="M35" s="26">
        <v>12.113972</v>
      </c>
      <c r="N35" s="26">
        <v>12.317895999999999</v>
      </c>
      <c r="O35" s="26">
        <v>12.656253</v>
      </c>
      <c r="P35" s="26">
        <v>13.125913000000001</v>
      </c>
      <c r="Q35" s="26">
        <v>13.512784999999999</v>
      </c>
      <c r="R35" s="26">
        <v>13.861454</v>
      </c>
      <c r="S35" s="26">
        <v>14.081443999999999</v>
      </c>
      <c r="T35" s="26">
        <v>14.214426</v>
      </c>
      <c r="U35" s="26">
        <v>14.396395</v>
      </c>
      <c r="V35" s="26">
        <v>14.565773</v>
      </c>
      <c r="W35" s="26">
        <v>14.657819</v>
      </c>
      <c r="X35" s="26">
        <v>14.808374000000001</v>
      </c>
      <c r="Y35" s="26">
        <v>15.045956</v>
      </c>
      <c r="Z35" s="26">
        <v>15.162731000000001</v>
      </c>
      <c r="AA35" s="26">
        <v>15.315306</v>
      </c>
      <c r="AB35" s="26">
        <v>15.491807</v>
      </c>
      <c r="AC35" s="26">
        <v>15.703849999999999</v>
      </c>
      <c r="AD35" s="26">
        <v>15.925936</v>
      </c>
      <c r="AE35" s="26">
        <v>16.170849</v>
      </c>
      <c r="AF35" s="26">
        <v>16.416498000000001</v>
      </c>
      <c r="AG35" s="27">
        <v>2.9002E-2</v>
      </c>
    </row>
    <row r="36" spans="1:33" x14ac:dyDescent="0.35">
      <c r="A36" s="21" t="s">
        <v>485</v>
      </c>
      <c r="B36" s="28" t="s">
        <v>461</v>
      </c>
      <c r="C36" s="29">
        <v>2.2785090000000001</v>
      </c>
      <c r="D36" s="29">
        <v>2.386126</v>
      </c>
      <c r="E36" s="29">
        <v>2.5063490000000002</v>
      </c>
      <c r="F36" s="29">
        <v>2.5972650000000002</v>
      </c>
      <c r="G36" s="29">
        <v>2.5478930000000002</v>
      </c>
      <c r="H36" s="29">
        <v>2.5212330000000001</v>
      </c>
      <c r="I36" s="29">
        <v>2.505932</v>
      </c>
      <c r="J36" s="29">
        <v>2.4810810000000001</v>
      </c>
      <c r="K36" s="29">
        <v>2.4700319999999998</v>
      </c>
      <c r="L36" s="29">
        <v>2.4489540000000001</v>
      </c>
      <c r="M36" s="29">
        <v>2.4375990000000001</v>
      </c>
      <c r="N36" s="29">
        <v>2.4292009999999999</v>
      </c>
      <c r="O36" s="29">
        <v>2.4163510000000001</v>
      </c>
      <c r="P36" s="29">
        <v>2.407975</v>
      </c>
      <c r="Q36" s="29">
        <v>2.390304</v>
      </c>
      <c r="R36" s="29">
        <v>2.377386</v>
      </c>
      <c r="S36" s="29">
        <v>2.3639610000000002</v>
      </c>
      <c r="T36" s="29">
        <v>2.3502559999999999</v>
      </c>
      <c r="U36" s="29">
        <v>2.3369610000000001</v>
      </c>
      <c r="V36" s="29">
        <v>2.3360460000000001</v>
      </c>
      <c r="W36" s="29">
        <v>2.3318880000000002</v>
      </c>
      <c r="X36" s="29">
        <v>2.3164699999999998</v>
      </c>
      <c r="Y36" s="29">
        <v>2.3020119999999999</v>
      </c>
      <c r="Z36" s="29">
        <v>2.2998270000000001</v>
      </c>
      <c r="AA36" s="29">
        <v>2.290988</v>
      </c>
      <c r="AB36" s="29">
        <v>2.284513</v>
      </c>
      <c r="AC36" s="29">
        <v>2.2786439999999999</v>
      </c>
      <c r="AD36" s="29">
        <v>2.2453609999999999</v>
      </c>
      <c r="AE36" s="29">
        <v>2.230556</v>
      </c>
      <c r="AF36" s="29">
        <v>2.2278889999999998</v>
      </c>
      <c r="AG36" s="30">
        <v>-7.7399999999999995E-4</v>
      </c>
    </row>
    <row r="37" spans="1:33" x14ac:dyDescent="0.35">
      <c r="A37" s="21" t="s">
        <v>486</v>
      </c>
      <c r="B37" s="28" t="s">
        <v>487</v>
      </c>
      <c r="C37" s="29">
        <v>0.139767</v>
      </c>
      <c r="D37" s="29">
        <v>0.14014499999999999</v>
      </c>
      <c r="E37" s="29">
        <v>0.139517</v>
      </c>
      <c r="F37" s="29">
        <v>0.13769000000000001</v>
      </c>
      <c r="G37" s="29">
        <v>0.144374</v>
      </c>
      <c r="H37" s="29">
        <v>0.15201300000000001</v>
      </c>
      <c r="I37" s="29">
        <v>0.161825</v>
      </c>
      <c r="J37" s="29">
        <v>0.17132500000000001</v>
      </c>
      <c r="K37" s="29">
        <v>0.182837</v>
      </c>
      <c r="L37" s="29">
        <v>0.192774</v>
      </c>
      <c r="M37" s="29">
        <v>0.20222699999999999</v>
      </c>
      <c r="N37" s="29">
        <v>0.215724</v>
      </c>
      <c r="O37" s="29">
        <v>0.226798</v>
      </c>
      <c r="P37" s="29">
        <v>0.24060799999999999</v>
      </c>
      <c r="Q37" s="29">
        <v>0.25264799999999998</v>
      </c>
      <c r="R37" s="29">
        <v>0.265345</v>
      </c>
      <c r="S37" s="29">
        <v>0.27673599999999998</v>
      </c>
      <c r="T37" s="29">
        <v>0.28721000000000002</v>
      </c>
      <c r="U37" s="29">
        <v>0.29714699999999999</v>
      </c>
      <c r="V37" s="29">
        <v>0.30782300000000001</v>
      </c>
      <c r="W37" s="29">
        <v>0.31676599999999999</v>
      </c>
      <c r="X37" s="29">
        <v>0.32266800000000001</v>
      </c>
      <c r="Y37" s="29">
        <v>0.32896900000000001</v>
      </c>
      <c r="Z37" s="29">
        <v>0.33783200000000002</v>
      </c>
      <c r="AA37" s="29">
        <v>0.345586</v>
      </c>
      <c r="AB37" s="29">
        <v>0.35162399999999999</v>
      </c>
      <c r="AC37" s="29">
        <v>0.355346</v>
      </c>
      <c r="AD37" s="29">
        <v>0.35873100000000002</v>
      </c>
      <c r="AE37" s="29">
        <v>0.36248599999999997</v>
      </c>
      <c r="AF37" s="29">
        <v>0.36586800000000003</v>
      </c>
      <c r="AG37" s="30">
        <v>3.3738999999999998E-2</v>
      </c>
    </row>
    <row r="38" spans="1:33" x14ac:dyDescent="0.35">
      <c r="A38" s="21" t="s">
        <v>488</v>
      </c>
      <c r="B38" s="28" t="s">
        <v>489</v>
      </c>
      <c r="C38" s="29">
        <v>0.28105400000000003</v>
      </c>
      <c r="D38" s="29">
        <v>0.28147100000000003</v>
      </c>
      <c r="E38" s="29">
        <v>0.29791600000000001</v>
      </c>
      <c r="F38" s="29">
        <v>0.309257</v>
      </c>
      <c r="G38" s="29">
        <v>0.31826700000000002</v>
      </c>
      <c r="H38" s="29">
        <v>0.32755000000000001</v>
      </c>
      <c r="I38" s="29">
        <v>0.34025499999999997</v>
      </c>
      <c r="J38" s="29">
        <v>0.34511799999999998</v>
      </c>
      <c r="K38" s="29">
        <v>0.35494999999999999</v>
      </c>
      <c r="L38" s="29">
        <v>0.363817</v>
      </c>
      <c r="M38" s="29">
        <v>0.373888</v>
      </c>
      <c r="N38" s="29">
        <v>0.38710099999999997</v>
      </c>
      <c r="O38" s="29">
        <v>0.40103</v>
      </c>
      <c r="P38" s="29">
        <v>0.40898400000000001</v>
      </c>
      <c r="Q38" s="29">
        <v>0.42267199999999999</v>
      </c>
      <c r="R38" s="29">
        <v>0.43479000000000001</v>
      </c>
      <c r="S38" s="29">
        <v>0.445378</v>
      </c>
      <c r="T38" s="29">
        <v>0.460285</v>
      </c>
      <c r="U38" s="29">
        <v>0.46767999999999998</v>
      </c>
      <c r="V38" s="29">
        <v>0.47550399999999998</v>
      </c>
      <c r="W38" s="29">
        <v>0.48556500000000002</v>
      </c>
      <c r="X38" s="29">
        <v>0.49446600000000002</v>
      </c>
      <c r="Y38" s="29">
        <v>0.50627</v>
      </c>
      <c r="Z38" s="29">
        <v>0.51477200000000001</v>
      </c>
      <c r="AA38" s="29">
        <v>0.52160799999999996</v>
      </c>
      <c r="AB38" s="29">
        <v>0.52797499999999997</v>
      </c>
      <c r="AC38" s="29">
        <v>0.54013</v>
      </c>
      <c r="AD38" s="29">
        <v>0.54454999999999998</v>
      </c>
      <c r="AE38" s="29">
        <v>0.55781499999999995</v>
      </c>
      <c r="AF38" s="29">
        <v>0.56517799999999996</v>
      </c>
      <c r="AG38" s="30">
        <v>2.4382000000000001E-2</v>
      </c>
    </row>
    <row r="39" spans="1:33" x14ac:dyDescent="0.35">
      <c r="A39" s="21" t="s">
        <v>490</v>
      </c>
      <c r="B39" s="28" t="s">
        <v>465</v>
      </c>
      <c r="C39" s="29">
        <v>0.205146</v>
      </c>
      <c r="D39" s="29">
        <v>0.19200800000000001</v>
      </c>
      <c r="E39" s="29">
        <v>0.18832499999999999</v>
      </c>
      <c r="F39" s="29">
        <v>0.18188799999999999</v>
      </c>
      <c r="G39" s="29">
        <v>0.18600700000000001</v>
      </c>
      <c r="H39" s="29">
        <v>0.18368999999999999</v>
      </c>
      <c r="I39" s="29">
        <v>0.180898</v>
      </c>
      <c r="J39" s="29">
        <v>0.17294499999999999</v>
      </c>
      <c r="K39" s="29">
        <v>0.17330100000000001</v>
      </c>
      <c r="L39" s="29">
        <v>0.17174500000000001</v>
      </c>
      <c r="M39" s="29">
        <v>0.17504700000000001</v>
      </c>
      <c r="N39" s="29">
        <v>0.174542</v>
      </c>
      <c r="O39" s="29">
        <v>0.17777599999999999</v>
      </c>
      <c r="P39" s="29">
        <v>0.17744599999999999</v>
      </c>
      <c r="Q39" s="29">
        <v>0.17594099999999999</v>
      </c>
      <c r="R39" s="29">
        <v>0.17483000000000001</v>
      </c>
      <c r="S39" s="29">
        <v>0.17527999999999999</v>
      </c>
      <c r="T39" s="29">
        <v>0.175844</v>
      </c>
      <c r="U39" s="29">
        <v>0.17557300000000001</v>
      </c>
      <c r="V39" s="29">
        <v>0.17538500000000001</v>
      </c>
      <c r="W39" s="29">
        <v>0.17521700000000001</v>
      </c>
      <c r="X39" s="29">
        <v>0.17443600000000001</v>
      </c>
      <c r="Y39" s="29">
        <v>0.17460000000000001</v>
      </c>
      <c r="Z39" s="29">
        <v>0.17480399999999999</v>
      </c>
      <c r="AA39" s="29">
        <v>0.17480599999999999</v>
      </c>
      <c r="AB39" s="29">
        <v>0.174621</v>
      </c>
      <c r="AC39" s="29">
        <v>0.17474400000000001</v>
      </c>
      <c r="AD39" s="29">
        <v>0.17475499999999999</v>
      </c>
      <c r="AE39" s="29">
        <v>0.17454</v>
      </c>
      <c r="AF39" s="29">
        <v>0.174565</v>
      </c>
      <c r="AG39" s="30">
        <v>-5.5510000000000004E-3</v>
      </c>
    </row>
    <row r="40" spans="1:33" x14ac:dyDescent="0.35">
      <c r="A40" s="21" t="s">
        <v>491</v>
      </c>
      <c r="B40" s="28" t="s">
        <v>492</v>
      </c>
      <c r="C40" s="29">
        <v>0.16906399999999999</v>
      </c>
      <c r="D40" s="29">
        <v>0.15864700000000001</v>
      </c>
      <c r="E40" s="29">
        <v>0.15654699999999999</v>
      </c>
      <c r="F40" s="29">
        <v>0.15043999999999999</v>
      </c>
      <c r="G40" s="29">
        <v>0.149862</v>
      </c>
      <c r="H40" s="29">
        <v>0.14976100000000001</v>
      </c>
      <c r="I40" s="29">
        <v>0.14967800000000001</v>
      </c>
      <c r="J40" s="29">
        <v>0.14294999999999999</v>
      </c>
      <c r="K40" s="29">
        <v>0.14239199999999999</v>
      </c>
      <c r="L40" s="29">
        <v>0.14211699999999999</v>
      </c>
      <c r="M40" s="29">
        <v>0.144788</v>
      </c>
      <c r="N40" s="29">
        <v>0.14383799999999999</v>
      </c>
      <c r="O40" s="29">
        <v>0.146949</v>
      </c>
      <c r="P40" s="29">
        <v>0.14694599999999999</v>
      </c>
      <c r="Q40" s="29">
        <v>0.145868</v>
      </c>
      <c r="R40" s="29">
        <v>0.145283</v>
      </c>
      <c r="S40" s="29">
        <v>0.14534900000000001</v>
      </c>
      <c r="T40" s="29">
        <v>0.14543800000000001</v>
      </c>
      <c r="U40" s="29">
        <v>0.14513100000000001</v>
      </c>
      <c r="V40" s="29">
        <v>0.145375</v>
      </c>
      <c r="W40" s="29">
        <v>0.14537600000000001</v>
      </c>
      <c r="X40" s="29">
        <v>0.144652</v>
      </c>
      <c r="Y40" s="29">
        <v>0.14454900000000001</v>
      </c>
      <c r="Z40" s="29">
        <v>0.144369</v>
      </c>
      <c r="AA40" s="29">
        <v>0.144376</v>
      </c>
      <c r="AB40" s="29">
        <v>0.144205</v>
      </c>
      <c r="AC40" s="29">
        <v>0.14431099999999999</v>
      </c>
      <c r="AD40" s="29">
        <v>0.14432200000000001</v>
      </c>
      <c r="AE40" s="29">
        <v>0.14413699999999999</v>
      </c>
      <c r="AF40" s="29">
        <v>0.14415600000000001</v>
      </c>
      <c r="AG40" s="30">
        <v>-5.4809999999999998E-3</v>
      </c>
    </row>
    <row r="41" spans="1:33" x14ac:dyDescent="0.35">
      <c r="A41" s="21" t="s">
        <v>493</v>
      </c>
      <c r="B41" s="28" t="s">
        <v>494</v>
      </c>
      <c r="C41" s="29">
        <v>3.6082999999999997E-2</v>
      </c>
      <c r="D41" s="29">
        <v>3.3361000000000002E-2</v>
      </c>
      <c r="E41" s="29">
        <v>3.1778000000000001E-2</v>
      </c>
      <c r="F41" s="29">
        <v>3.1447999999999997E-2</v>
      </c>
      <c r="G41" s="29">
        <v>3.6144999999999997E-2</v>
      </c>
      <c r="H41" s="29">
        <v>3.3929000000000001E-2</v>
      </c>
      <c r="I41" s="29">
        <v>3.1220000000000001E-2</v>
      </c>
      <c r="J41" s="29">
        <v>2.9995000000000001E-2</v>
      </c>
      <c r="K41" s="29">
        <v>3.0908999999999999E-2</v>
      </c>
      <c r="L41" s="29">
        <v>2.9628000000000002E-2</v>
      </c>
      <c r="M41" s="29">
        <v>3.0259000000000001E-2</v>
      </c>
      <c r="N41" s="29">
        <v>3.0703000000000001E-2</v>
      </c>
      <c r="O41" s="29">
        <v>3.0825999999999999E-2</v>
      </c>
      <c r="P41" s="29">
        <v>3.0499999999999999E-2</v>
      </c>
      <c r="Q41" s="29">
        <v>3.0072999999999999E-2</v>
      </c>
      <c r="R41" s="29">
        <v>2.9548000000000001E-2</v>
      </c>
      <c r="S41" s="29">
        <v>2.9930999999999999E-2</v>
      </c>
      <c r="T41" s="29">
        <v>3.0405999999999999E-2</v>
      </c>
      <c r="U41" s="29">
        <v>3.0442E-2</v>
      </c>
      <c r="V41" s="29">
        <v>3.0010999999999999E-2</v>
      </c>
      <c r="W41" s="29">
        <v>2.9840999999999999E-2</v>
      </c>
      <c r="X41" s="29">
        <v>2.9784000000000001E-2</v>
      </c>
      <c r="Y41" s="29">
        <v>3.0051000000000001E-2</v>
      </c>
      <c r="Z41" s="29">
        <v>3.0433999999999999E-2</v>
      </c>
      <c r="AA41" s="29">
        <v>3.0429999999999999E-2</v>
      </c>
      <c r="AB41" s="29">
        <v>3.0415999999999999E-2</v>
      </c>
      <c r="AC41" s="29">
        <v>3.0432000000000001E-2</v>
      </c>
      <c r="AD41" s="29">
        <v>3.0433000000000002E-2</v>
      </c>
      <c r="AE41" s="29">
        <v>3.0402999999999999E-2</v>
      </c>
      <c r="AF41" s="29">
        <v>3.0408999999999999E-2</v>
      </c>
      <c r="AG41" s="30">
        <v>-5.8820000000000001E-3</v>
      </c>
    </row>
    <row r="42" spans="1:33" x14ac:dyDescent="0.35">
      <c r="A42" s="21" t="s">
        <v>495</v>
      </c>
      <c r="B42" s="28" t="s">
        <v>496</v>
      </c>
      <c r="C42" s="29">
        <v>2.8909000000000001E-2</v>
      </c>
      <c r="D42" s="29">
        <v>2.7994000000000002E-2</v>
      </c>
      <c r="E42" s="29">
        <v>2.6036E-2</v>
      </c>
      <c r="F42" s="29">
        <v>2.5486000000000002E-2</v>
      </c>
      <c r="G42" s="29">
        <v>2.5027000000000001E-2</v>
      </c>
      <c r="H42" s="29">
        <v>2.4038E-2</v>
      </c>
      <c r="I42" s="29">
        <v>2.3782000000000001E-2</v>
      </c>
      <c r="J42" s="29">
        <v>2.4011000000000001E-2</v>
      </c>
      <c r="K42" s="29">
        <v>2.3512000000000002E-2</v>
      </c>
      <c r="L42" s="29">
        <v>2.3401000000000002E-2</v>
      </c>
      <c r="M42" s="29">
        <v>2.2884999999999999E-2</v>
      </c>
      <c r="N42" s="29">
        <v>2.3164000000000001E-2</v>
      </c>
      <c r="O42" s="29">
        <v>2.3164000000000001E-2</v>
      </c>
      <c r="P42" s="29">
        <v>2.3088999999999998E-2</v>
      </c>
      <c r="Q42" s="29">
        <v>2.3039E-2</v>
      </c>
      <c r="R42" s="29">
        <v>2.3255000000000001E-2</v>
      </c>
      <c r="S42" s="29">
        <v>2.2915999999999999E-2</v>
      </c>
      <c r="T42" s="29">
        <v>2.2349999999999998E-2</v>
      </c>
      <c r="U42" s="29">
        <v>2.2422999999999998E-2</v>
      </c>
      <c r="V42" s="29">
        <v>2.1824E-2</v>
      </c>
      <c r="W42" s="29">
        <v>2.2436000000000001E-2</v>
      </c>
      <c r="X42" s="29">
        <v>2.0022000000000002E-2</v>
      </c>
      <c r="Y42" s="29">
        <v>2.2952E-2</v>
      </c>
      <c r="Z42" s="29">
        <v>2.0868999999999999E-2</v>
      </c>
      <c r="AA42" s="29">
        <v>2.0237000000000002E-2</v>
      </c>
      <c r="AB42" s="29">
        <v>2.0551E-2</v>
      </c>
      <c r="AC42" s="29">
        <v>2.0455000000000001E-2</v>
      </c>
      <c r="AD42" s="29">
        <v>2.0353E-2</v>
      </c>
      <c r="AE42" s="29">
        <v>1.9675999999999999E-2</v>
      </c>
      <c r="AF42" s="29">
        <v>2.2030999999999999E-2</v>
      </c>
      <c r="AG42" s="30">
        <v>-9.325E-3</v>
      </c>
    </row>
    <row r="43" spans="1:33" x14ac:dyDescent="0.35">
      <c r="A43" s="21" t="s">
        <v>497</v>
      </c>
      <c r="B43" s="28" t="s">
        <v>498</v>
      </c>
      <c r="C43" s="29">
        <v>0.91008199999999995</v>
      </c>
      <c r="D43" s="29">
        <v>1.204032</v>
      </c>
      <c r="E43" s="29">
        <v>1.5994330000000001</v>
      </c>
      <c r="F43" s="29">
        <v>2.3969969999999998</v>
      </c>
      <c r="G43" s="29">
        <v>2.642442</v>
      </c>
      <c r="H43" s="29">
        <v>2.7731880000000002</v>
      </c>
      <c r="I43" s="29">
        <v>2.9005800000000002</v>
      </c>
      <c r="J43" s="29">
        <v>3.1401080000000001</v>
      </c>
      <c r="K43" s="29">
        <v>3.5919249999999998</v>
      </c>
      <c r="L43" s="29">
        <v>3.8193570000000001</v>
      </c>
      <c r="M43" s="29">
        <v>4.0016619999999996</v>
      </c>
      <c r="N43" s="29">
        <v>4.1886299999999999</v>
      </c>
      <c r="O43" s="29">
        <v>4.5193789999999998</v>
      </c>
      <c r="P43" s="29">
        <v>4.8497349999999999</v>
      </c>
      <c r="Q43" s="29">
        <v>5.0466930000000003</v>
      </c>
      <c r="R43" s="29">
        <v>5.3048260000000003</v>
      </c>
      <c r="S43" s="29">
        <v>5.4768480000000004</v>
      </c>
      <c r="T43" s="29">
        <v>5.59964</v>
      </c>
      <c r="U43" s="29">
        <v>5.7790350000000004</v>
      </c>
      <c r="V43" s="29">
        <v>5.9068889999999996</v>
      </c>
      <c r="W43" s="29">
        <v>5.969163</v>
      </c>
      <c r="X43" s="29">
        <v>6.0807390000000003</v>
      </c>
      <c r="Y43" s="29">
        <v>6.2341920000000002</v>
      </c>
      <c r="Z43" s="29">
        <v>6.350657</v>
      </c>
      <c r="AA43" s="29">
        <v>6.4921889999999998</v>
      </c>
      <c r="AB43" s="29">
        <v>6.6009830000000003</v>
      </c>
      <c r="AC43" s="29">
        <v>6.7669730000000001</v>
      </c>
      <c r="AD43" s="29">
        <v>6.998704</v>
      </c>
      <c r="AE43" s="29">
        <v>7.2059519999999999</v>
      </c>
      <c r="AF43" s="29">
        <v>7.372166</v>
      </c>
      <c r="AG43" s="30">
        <v>7.4801000000000006E-2</v>
      </c>
    </row>
    <row r="44" spans="1:33" x14ac:dyDescent="0.35">
      <c r="A44" s="21" t="s">
        <v>499</v>
      </c>
      <c r="B44" s="28" t="s">
        <v>500</v>
      </c>
      <c r="C44" s="29">
        <v>3.3213710000000001</v>
      </c>
      <c r="D44" s="29">
        <v>3.723115</v>
      </c>
      <c r="E44" s="29">
        <v>3.8514330000000001</v>
      </c>
      <c r="F44" s="29">
        <v>4.0189979999999998</v>
      </c>
      <c r="G44" s="29">
        <v>4.4043970000000003</v>
      </c>
      <c r="H44" s="29">
        <v>4.5471599999999999</v>
      </c>
      <c r="I44" s="29">
        <v>4.5740280000000002</v>
      </c>
      <c r="J44" s="29">
        <v>4.6017320000000002</v>
      </c>
      <c r="K44" s="29">
        <v>4.6670639999999999</v>
      </c>
      <c r="L44" s="29">
        <v>4.8538779999999999</v>
      </c>
      <c r="M44" s="29">
        <v>4.9006639999999999</v>
      </c>
      <c r="N44" s="29">
        <v>4.8995340000000001</v>
      </c>
      <c r="O44" s="29">
        <v>4.8917549999999999</v>
      </c>
      <c r="P44" s="29">
        <v>5.0180749999999996</v>
      </c>
      <c r="Q44" s="29">
        <v>5.2014880000000003</v>
      </c>
      <c r="R44" s="29">
        <v>5.281021</v>
      </c>
      <c r="S44" s="29">
        <v>5.3203250000000004</v>
      </c>
      <c r="T44" s="29">
        <v>5.3188409999999999</v>
      </c>
      <c r="U44" s="29">
        <v>5.3175759999999999</v>
      </c>
      <c r="V44" s="29">
        <v>5.342301</v>
      </c>
      <c r="W44" s="29">
        <v>5.3567840000000002</v>
      </c>
      <c r="X44" s="29">
        <v>5.3995730000000002</v>
      </c>
      <c r="Y44" s="29">
        <v>5.4769610000000002</v>
      </c>
      <c r="Z44" s="29">
        <v>5.4639709999999999</v>
      </c>
      <c r="AA44" s="29">
        <v>5.4698919999999998</v>
      </c>
      <c r="AB44" s="29">
        <v>5.5315399999999997</v>
      </c>
      <c r="AC44" s="29">
        <v>5.5675559999999997</v>
      </c>
      <c r="AD44" s="29">
        <v>5.5834820000000001</v>
      </c>
      <c r="AE44" s="29">
        <v>5.6198220000000001</v>
      </c>
      <c r="AF44" s="29">
        <v>5.6887999999999996</v>
      </c>
      <c r="AG44" s="30">
        <v>1.8728999999999999E-2</v>
      </c>
    </row>
    <row r="46" spans="1:33" x14ac:dyDescent="0.35">
      <c r="A46" s="21" t="s">
        <v>501</v>
      </c>
      <c r="B46" s="25" t="s">
        <v>502</v>
      </c>
      <c r="C46" s="26">
        <v>11.730729</v>
      </c>
      <c r="D46" s="26">
        <v>12.689444</v>
      </c>
      <c r="E46" s="26">
        <v>13.254916</v>
      </c>
      <c r="F46" s="26">
        <v>14.335429</v>
      </c>
      <c r="G46" s="26">
        <v>14.964892000000001</v>
      </c>
      <c r="H46" s="26">
        <v>15.237674999999999</v>
      </c>
      <c r="I46" s="26">
        <v>15.4002</v>
      </c>
      <c r="J46" s="26">
        <v>15.656560000000001</v>
      </c>
      <c r="K46" s="26">
        <v>16.193328999999999</v>
      </c>
      <c r="L46" s="26">
        <v>16.614742</v>
      </c>
      <c r="M46" s="26">
        <v>16.863588</v>
      </c>
      <c r="N46" s="26">
        <v>17.073269</v>
      </c>
      <c r="O46" s="26">
        <v>17.41572</v>
      </c>
      <c r="P46" s="26">
        <v>17.887474000000001</v>
      </c>
      <c r="Q46" s="26">
        <v>18.293209000000001</v>
      </c>
      <c r="R46" s="26">
        <v>18.641124999999999</v>
      </c>
      <c r="S46" s="26">
        <v>18.877179999999999</v>
      </c>
      <c r="T46" s="26">
        <v>19.057791000000002</v>
      </c>
      <c r="U46" s="26">
        <v>19.254635</v>
      </c>
      <c r="V46" s="26">
        <v>19.444102999999998</v>
      </c>
      <c r="W46" s="26">
        <v>19.573499999999999</v>
      </c>
      <c r="X46" s="26">
        <v>19.756782999999999</v>
      </c>
      <c r="Y46" s="26">
        <v>20.044920000000001</v>
      </c>
      <c r="Z46" s="26">
        <v>20.208196999999998</v>
      </c>
      <c r="AA46" s="26">
        <v>20.391100000000002</v>
      </c>
      <c r="AB46" s="26">
        <v>20.611522999999998</v>
      </c>
      <c r="AC46" s="26">
        <v>20.856145999999999</v>
      </c>
      <c r="AD46" s="26">
        <v>21.124939000000001</v>
      </c>
      <c r="AE46" s="26">
        <v>21.413647000000001</v>
      </c>
      <c r="AF46" s="26">
        <v>21.704933</v>
      </c>
      <c r="AG46" s="27">
        <v>2.1444999999999999E-2</v>
      </c>
    </row>
    <row r="48" spans="1:33" x14ac:dyDescent="0.35">
      <c r="B48" s="25" t="s">
        <v>22</v>
      </c>
    </row>
    <row r="49" spans="1:33" x14ac:dyDescent="0.35">
      <c r="A49" s="21" t="s">
        <v>503</v>
      </c>
      <c r="B49" s="28" t="s">
        <v>504</v>
      </c>
      <c r="C49" s="29">
        <v>1.2178500000000001</v>
      </c>
      <c r="D49" s="29">
        <v>1.2601420000000001</v>
      </c>
      <c r="E49" s="29">
        <v>1.3338620000000001</v>
      </c>
      <c r="F49" s="29">
        <v>1.3364149999999999</v>
      </c>
      <c r="G49" s="29">
        <v>1.3519749999999999</v>
      </c>
      <c r="H49" s="29">
        <v>1.3576330000000001</v>
      </c>
      <c r="I49" s="29">
        <v>1.3614930000000001</v>
      </c>
      <c r="J49" s="29">
        <v>1.364473</v>
      </c>
      <c r="K49" s="29">
        <v>1.3645590000000001</v>
      </c>
      <c r="L49" s="29">
        <v>1.374466</v>
      </c>
      <c r="M49" s="29">
        <v>1.3812439999999999</v>
      </c>
      <c r="N49" s="29">
        <v>1.3881129999999999</v>
      </c>
      <c r="O49" s="29">
        <v>1.397095</v>
      </c>
      <c r="P49" s="29">
        <v>1.4060980000000001</v>
      </c>
      <c r="Q49" s="29">
        <v>1.4153260000000001</v>
      </c>
      <c r="R49" s="29">
        <v>1.4242170000000001</v>
      </c>
      <c r="S49" s="29">
        <v>1.4344939999999999</v>
      </c>
      <c r="T49" s="29">
        <v>1.445341</v>
      </c>
      <c r="U49" s="29">
        <v>1.4576720000000001</v>
      </c>
      <c r="V49" s="29">
        <v>1.4815480000000001</v>
      </c>
      <c r="W49" s="29">
        <v>1.4948220000000001</v>
      </c>
      <c r="X49" s="29">
        <v>1.5090300000000001</v>
      </c>
      <c r="Y49" s="29">
        <v>1.5237700000000001</v>
      </c>
      <c r="Z49" s="29">
        <v>1.5397799999999999</v>
      </c>
      <c r="AA49" s="29">
        <v>1.5565150000000001</v>
      </c>
      <c r="AB49" s="29">
        <v>1.5752520000000001</v>
      </c>
      <c r="AC49" s="29">
        <v>1.5940700000000001</v>
      </c>
      <c r="AD49" s="29">
        <v>1.62578</v>
      </c>
      <c r="AE49" s="29">
        <v>1.64666</v>
      </c>
      <c r="AF49" s="29">
        <v>1.669157</v>
      </c>
      <c r="AG49" s="30">
        <v>1.0928999999999999E-2</v>
      </c>
    </row>
    <row r="50" spans="1:33" ht="15" customHeight="1" x14ac:dyDescent="0.35">
      <c r="A50" s="21" t="s">
        <v>505</v>
      </c>
      <c r="B50" s="28" t="s">
        <v>506</v>
      </c>
      <c r="C50" s="29">
        <v>1.4139999999999999E-3</v>
      </c>
      <c r="D50" s="29">
        <v>6.8900000000000005E-4</v>
      </c>
      <c r="E50" s="29">
        <v>4.6799999999999999E-4</v>
      </c>
      <c r="F50" s="29">
        <v>7.1000000000000002E-4</v>
      </c>
      <c r="G50" s="29">
        <v>4.9600000000000002E-4</v>
      </c>
      <c r="H50" s="29">
        <v>7.1000000000000002E-4</v>
      </c>
      <c r="I50" s="29">
        <v>7.1000000000000002E-4</v>
      </c>
      <c r="J50" s="29">
        <v>7.1000000000000002E-4</v>
      </c>
      <c r="K50" s="29">
        <v>7.1000000000000002E-4</v>
      </c>
      <c r="L50" s="29">
        <v>7.1000000000000002E-4</v>
      </c>
      <c r="M50" s="29">
        <v>4.6299999999999998E-4</v>
      </c>
      <c r="N50" s="29">
        <v>7.1000000000000002E-4</v>
      </c>
      <c r="O50" s="29">
        <v>7.1000000000000002E-4</v>
      </c>
      <c r="P50" s="29">
        <v>7.1000000000000002E-4</v>
      </c>
      <c r="Q50" s="29">
        <v>7.1000000000000002E-4</v>
      </c>
      <c r="R50" s="29">
        <v>7.1000000000000002E-4</v>
      </c>
      <c r="S50" s="29">
        <v>7.1000000000000002E-4</v>
      </c>
      <c r="T50" s="29">
        <v>7.1000000000000002E-4</v>
      </c>
      <c r="U50" s="29">
        <v>7.1000000000000002E-4</v>
      </c>
      <c r="V50" s="29">
        <v>7.1000000000000002E-4</v>
      </c>
      <c r="W50" s="29">
        <v>7.1000000000000002E-4</v>
      </c>
      <c r="X50" s="29">
        <v>7.1000000000000002E-4</v>
      </c>
      <c r="Y50" s="29">
        <v>7.1000000000000002E-4</v>
      </c>
      <c r="Z50" s="29">
        <v>4.6299999999999998E-4</v>
      </c>
      <c r="AA50" s="29">
        <v>7.1000000000000002E-4</v>
      </c>
      <c r="AB50" s="29">
        <v>4.6299999999999998E-4</v>
      </c>
      <c r="AC50" s="29">
        <v>4.6700000000000002E-4</v>
      </c>
      <c r="AD50" s="29">
        <v>4.6299999999999998E-4</v>
      </c>
      <c r="AE50" s="29">
        <v>4.6299999999999998E-4</v>
      </c>
      <c r="AF50" s="29">
        <v>4.6299999999999998E-4</v>
      </c>
      <c r="AG50" s="30">
        <v>-3.7805999999999999E-2</v>
      </c>
    </row>
    <row r="51" spans="1:33" ht="15" customHeight="1" x14ac:dyDescent="0.35">
      <c r="A51" s="21" t="s">
        <v>507</v>
      </c>
      <c r="B51" s="28" t="s">
        <v>508</v>
      </c>
      <c r="C51" s="29">
        <v>-9.8820000000000005E-2</v>
      </c>
      <c r="D51" s="29">
        <v>-0.10589</v>
      </c>
      <c r="E51" s="29">
        <v>-0.14177500000000001</v>
      </c>
      <c r="F51" s="29">
        <v>-0.14532</v>
      </c>
      <c r="G51" s="29">
        <v>-0.15639900000000001</v>
      </c>
      <c r="H51" s="29">
        <v>-0.15997600000000001</v>
      </c>
      <c r="I51" s="29">
        <v>-0.16409299999999999</v>
      </c>
      <c r="J51" s="29">
        <v>-0.16832800000000001</v>
      </c>
      <c r="K51" s="29">
        <v>-0.168521</v>
      </c>
      <c r="L51" s="29">
        <v>-0.17687800000000001</v>
      </c>
      <c r="M51" s="29">
        <v>-0.18087700000000001</v>
      </c>
      <c r="N51" s="29">
        <v>-0.18590599999999999</v>
      </c>
      <c r="O51" s="29">
        <v>-0.190548</v>
      </c>
      <c r="P51" s="29">
        <v>-0.19531000000000001</v>
      </c>
      <c r="Q51" s="29">
        <v>-0.20019300000000001</v>
      </c>
      <c r="R51" s="29">
        <v>-0.20519599999999999</v>
      </c>
      <c r="S51" s="29">
        <v>-0.21033499999999999</v>
      </c>
      <c r="T51" s="29">
        <v>-0.21559500000000001</v>
      </c>
      <c r="U51" s="29">
        <v>-0.220975</v>
      </c>
      <c r="V51" s="29">
        <v>-0.237292</v>
      </c>
      <c r="W51" s="29">
        <v>-0.243228</v>
      </c>
      <c r="X51" s="29">
        <v>-0.249306</v>
      </c>
      <c r="Y51" s="29">
        <v>-0.25554300000000002</v>
      </c>
      <c r="Z51" s="29">
        <v>-0.26192100000000001</v>
      </c>
      <c r="AA51" s="29">
        <v>-0.26847300000000002</v>
      </c>
      <c r="AB51" s="29">
        <v>-0.27518300000000001</v>
      </c>
      <c r="AC51" s="29">
        <v>-0.28206599999999998</v>
      </c>
      <c r="AD51" s="29">
        <v>-0.30186400000000002</v>
      </c>
      <c r="AE51" s="29">
        <v>-0.30939699999999998</v>
      </c>
      <c r="AF51" s="29">
        <v>-0.31717099999999998</v>
      </c>
      <c r="AG51" s="30">
        <v>4.1030999999999998E-2</v>
      </c>
    </row>
    <row r="52" spans="1:33" ht="15" customHeight="1" x14ac:dyDescent="0.35">
      <c r="A52" s="21" t="s">
        <v>509</v>
      </c>
      <c r="B52" s="25" t="s">
        <v>510</v>
      </c>
      <c r="C52" s="26">
        <v>1.120444</v>
      </c>
      <c r="D52" s="26">
        <v>1.1549400000000001</v>
      </c>
      <c r="E52" s="26">
        <v>1.192555</v>
      </c>
      <c r="F52" s="26">
        <v>1.191805</v>
      </c>
      <c r="G52" s="26">
        <v>1.196072</v>
      </c>
      <c r="H52" s="26">
        <v>1.198367</v>
      </c>
      <c r="I52" s="26">
        <v>1.1981109999999999</v>
      </c>
      <c r="J52" s="26">
        <v>1.1968559999999999</v>
      </c>
      <c r="K52" s="26">
        <v>1.1967479999999999</v>
      </c>
      <c r="L52" s="26">
        <v>1.198299</v>
      </c>
      <c r="M52" s="26">
        <v>1.2008289999999999</v>
      </c>
      <c r="N52" s="26">
        <v>1.2029160000000001</v>
      </c>
      <c r="O52" s="26">
        <v>1.207257</v>
      </c>
      <c r="P52" s="26">
        <v>1.211498</v>
      </c>
      <c r="Q52" s="26">
        <v>1.215843</v>
      </c>
      <c r="R52" s="26">
        <v>1.2197309999999999</v>
      </c>
      <c r="S52" s="26">
        <v>1.224869</v>
      </c>
      <c r="T52" s="26">
        <v>1.230456</v>
      </c>
      <c r="U52" s="26">
        <v>1.2374069999999999</v>
      </c>
      <c r="V52" s="26">
        <v>1.244966</v>
      </c>
      <c r="W52" s="26">
        <v>1.2523040000000001</v>
      </c>
      <c r="X52" s="26">
        <v>1.2604329999999999</v>
      </c>
      <c r="Y52" s="26">
        <v>1.2689379999999999</v>
      </c>
      <c r="Z52" s="26">
        <v>1.278322</v>
      </c>
      <c r="AA52" s="26">
        <v>1.288753</v>
      </c>
      <c r="AB52" s="26">
        <v>1.300532</v>
      </c>
      <c r="AC52" s="26">
        <v>1.3124709999999999</v>
      </c>
      <c r="AD52" s="26">
        <v>1.324379</v>
      </c>
      <c r="AE52" s="26">
        <v>1.337726</v>
      </c>
      <c r="AF52" s="26">
        <v>1.352449</v>
      </c>
      <c r="AG52" s="27">
        <v>6.5100000000000002E-3</v>
      </c>
    </row>
    <row r="53" spans="1:33" ht="15" customHeight="1" x14ac:dyDescent="0.35"/>
    <row r="54" spans="1:33" ht="15" customHeight="1" x14ac:dyDescent="0.35"/>
    <row r="55" spans="1:33" ht="15" customHeight="1" x14ac:dyDescent="0.35">
      <c r="B55" s="25" t="s">
        <v>511</v>
      </c>
    </row>
    <row r="56" spans="1:33" ht="15" customHeight="1" x14ac:dyDescent="0.35">
      <c r="B56" s="25" t="s">
        <v>512</v>
      </c>
    </row>
    <row r="57" spans="1:33" ht="15" customHeight="1" x14ac:dyDescent="0.35"/>
    <row r="58" spans="1:33" ht="15" customHeight="1" x14ac:dyDescent="0.35">
      <c r="A58" s="21" t="s">
        <v>513</v>
      </c>
      <c r="B58" s="25" t="s">
        <v>514</v>
      </c>
      <c r="C58" s="26">
        <v>0.34078799999999998</v>
      </c>
      <c r="D58" s="26">
        <v>0.38130900000000001</v>
      </c>
      <c r="E58" s="26">
        <v>0.419325</v>
      </c>
      <c r="F58" s="26">
        <v>0.442722</v>
      </c>
      <c r="G58" s="26">
        <v>0.46782299999999999</v>
      </c>
      <c r="H58" s="26">
        <v>0.49006499999999997</v>
      </c>
      <c r="I58" s="26">
        <v>0.51699799999999996</v>
      </c>
      <c r="J58" s="26">
        <v>0.544956</v>
      </c>
      <c r="K58" s="26">
        <v>0.57255100000000003</v>
      </c>
      <c r="L58" s="26">
        <v>0.60084000000000004</v>
      </c>
      <c r="M58" s="26">
        <v>0.63319599999999998</v>
      </c>
      <c r="N58" s="26">
        <v>0.66405599999999998</v>
      </c>
      <c r="O58" s="26">
        <v>0.697855</v>
      </c>
      <c r="P58" s="26">
        <v>0.73196099999999997</v>
      </c>
      <c r="Q58" s="26">
        <v>0.767872</v>
      </c>
      <c r="R58" s="26">
        <v>0.80532000000000004</v>
      </c>
      <c r="S58" s="26">
        <v>0.84686700000000004</v>
      </c>
      <c r="T58" s="26">
        <v>0.89003900000000002</v>
      </c>
      <c r="U58" s="26">
        <v>0.93750199999999995</v>
      </c>
      <c r="V58" s="26">
        <v>0.986676</v>
      </c>
      <c r="W58" s="26">
        <v>1.0352650000000001</v>
      </c>
      <c r="X58" s="26">
        <v>1.0890610000000001</v>
      </c>
      <c r="Y58" s="26">
        <v>1.148234</v>
      </c>
      <c r="Z58" s="26">
        <v>1.205276</v>
      </c>
      <c r="AA58" s="26">
        <v>1.2679100000000001</v>
      </c>
      <c r="AB58" s="26">
        <v>1.331056</v>
      </c>
      <c r="AC58" s="26">
        <v>1.3985719999999999</v>
      </c>
      <c r="AD58" s="26">
        <v>1.474351</v>
      </c>
      <c r="AE58" s="26">
        <v>1.5559069999999999</v>
      </c>
      <c r="AF58" s="26">
        <v>1.6330100000000001</v>
      </c>
      <c r="AG58" s="27">
        <v>5.5517999999999998E-2</v>
      </c>
    </row>
    <row r="59" spans="1:33" ht="15" customHeight="1" x14ac:dyDescent="0.35">
      <c r="A59" s="21" t="s">
        <v>515</v>
      </c>
      <c r="B59" s="28" t="s">
        <v>516</v>
      </c>
      <c r="C59" s="29">
        <v>4.8448999999999999E-2</v>
      </c>
      <c r="D59" s="29">
        <v>5.4094000000000003E-2</v>
      </c>
      <c r="E59" s="29">
        <v>5.7747E-2</v>
      </c>
      <c r="F59" s="29">
        <v>5.7009999999999998E-2</v>
      </c>
      <c r="G59" s="29">
        <v>5.6903000000000002E-2</v>
      </c>
      <c r="H59" s="29">
        <v>5.6572999999999998E-2</v>
      </c>
      <c r="I59" s="29">
        <v>5.6634999999999998E-2</v>
      </c>
      <c r="J59" s="29">
        <v>5.6603000000000001E-2</v>
      </c>
      <c r="K59" s="29">
        <v>5.6563000000000002E-2</v>
      </c>
      <c r="L59" s="29">
        <v>5.6604000000000002E-2</v>
      </c>
      <c r="M59" s="29">
        <v>5.6899999999999999E-2</v>
      </c>
      <c r="N59" s="29">
        <v>5.7070999999999997E-2</v>
      </c>
      <c r="O59" s="29">
        <v>5.7255E-2</v>
      </c>
      <c r="P59" s="29">
        <v>5.7186000000000001E-2</v>
      </c>
      <c r="Q59" s="29">
        <v>5.7152000000000001E-2</v>
      </c>
      <c r="R59" s="29">
        <v>5.7105000000000003E-2</v>
      </c>
      <c r="S59" s="29">
        <v>5.7269E-2</v>
      </c>
      <c r="T59" s="29">
        <v>5.7570999999999997E-2</v>
      </c>
      <c r="U59" s="29">
        <v>5.7896999999999997E-2</v>
      </c>
      <c r="V59" s="29">
        <v>5.8241000000000001E-2</v>
      </c>
      <c r="W59" s="29">
        <v>5.8430000000000003E-2</v>
      </c>
      <c r="X59" s="29">
        <v>5.8645999999999997E-2</v>
      </c>
      <c r="Y59" s="29">
        <v>5.8916999999999997E-2</v>
      </c>
      <c r="Z59" s="29">
        <v>5.919E-2</v>
      </c>
      <c r="AA59" s="29">
        <v>5.9469000000000001E-2</v>
      </c>
      <c r="AB59" s="29">
        <v>5.9692000000000002E-2</v>
      </c>
      <c r="AC59" s="29">
        <v>6.0042999999999999E-2</v>
      </c>
      <c r="AD59" s="29">
        <v>6.0540999999999998E-2</v>
      </c>
      <c r="AE59" s="29">
        <v>6.1066000000000002E-2</v>
      </c>
      <c r="AF59" s="29">
        <v>6.1330000000000003E-2</v>
      </c>
      <c r="AG59" s="30">
        <v>8.1630000000000001E-3</v>
      </c>
    </row>
    <row r="60" spans="1:33" ht="15" customHeight="1" x14ac:dyDescent="0.35">
      <c r="A60" s="21" t="s">
        <v>517</v>
      </c>
      <c r="B60" s="28" t="s">
        <v>518</v>
      </c>
      <c r="C60" s="29">
        <v>1.3932E-2</v>
      </c>
      <c r="D60" s="29">
        <v>1.5855999999999999E-2</v>
      </c>
      <c r="E60" s="29">
        <v>1.7781999999999999E-2</v>
      </c>
      <c r="F60" s="29">
        <v>1.8918000000000001E-2</v>
      </c>
      <c r="G60" s="29">
        <v>2.0091999999999999E-2</v>
      </c>
      <c r="H60" s="29">
        <v>2.1167999999999999E-2</v>
      </c>
      <c r="I60" s="29">
        <v>2.2105E-2</v>
      </c>
      <c r="J60" s="29">
        <v>2.2981999999999999E-2</v>
      </c>
      <c r="K60" s="29">
        <v>2.3713999999999999E-2</v>
      </c>
      <c r="L60" s="29">
        <v>2.4542999999999999E-2</v>
      </c>
      <c r="M60" s="29">
        <v>2.5250000000000002E-2</v>
      </c>
      <c r="N60" s="29">
        <v>2.5888999999999999E-2</v>
      </c>
      <c r="O60" s="29">
        <v>2.6539E-2</v>
      </c>
      <c r="P60" s="29">
        <v>2.7040999999999999E-2</v>
      </c>
      <c r="Q60" s="29">
        <v>2.7588000000000001E-2</v>
      </c>
      <c r="R60" s="29">
        <v>2.8108999999999999E-2</v>
      </c>
      <c r="S60" s="29">
        <v>2.8677999999999999E-2</v>
      </c>
      <c r="T60" s="29">
        <v>2.9276E-2</v>
      </c>
      <c r="U60" s="29">
        <v>2.9916999999999999E-2</v>
      </c>
      <c r="V60" s="29">
        <v>3.0578000000000001E-2</v>
      </c>
      <c r="W60" s="29">
        <v>3.1274999999999997E-2</v>
      </c>
      <c r="X60" s="29">
        <v>3.2049000000000001E-2</v>
      </c>
      <c r="Y60" s="29">
        <v>3.2847000000000001E-2</v>
      </c>
      <c r="Z60" s="29">
        <v>3.3649999999999999E-2</v>
      </c>
      <c r="AA60" s="29">
        <v>3.4512000000000001E-2</v>
      </c>
      <c r="AB60" s="29">
        <v>3.5466999999999999E-2</v>
      </c>
      <c r="AC60" s="29">
        <v>3.6450000000000003E-2</v>
      </c>
      <c r="AD60" s="29">
        <v>3.7478999999999998E-2</v>
      </c>
      <c r="AE60" s="29">
        <v>3.8462999999999997E-2</v>
      </c>
      <c r="AF60" s="29">
        <v>3.9398000000000002E-2</v>
      </c>
      <c r="AG60" s="30">
        <v>3.6497000000000002E-2</v>
      </c>
    </row>
    <row r="61" spans="1:33" ht="15" customHeight="1" x14ac:dyDescent="0.35">
      <c r="A61" s="21" t="s">
        <v>519</v>
      </c>
      <c r="B61" s="28" t="s">
        <v>498</v>
      </c>
      <c r="C61" s="29">
        <v>0.27823500000000001</v>
      </c>
      <c r="D61" s="29">
        <v>0.31118699999999999</v>
      </c>
      <c r="E61" s="29">
        <v>0.34362599999999999</v>
      </c>
      <c r="F61" s="29">
        <v>0.36662499999999998</v>
      </c>
      <c r="G61" s="29">
        <v>0.39066099999999998</v>
      </c>
      <c r="H61" s="29">
        <v>0.41216000000000003</v>
      </c>
      <c r="I61" s="29">
        <v>0.43809399999999998</v>
      </c>
      <c r="J61" s="29">
        <v>0.46520800000000001</v>
      </c>
      <c r="K61" s="29">
        <v>0.49211100000000002</v>
      </c>
      <c r="L61" s="29">
        <v>0.51953099999999997</v>
      </c>
      <c r="M61" s="29">
        <v>0.55088499999999996</v>
      </c>
      <c r="N61" s="29">
        <v>0.58093600000000001</v>
      </c>
      <c r="O61" s="29">
        <v>0.6139</v>
      </c>
      <c r="P61" s="29">
        <v>0.64757500000000001</v>
      </c>
      <c r="Q61" s="29">
        <v>0.68297099999999999</v>
      </c>
      <c r="R61" s="29">
        <v>0.719947</v>
      </c>
      <c r="S61" s="29">
        <v>0.76076100000000002</v>
      </c>
      <c r="T61" s="29">
        <v>0.803033</v>
      </c>
      <c r="U61" s="29">
        <v>0.84952899999999998</v>
      </c>
      <c r="V61" s="29">
        <v>0.89769600000000005</v>
      </c>
      <c r="W61" s="29">
        <v>0.94539799999999996</v>
      </c>
      <c r="X61" s="29">
        <v>0.99820299999999995</v>
      </c>
      <c r="Y61" s="29">
        <v>1.0563039999999999</v>
      </c>
      <c r="Z61" s="29">
        <v>1.112269</v>
      </c>
      <c r="AA61" s="29">
        <v>1.173759</v>
      </c>
      <c r="AB61" s="29">
        <v>1.2357260000000001</v>
      </c>
      <c r="AC61" s="29">
        <v>1.301906</v>
      </c>
      <c r="AD61" s="29">
        <v>1.376155</v>
      </c>
      <c r="AE61" s="29">
        <v>1.456199</v>
      </c>
      <c r="AF61" s="29">
        <v>1.5321020000000001</v>
      </c>
      <c r="AG61" s="30">
        <v>6.0589999999999998E-2</v>
      </c>
    </row>
    <row r="62" spans="1:33" ht="15" customHeight="1" x14ac:dyDescent="0.35">
      <c r="A62" s="21" t="s">
        <v>520</v>
      </c>
      <c r="B62" s="28" t="s">
        <v>500</v>
      </c>
      <c r="C62" s="29">
        <v>1.7200000000000001E-4</v>
      </c>
      <c r="D62" s="29">
        <v>1.7200000000000001E-4</v>
      </c>
      <c r="E62" s="29">
        <v>1.7000000000000001E-4</v>
      </c>
      <c r="F62" s="29">
        <v>1.6799999999999999E-4</v>
      </c>
      <c r="G62" s="29">
        <v>1.66E-4</v>
      </c>
      <c r="H62" s="29">
        <v>1.65E-4</v>
      </c>
      <c r="I62" s="29">
        <v>1.63E-4</v>
      </c>
      <c r="J62" s="29">
        <v>1.63E-4</v>
      </c>
      <c r="K62" s="29">
        <v>1.6200000000000001E-4</v>
      </c>
      <c r="L62" s="29">
        <v>1.6200000000000001E-4</v>
      </c>
      <c r="M62" s="29">
        <v>1.6100000000000001E-4</v>
      </c>
      <c r="N62" s="29">
        <v>1.6100000000000001E-4</v>
      </c>
      <c r="O62" s="29">
        <v>1.6100000000000001E-4</v>
      </c>
      <c r="P62" s="29">
        <v>1.6000000000000001E-4</v>
      </c>
      <c r="Q62" s="29">
        <v>1.6000000000000001E-4</v>
      </c>
      <c r="R62" s="29">
        <v>1.5899999999999999E-4</v>
      </c>
      <c r="S62" s="29">
        <v>1.5899999999999999E-4</v>
      </c>
      <c r="T62" s="29">
        <v>1.5899999999999999E-4</v>
      </c>
      <c r="U62" s="29">
        <v>1.6000000000000001E-4</v>
      </c>
      <c r="V62" s="29">
        <v>1.6000000000000001E-4</v>
      </c>
      <c r="W62" s="29">
        <v>1.6200000000000001E-4</v>
      </c>
      <c r="X62" s="29">
        <v>1.64E-4</v>
      </c>
      <c r="Y62" s="29">
        <v>1.66E-4</v>
      </c>
      <c r="Z62" s="29">
        <v>1.6799999999999999E-4</v>
      </c>
      <c r="AA62" s="29">
        <v>1.7000000000000001E-4</v>
      </c>
      <c r="AB62" s="29">
        <v>1.7200000000000001E-4</v>
      </c>
      <c r="AC62" s="29">
        <v>1.74E-4</v>
      </c>
      <c r="AD62" s="29">
        <v>1.76E-4</v>
      </c>
      <c r="AE62" s="29">
        <v>1.7799999999999999E-4</v>
      </c>
      <c r="AF62" s="29">
        <v>1.8000000000000001E-4</v>
      </c>
      <c r="AG62" s="30">
        <v>1.5460000000000001E-3</v>
      </c>
    </row>
    <row r="63" spans="1:33" ht="15" customHeight="1" x14ac:dyDescent="0.35"/>
    <row r="64" spans="1:33" ht="15" customHeight="1" x14ac:dyDescent="0.35">
      <c r="A64" s="21" t="s">
        <v>521</v>
      </c>
      <c r="B64" s="25" t="s">
        <v>522</v>
      </c>
      <c r="C64" s="26">
        <v>0.27771200000000001</v>
      </c>
      <c r="D64" s="26">
        <v>0.30379699999999998</v>
      </c>
      <c r="E64" s="26">
        <v>0.32962399999999997</v>
      </c>
      <c r="F64" s="26">
        <v>0.35322900000000002</v>
      </c>
      <c r="G64" s="26">
        <v>0.36963299999999999</v>
      </c>
      <c r="H64" s="26">
        <v>0.38559100000000002</v>
      </c>
      <c r="I64" s="26">
        <v>0.40166299999999999</v>
      </c>
      <c r="J64" s="26">
        <v>0.41350700000000001</v>
      </c>
      <c r="K64" s="26">
        <v>0.427367</v>
      </c>
      <c r="L64" s="26">
        <v>0.43679099999999998</v>
      </c>
      <c r="M64" s="26">
        <v>0.452345</v>
      </c>
      <c r="N64" s="26">
        <v>0.46246900000000002</v>
      </c>
      <c r="O64" s="26">
        <v>0.47682200000000002</v>
      </c>
      <c r="P64" s="26">
        <v>0.48817100000000002</v>
      </c>
      <c r="Q64" s="26">
        <v>0.49293599999999999</v>
      </c>
      <c r="R64" s="26">
        <v>0.50736300000000001</v>
      </c>
      <c r="S64" s="26">
        <v>0.52268199999999998</v>
      </c>
      <c r="T64" s="26">
        <v>0.537165</v>
      </c>
      <c r="U64" s="26">
        <v>0.559249</v>
      </c>
      <c r="V64" s="26">
        <v>0.57864000000000004</v>
      </c>
      <c r="W64" s="26">
        <v>0.59400600000000003</v>
      </c>
      <c r="X64" s="26">
        <v>0.613066</v>
      </c>
      <c r="Y64" s="26">
        <v>0.63468400000000003</v>
      </c>
      <c r="Z64" s="26">
        <v>0.64802300000000002</v>
      </c>
      <c r="AA64" s="26">
        <v>0.67076599999999997</v>
      </c>
      <c r="AB64" s="26">
        <v>0.69893799999999995</v>
      </c>
      <c r="AC64" s="26">
        <v>0.71624600000000005</v>
      </c>
      <c r="AD64" s="26">
        <v>0.74254600000000004</v>
      </c>
      <c r="AE64" s="26">
        <v>0.76513600000000004</v>
      </c>
      <c r="AF64" s="26">
        <v>0.77935200000000004</v>
      </c>
      <c r="AG64" s="27">
        <v>3.6222999999999998E-2</v>
      </c>
    </row>
    <row r="65" spans="1:33" ht="15" customHeight="1" x14ac:dyDescent="0.35">
      <c r="A65" s="21" t="s">
        <v>523</v>
      </c>
      <c r="B65" s="28" t="s">
        <v>496</v>
      </c>
      <c r="C65" s="29">
        <v>7.4182999999999999E-2</v>
      </c>
      <c r="D65" s="29">
        <v>7.4353000000000002E-2</v>
      </c>
      <c r="E65" s="29">
        <v>7.3995000000000005E-2</v>
      </c>
      <c r="F65" s="29">
        <v>7.3537000000000005E-2</v>
      </c>
      <c r="G65" s="29">
        <v>7.3187000000000002E-2</v>
      </c>
      <c r="H65" s="29">
        <v>7.2387999999999994E-2</v>
      </c>
      <c r="I65" s="29">
        <v>7.1845000000000006E-2</v>
      </c>
      <c r="J65" s="29">
        <v>7.1635000000000004E-2</v>
      </c>
      <c r="K65" s="29">
        <v>7.1162000000000003E-2</v>
      </c>
      <c r="L65" s="29">
        <v>7.0906999999999998E-2</v>
      </c>
      <c r="M65" s="29">
        <v>7.0789000000000005E-2</v>
      </c>
      <c r="N65" s="29">
        <v>7.0553000000000005E-2</v>
      </c>
      <c r="O65" s="29">
        <v>7.0317000000000005E-2</v>
      </c>
      <c r="P65" s="29">
        <v>6.9873000000000005E-2</v>
      </c>
      <c r="Q65" s="29">
        <v>6.9681000000000007E-2</v>
      </c>
      <c r="R65" s="29">
        <v>6.9468000000000002E-2</v>
      </c>
      <c r="S65" s="29">
        <v>6.9444000000000006E-2</v>
      </c>
      <c r="T65" s="29">
        <v>6.9438E-2</v>
      </c>
      <c r="U65" s="29">
        <v>6.9481000000000001E-2</v>
      </c>
      <c r="V65" s="29">
        <v>6.9456000000000004E-2</v>
      </c>
      <c r="W65" s="29">
        <v>6.9376999999999994E-2</v>
      </c>
      <c r="X65" s="29">
        <v>6.9352999999999998E-2</v>
      </c>
      <c r="Y65" s="29">
        <v>6.9419999999999996E-2</v>
      </c>
      <c r="Z65" s="29">
        <v>6.9336999999999996E-2</v>
      </c>
      <c r="AA65" s="29">
        <v>6.9344000000000003E-2</v>
      </c>
      <c r="AB65" s="29">
        <v>6.9265999999999994E-2</v>
      </c>
      <c r="AC65" s="29">
        <v>6.9270999999999999E-2</v>
      </c>
      <c r="AD65" s="29">
        <v>6.9389999999999993E-2</v>
      </c>
      <c r="AE65" s="29">
        <v>6.9554000000000005E-2</v>
      </c>
      <c r="AF65" s="29">
        <v>6.9539000000000004E-2</v>
      </c>
      <c r="AG65" s="30">
        <v>-2.2260000000000001E-3</v>
      </c>
    </row>
    <row r="66" spans="1:33" x14ac:dyDescent="0.35">
      <c r="A66" s="21" t="s">
        <v>524</v>
      </c>
      <c r="B66" s="28" t="s">
        <v>498</v>
      </c>
      <c r="C66" s="29">
        <v>0.19664200000000001</v>
      </c>
      <c r="D66" s="29">
        <v>0.22250400000000001</v>
      </c>
      <c r="E66" s="29">
        <v>0.24876300000000001</v>
      </c>
      <c r="F66" s="29">
        <v>0.27291300000000002</v>
      </c>
      <c r="G66" s="29">
        <v>0.28973199999999999</v>
      </c>
      <c r="H66" s="29">
        <v>0.30654199999999998</v>
      </c>
      <c r="I66" s="29">
        <v>0.32318000000000002</v>
      </c>
      <c r="J66" s="29">
        <v>0.33524599999999999</v>
      </c>
      <c r="K66" s="29">
        <v>0.34961100000000001</v>
      </c>
      <c r="L66" s="29">
        <v>0.359294</v>
      </c>
      <c r="M66" s="29">
        <v>0.37496800000000002</v>
      </c>
      <c r="N66" s="29">
        <v>0.38534299999999999</v>
      </c>
      <c r="O66" s="29">
        <v>0.39992800000000001</v>
      </c>
      <c r="P66" s="29">
        <v>0.411719</v>
      </c>
      <c r="Q66" s="29">
        <v>0.41669400000000001</v>
      </c>
      <c r="R66" s="29">
        <v>0.43135800000000002</v>
      </c>
      <c r="S66" s="29">
        <v>0.44671</v>
      </c>
      <c r="T66" s="29">
        <v>0.46120499999999998</v>
      </c>
      <c r="U66" s="29">
        <v>0.483238</v>
      </c>
      <c r="V66" s="29">
        <v>0.502668</v>
      </c>
      <c r="W66" s="29">
        <v>0.51812100000000005</v>
      </c>
      <c r="X66" s="29">
        <v>0.53718500000000002</v>
      </c>
      <c r="Y66" s="29">
        <v>0.55872699999999997</v>
      </c>
      <c r="Z66" s="29">
        <v>0.57215899999999997</v>
      </c>
      <c r="AA66" s="29">
        <v>0.59490100000000001</v>
      </c>
      <c r="AB66" s="29">
        <v>0.62314899999999995</v>
      </c>
      <c r="AC66" s="29">
        <v>0.64045399999999997</v>
      </c>
      <c r="AD66" s="29">
        <v>0.66661899999999996</v>
      </c>
      <c r="AE66" s="29">
        <v>0.68904200000000004</v>
      </c>
      <c r="AF66" s="29">
        <v>0.70327600000000001</v>
      </c>
      <c r="AG66" s="30">
        <v>4.4923999999999999E-2</v>
      </c>
    </row>
    <row r="67" spans="1:33" ht="15" customHeight="1" x14ac:dyDescent="0.35">
      <c r="A67" s="21" t="s">
        <v>525</v>
      </c>
      <c r="B67" s="28" t="s">
        <v>500</v>
      </c>
      <c r="C67" s="29">
        <v>6.888E-3</v>
      </c>
      <c r="D67" s="29">
        <v>6.94E-3</v>
      </c>
      <c r="E67" s="29">
        <v>6.8659999999999997E-3</v>
      </c>
      <c r="F67" s="29">
        <v>6.7790000000000003E-3</v>
      </c>
      <c r="G67" s="29">
        <v>6.7140000000000003E-3</v>
      </c>
      <c r="H67" s="29">
        <v>6.6610000000000003E-3</v>
      </c>
      <c r="I67" s="29">
        <v>6.6379999999999998E-3</v>
      </c>
      <c r="J67" s="29">
        <v>6.6249999999999998E-3</v>
      </c>
      <c r="K67" s="29">
        <v>6.5950000000000002E-3</v>
      </c>
      <c r="L67" s="29">
        <v>6.5900000000000004E-3</v>
      </c>
      <c r="M67" s="29">
        <v>6.587E-3</v>
      </c>
      <c r="N67" s="29">
        <v>6.5719999999999997E-3</v>
      </c>
      <c r="O67" s="29">
        <v>6.5770000000000004E-3</v>
      </c>
      <c r="P67" s="29">
        <v>6.5779999999999996E-3</v>
      </c>
      <c r="Q67" s="29">
        <v>6.561E-3</v>
      </c>
      <c r="R67" s="29">
        <v>6.5370000000000003E-3</v>
      </c>
      <c r="S67" s="29">
        <v>6.5279999999999999E-3</v>
      </c>
      <c r="T67" s="29">
        <v>6.5209999999999999E-3</v>
      </c>
      <c r="U67" s="29">
        <v>6.5300000000000002E-3</v>
      </c>
      <c r="V67" s="29">
        <v>6.5160000000000001E-3</v>
      </c>
      <c r="W67" s="29">
        <v>6.5079999999999999E-3</v>
      </c>
      <c r="X67" s="29">
        <v>6.5279999999999999E-3</v>
      </c>
      <c r="Y67" s="29">
        <v>6.5370000000000003E-3</v>
      </c>
      <c r="Z67" s="29">
        <v>6.5269999999999998E-3</v>
      </c>
      <c r="AA67" s="29">
        <v>6.5209999999999999E-3</v>
      </c>
      <c r="AB67" s="29">
        <v>6.522E-3</v>
      </c>
      <c r="AC67" s="29">
        <v>6.5209999999999999E-3</v>
      </c>
      <c r="AD67" s="29">
        <v>6.5360000000000001E-3</v>
      </c>
      <c r="AE67" s="29">
        <v>6.5399999999999998E-3</v>
      </c>
      <c r="AF67" s="29">
        <v>6.5370000000000003E-3</v>
      </c>
      <c r="AG67" s="30">
        <v>-1.805E-3</v>
      </c>
    </row>
    <row r="68" spans="1:33" ht="15" customHeight="1" thickBot="1" x14ac:dyDescent="0.4"/>
    <row r="69" spans="1:33" ht="15" customHeight="1" x14ac:dyDescent="0.35">
      <c r="B69" s="31" t="s">
        <v>526</v>
      </c>
    </row>
    <row r="70" spans="1:33" ht="15" customHeight="1" x14ac:dyDescent="0.35">
      <c r="B70" s="32" t="s">
        <v>527</v>
      </c>
    </row>
    <row r="71" spans="1:33" ht="15" customHeight="1" x14ac:dyDescent="0.35">
      <c r="B71" s="32" t="s">
        <v>528</v>
      </c>
    </row>
    <row r="72" spans="1:33" ht="15" customHeight="1" x14ac:dyDescent="0.35">
      <c r="B72" s="32" t="s">
        <v>529</v>
      </c>
    </row>
    <row r="73" spans="1:33" x14ac:dyDescent="0.35">
      <c r="B73" s="32" t="s">
        <v>530</v>
      </c>
    </row>
    <row r="74" spans="1:33" ht="15" customHeight="1" x14ac:dyDescent="0.35">
      <c r="B74" s="32" t="s">
        <v>531</v>
      </c>
    </row>
    <row r="75" spans="1:33" ht="15" customHeight="1" x14ac:dyDescent="0.35">
      <c r="B75" s="32" t="s">
        <v>532</v>
      </c>
    </row>
    <row r="76" spans="1:33" ht="15" customHeight="1" x14ac:dyDescent="0.35">
      <c r="B76" s="32" t="s">
        <v>533</v>
      </c>
    </row>
    <row r="77" spans="1:33" ht="15" customHeight="1" x14ac:dyDescent="0.35">
      <c r="B77" s="32" t="s">
        <v>534</v>
      </c>
    </row>
    <row r="78" spans="1:33" ht="15" customHeight="1" x14ac:dyDescent="0.35">
      <c r="B78" s="32" t="s">
        <v>535</v>
      </c>
    </row>
    <row r="79" spans="1:33" x14ac:dyDescent="0.35">
      <c r="B79" s="32" t="s">
        <v>536</v>
      </c>
    </row>
    <row r="80" spans="1:33" ht="15" customHeight="1" x14ac:dyDescent="0.35">
      <c r="B80" s="32" t="s">
        <v>537</v>
      </c>
    </row>
    <row r="81" spans="2:2" x14ac:dyDescent="0.35">
      <c r="B81" s="32" t="s">
        <v>538</v>
      </c>
    </row>
    <row r="82" spans="2:2" ht="15" customHeight="1" x14ac:dyDescent="0.35">
      <c r="B82" s="32" t="s">
        <v>539</v>
      </c>
    </row>
    <row r="83" spans="2:2" ht="15" customHeight="1" x14ac:dyDescent="0.35">
      <c r="B83" s="32" t="s">
        <v>540</v>
      </c>
    </row>
    <row r="84" spans="2:2" ht="15" customHeight="1" x14ac:dyDescent="0.35">
      <c r="B84" s="32" t="s">
        <v>541</v>
      </c>
    </row>
    <row r="85" spans="2:2" ht="15" customHeight="1" x14ac:dyDescent="0.35">
      <c r="B85" s="32" t="s">
        <v>542</v>
      </c>
    </row>
    <row r="86" spans="2:2" ht="15" customHeight="1" x14ac:dyDescent="0.35">
      <c r="B86" s="32" t="s">
        <v>543</v>
      </c>
    </row>
    <row r="87" spans="2:2" ht="15" customHeight="1" x14ac:dyDescent="0.35">
      <c r="B87" s="32" t="s">
        <v>544</v>
      </c>
    </row>
    <row r="88" spans="2:2" ht="15" customHeight="1" x14ac:dyDescent="0.35">
      <c r="B88" s="32" t="s">
        <v>545</v>
      </c>
    </row>
    <row r="89" spans="2:2" ht="15" customHeight="1" x14ac:dyDescent="0.35">
      <c r="B89" s="32" t="s">
        <v>546</v>
      </c>
    </row>
    <row r="90" spans="2:2" ht="15" customHeight="1" x14ac:dyDescent="0.35"/>
    <row r="91" spans="2:2" ht="15" customHeight="1" x14ac:dyDescent="0.35"/>
    <row r="93" spans="2:2" ht="15" customHeight="1" x14ac:dyDescent="0.35"/>
    <row r="94" spans="2:2" ht="15" customHeight="1" x14ac:dyDescent="0.35"/>
    <row r="95" spans="2:2" ht="15" customHeight="1" x14ac:dyDescent="0.35"/>
    <row r="96" spans="2:2" ht="15" customHeight="1" x14ac:dyDescent="0.35"/>
    <row r="97" spans="2:33" ht="15" customHeight="1" x14ac:dyDescent="0.35"/>
    <row r="98" spans="2:33" ht="15" customHeight="1" x14ac:dyDescent="0.35"/>
    <row r="99" spans="2:33" ht="15" customHeight="1" x14ac:dyDescent="0.35"/>
    <row r="100" spans="2:33" ht="15" customHeight="1" x14ac:dyDescent="0.35"/>
    <row r="103" spans="2:33" ht="15" customHeight="1" x14ac:dyDescent="0.35"/>
    <row r="104" spans="2:33" ht="15" customHeight="1" x14ac:dyDescent="0.35"/>
    <row r="105" spans="2:33" ht="15" customHeight="1" x14ac:dyDescent="0.35"/>
    <row r="106" spans="2:33" ht="15" customHeight="1" x14ac:dyDescent="0.35"/>
    <row r="107" spans="2:33" ht="15" customHeight="1" x14ac:dyDescent="0.35"/>
    <row r="108" spans="2:33" ht="15" customHeight="1" x14ac:dyDescent="0.35"/>
    <row r="109" spans="2:33" ht="15" customHeight="1" x14ac:dyDescent="0.35"/>
    <row r="110" spans="2:33" ht="15" customHeight="1" x14ac:dyDescent="0.35"/>
    <row r="111" spans="2:33" ht="15" customHeight="1" x14ac:dyDescent="0.35"/>
    <row r="112" spans="2:33" ht="15" customHeight="1" x14ac:dyDescent="0.3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3" ht="15" customHeight="1" x14ac:dyDescent="0.35"/>
    <row r="306" spans="2:33" ht="15" customHeight="1" x14ac:dyDescent="0.35"/>
    <row r="307" spans="2:33" ht="15" customHeight="1" x14ac:dyDescent="0.35"/>
    <row r="308" spans="2:33" ht="15" customHeight="1" x14ac:dyDescent="0.3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</row>
    <row r="309" spans="2:33" ht="15" customHeight="1" x14ac:dyDescent="0.35"/>
    <row r="310" spans="2:33" ht="15" customHeight="1" x14ac:dyDescent="0.35"/>
    <row r="311" spans="2:33" ht="15" customHeight="1" x14ac:dyDescent="0.35"/>
    <row r="312" spans="2:33" ht="15" customHeight="1" x14ac:dyDescent="0.35"/>
    <row r="313" spans="2:33" ht="15" customHeight="1" x14ac:dyDescent="0.35"/>
    <row r="314" spans="2:33" ht="15" customHeight="1" x14ac:dyDescent="0.35"/>
    <row r="315" spans="2:33" ht="15" customHeight="1" x14ac:dyDescent="0.35"/>
    <row r="316" spans="2:33" ht="15" customHeight="1" x14ac:dyDescent="0.35"/>
    <row r="317" spans="2:33" ht="15" customHeight="1" x14ac:dyDescent="0.35"/>
    <row r="318" spans="2:33" ht="15" customHeight="1" x14ac:dyDescent="0.35"/>
    <row r="319" spans="2:33" ht="15" customHeight="1" x14ac:dyDescent="0.35"/>
    <row r="320" spans="2:33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3" ht="15" customHeight="1" x14ac:dyDescent="0.35"/>
    <row r="498" spans="2:33" ht="15" customHeight="1" x14ac:dyDescent="0.35"/>
    <row r="500" spans="2:33" ht="15" customHeight="1" x14ac:dyDescent="0.35"/>
    <row r="501" spans="2:33" ht="15" customHeight="1" x14ac:dyDescent="0.35"/>
    <row r="502" spans="2:33" ht="15" customHeight="1" x14ac:dyDescent="0.35"/>
    <row r="503" spans="2:33" ht="15" customHeight="1" x14ac:dyDescent="0.35"/>
    <row r="504" spans="2:33" ht="15" customHeight="1" x14ac:dyDescent="0.35"/>
    <row r="505" spans="2:33" ht="15" customHeight="1" x14ac:dyDescent="0.35"/>
    <row r="506" spans="2:33" ht="15" customHeight="1" x14ac:dyDescent="0.35"/>
    <row r="507" spans="2:33" ht="15" customHeight="1" x14ac:dyDescent="0.35"/>
    <row r="508" spans="2:33" ht="15" customHeight="1" x14ac:dyDescent="0.35"/>
    <row r="510" spans="2:33" ht="15" customHeight="1" x14ac:dyDescent="0.35"/>
    <row r="511" spans="2:33" ht="15" customHeight="1" x14ac:dyDescent="0.3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</row>
    <row r="512" spans="2:33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3" ht="15" customHeight="1" x14ac:dyDescent="0.35"/>
    <row r="706" spans="2:33" ht="15" customHeight="1" x14ac:dyDescent="0.35"/>
    <row r="707" spans="2:33" ht="15" customHeight="1" x14ac:dyDescent="0.35"/>
    <row r="708" spans="2:33" ht="15" customHeight="1" x14ac:dyDescent="0.35"/>
    <row r="709" spans="2:33" ht="15" customHeight="1" x14ac:dyDescent="0.35"/>
    <row r="710" spans="2:33" ht="15" customHeight="1" x14ac:dyDescent="0.35"/>
    <row r="711" spans="2:33" ht="15" customHeight="1" x14ac:dyDescent="0.35"/>
    <row r="712" spans="2:33" ht="15" customHeight="1" x14ac:dyDescent="0.35"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</row>
    <row r="713" spans="2:33" ht="15" customHeight="1" x14ac:dyDescent="0.35"/>
    <row r="714" spans="2:33" ht="15" customHeight="1" x14ac:dyDescent="0.35"/>
    <row r="715" spans="2:33" ht="15" customHeight="1" x14ac:dyDescent="0.35"/>
    <row r="716" spans="2:33" ht="15" customHeight="1" x14ac:dyDescent="0.35"/>
    <row r="717" spans="2:33" ht="15" customHeight="1" x14ac:dyDescent="0.35"/>
    <row r="718" spans="2:33" ht="15" customHeight="1" x14ac:dyDescent="0.35"/>
    <row r="719" spans="2:33" ht="15" customHeight="1" x14ac:dyDescent="0.35"/>
    <row r="720" spans="2:33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3" ht="15" customHeight="1" x14ac:dyDescent="0.35"/>
    <row r="882" spans="2:33" ht="15" customHeight="1" x14ac:dyDescent="0.35"/>
    <row r="883" spans="2:33" ht="15" customHeight="1" x14ac:dyDescent="0.35"/>
    <row r="884" spans="2:33" ht="15" customHeight="1" x14ac:dyDescent="0.35"/>
    <row r="885" spans="2:33" ht="15" customHeight="1" x14ac:dyDescent="0.35"/>
    <row r="886" spans="2:33" ht="15" customHeight="1" x14ac:dyDescent="0.35"/>
    <row r="887" spans="2:33" ht="15" customHeight="1" x14ac:dyDescent="0.35"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</row>
    <row r="888" spans="2:33" ht="15" customHeight="1" x14ac:dyDescent="0.35"/>
    <row r="889" spans="2:33" ht="15" customHeight="1" x14ac:dyDescent="0.35"/>
    <row r="890" spans="2:33" ht="15" customHeight="1" x14ac:dyDescent="0.35"/>
    <row r="891" spans="2:33" ht="15" customHeight="1" x14ac:dyDescent="0.35"/>
    <row r="892" spans="2:33" ht="15" customHeight="1" x14ac:dyDescent="0.35"/>
    <row r="893" spans="2:33" ht="15" customHeight="1" x14ac:dyDescent="0.35"/>
    <row r="894" spans="2:33" ht="15" customHeight="1" x14ac:dyDescent="0.35"/>
    <row r="895" spans="2:33" ht="15" customHeight="1" x14ac:dyDescent="0.35"/>
    <row r="896" spans="2:33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3" ht="15" customHeight="1" x14ac:dyDescent="0.35"/>
    <row r="1090" spans="2:33" ht="15" customHeight="1" x14ac:dyDescent="0.35"/>
    <row r="1091" spans="2:33" ht="15" customHeight="1" x14ac:dyDescent="0.35"/>
    <row r="1092" spans="2:33" ht="15" customHeight="1" x14ac:dyDescent="0.35"/>
    <row r="1093" spans="2:33" ht="15" customHeight="1" x14ac:dyDescent="0.35"/>
    <row r="1094" spans="2:33" ht="15" customHeight="1" x14ac:dyDescent="0.35"/>
    <row r="1096" spans="2:33" ht="15" customHeight="1" x14ac:dyDescent="0.35"/>
    <row r="1097" spans="2:33" ht="15" customHeight="1" x14ac:dyDescent="0.35"/>
    <row r="1098" spans="2:33" ht="15" customHeight="1" x14ac:dyDescent="0.35"/>
    <row r="1099" spans="2:33" ht="15" customHeight="1" x14ac:dyDescent="0.35"/>
    <row r="1100" spans="2:33" ht="15" customHeight="1" x14ac:dyDescent="0.35">
      <c r="B1100" s="33"/>
      <c r="C1100" s="33"/>
      <c r="D1100" s="33"/>
      <c r="E1100" s="33"/>
      <c r="F1100" s="33"/>
      <c r="G1100" s="33"/>
      <c r="H1100" s="33"/>
      <c r="I1100" s="33"/>
      <c r="J1100" s="3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  <c r="AD1100" s="33"/>
      <c r="AE1100" s="33"/>
      <c r="AF1100" s="33"/>
      <c r="AG1100" s="33"/>
    </row>
    <row r="1101" spans="2:33" ht="15" customHeight="1" x14ac:dyDescent="0.35"/>
    <row r="1102" spans="2:33" ht="15" customHeight="1" x14ac:dyDescent="0.35"/>
    <row r="1103" spans="2:33" ht="15" customHeight="1" x14ac:dyDescent="0.35"/>
    <row r="1104" spans="2:33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3" ht="15" customHeight="1" x14ac:dyDescent="0.35"/>
    <row r="1218" spans="2:33" ht="15" customHeight="1" x14ac:dyDescent="0.35"/>
    <row r="1219" spans="2:33" ht="15" customHeight="1" x14ac:dyDescent="0.35"/>
    <row r="1220" spans="2:33" ht="15" customHeight="1" x14ac:dyDescent="0.35"/>
    <row r="1221" spans="2:33" ht="15" customHeight="1" x14ac:dyDescent="0.35"/>
    <row r="1222" spans="2:33" ht="15" customHeight="1" x14ac:dyDescent="0.35"/>
    <row r="1223" spans="2:33" ht="15" customHeight="1" x14ac:dyDescent="0.35"/>
    <row r="1224" spans="2:33" ht="15" customHeight="1" x14ac:dyDescent="0.35"/>
    <row r="1225" spans="2:33" ht="15" customHeight="1" x14ac:dyDescent="0.35"/>
    <row r="1226" spans="2:33" ht="15" customHeight="1" x14ac:dyDescent="0.35"/>
    <row r="1227" spans="2:33" ht="15" customHeight="1" x14ac:dyDescent="0.35">
      <c r="B1227" s="33"/>
      <c r="C1227" s="33"/>
      <c r="D1227" s="33"/>
      <c r="E1227" s="33"/>
      <c r="F1227" s="33"/>
      <c r="G1227" s="33"/>
      <c r="H1227" s="33"/>
      <c r="I1227" s="33"/>
      <c r="J1227" s="33"/>
      <c r="K1227" s="33"/>
      <c r="L1227" s="33"/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  <c r="AD1227" s="33"/>
      <c r="AE1227" s="33"/>
      <c r="AF1227" s="33"/>
      <c r="AG1227" s="33"/>
    </row>
    <row r="1228" spans="2:33" ht="15" customHeight="1" x14ac:dyDescent="0.35"/>
    <row r="1229" spans="2:33" ht="15" customHeight="1" x14ac:dyDescent="0.35"/>
    <row r="1230" spans="2:33" ht="15" customHeight="1" x14ac:dyDescent="0.35"/>
    <row r="1231" spans="2:33" ht="15" customHeight="1" x14ac:dyDescent="0.35"/>
    <row r="1232" spans="2:33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3" ht="15" customHeight="1" x14ac:dyDescent="0.35"/>
    <row r="1378" spans="2:33" ht="15" customHeight="1" x14ac:dyDescent="0.35"/>
    <row r="1379" spans="2:33" ht="15" customHeight="1" x14ac:dyDescent="0.35"/>
    <row r="1380" spans="2:33" ht="15" customHeight="1" x14ac:dyDescent="0.35"/>
    <row r="1381" spans="2:33" ht="15" customHeight="1" x14ac:dyDescent="0.35"/>
    <row r="1382" spans="2:33" ht="15" customHeight="1" x14ac:dyDescent="0.35"/>
    <row r="1383" spans="2:33" ht="15" customHeight="1" x14ac:dyDescent="0.35"/>
    <row r="1385" spans="2:33" ht="15" customHeight="1" x14ac:dyDescent="0.35"/>
    <row r="1386" spans="2:33" ht="15" customHeight="1" x14ac:dyDescent="0.35"/>
    <row r="1387" spans="2:33" ht="15" customHeight="1" x14ac:dyDescent="0.35"/>
    <row r="1388" spans="2:33" ht="15" customHeight="1" x14ac:dyDescent="0.35"/>
    <row r="1389" spans="2:33" ht="15" customHeight="1" x14ac:dyDescent="0.35"/>
    <row r="1390" spans="2:33" ht="15" customHeight="1" x14ac:dyDescent="0.35">
      <c r="B1390" s="33"/>
      <c r="C1390" s="33"/>
      <c r="D1390" s="33"/>
      <c r="E1390" s="33"/>
      <c r="F1390" s="33"/>
      <c r="G1390" s="33"/>
      <c r="H1390" s="33"/>
      <c r="I1390" s="33"/>
      <c r="J1390" s="33"/>
      <c r="K1390" s="33"/>
      <c r="L1390" s="33"/>
      <c r="M1390" s="33"/>
      <c r="N1390" s="33"/>
      <c r="O1390" s="33"/>
      <c r="P1390" s="33"/>
      <c r="Q1390" s="33"/>
      <c r="R1390" s="33"/>
      <c r="S1390" s="33"/>
      <c r="T1390" s="33"/>
      <c r="U1390" s="33"/>
      <c r="V1390" s="33"/>
      <c r="W1390" s="33"/>
      <c r="X1390" s="33"/>
      <c r="Y1390" s="33"/>
      <c r="Z1390" s="33"/>
      <c r="AA1390" s="33"/>
      <c r="AB1390" s="33"/>
      <c r="AC1390" s="33"/>
      <c r="AD1390" s="33"/>
      <c r="AE1390" s="33"/>
      <c r="AF1390" s="33"/>
      <c r="AG1390" s="33"/>
    </row>
    <row r="1391" spans="2:33" ht="15" customHeight="1" x14ac:dyDescent="0.35"/>
    <row r="1392" spans="2:33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3" ht="15" customHeight="1" x14ac:dyDescent="0.35"/>
    <row r="1491" spans="2:33" ht="15" customHeight="1" x14ac:dyDescent="0.35"/>
    <row r="1492" spans="2:33" ht="15" customHeight="1" x14ac:dyDescent="0.35"/>
    <row r="1493" spans="2:33" ht="15" customHeight="1" x14ac:dyDescent="0.35"/>
    <row r="1494" spans="2:33" ht="15" customHeight="1" x14ac:dyDescent="0.35"/>
    <row r="1495" spans="2:33" ht="15" customHeight="1" x14ac:dyDescent="0.35"/>
    <row r="1496" spans="2:33" ht="15" customHeight="1" x14ac:dyDescent="0.35"/>
    <row r="1497" spans="2:33" ht="15" customHeight="1" x14ac:dyDescent="0.35"/>
    <row r="1498" spans="2:33" ht="15" customHeight="1" x14ac:dyDescent="0.35"/>
    <row r="1500" spans="2:33" ht="15" customHeight="1" x14ac:dyDescent="0.35"/>
    <row r="1501" spans="2:33" ht="15" customHeight="1" x14ac:dyDescent="0.35"/>
    <row r="1502" spans="2:33" ht="15" customHeight="1" x14ac:dyDescent="0.35">
      <c r="B1502" s="33"/>
      <c r="C1502" s="33"/>
      <c r="D1502" s="33"/>
      <c r="E1502" s="33"/>
      <c r="F1502" s="33"/>
      <c r="G1502" s="33"/>
      <c r="H1502" s="33"/>
      <c r="I1502" s="33"/>
      <c r="J1502" s="33"/>
      <c r="K1502" s="33"/>
      <c r="L1502" s="33"/>
      <c r="M1502" s="33"/>
      <c r="N1502" s="33"/>
      <c r="O1502" s="33"/>
      <c r="P1502" s="33"/>
      <c r="Q1502" s="33"/>
      <c r="R1502" s="33"/>
      <c r="S1502" s="33"/>
      <c r="T1502" s="33"/>
      <c r="U1502" s="33"/>
      <c r="V1502" s="33"/>
      <c r="W1502" s="33"/>
      <c r="X1502" s="33"/>
      <c r="Y1502" s="33"/>
      <c r="Z1502" s="33"/>
      <c r="AA1502" s="33"/>
      <c r="AB1502" s="33"/>
      <c r="AC1502" s="33"/>
      <c r="AD1502" s="33"/>
      <c r="AE1502" s="33"/>
      <c r="AF1502" s="33"/>
      <c r="AG1502" s="33"/>
    </row>
    <row r="1503" spans="2:33" ht="15" customHeight="1" x14ac:dyDescent="0.35"/>
    <row r="1504" spans="2:33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3" ht="15" customHeight="1" x14ac:dyDescent="0.35"/>
    <row r="1602" spans="2:33" ht="15" customHeight="1" x14ac:dyDescent="0.35"/>
    <row r="1603" spans="2:33" ht="15" customHeight="1" x14ac:dyDescent="0.35"/>
    <row r="1604" spans="2:33" ht="15" customHeight="1" x14ac:dyDescent="0.35">
      <c r="B1604" s="33"/>
      <c r="C1604" s="33"/>
      <c r="D1604" s="33"/>
      <c r="E1604" s="33"/>
      <c r="F1604" s="33"/>
      <c r="G1604" s="33"/>
      <c r="H1604" s="33"/>
      <c r="I1604" s="33"/>
      <c r="J1604" s="33"/>
      <c r="K1604" s="33"/>
      <c r="L1604" s="33"/>
      <c r="M1604" s="33"/>
      <c r="N1604" s="33"/>
      <c r="O1604" s="33"/>
      <c r="P1604" s="33"/>
      <c r="Q1604" s="33"/>
      <c r="R1604" s="33"/>
      <c r="S1604" s="33"/>
      <c r="T1604" s="33"/>
      <c r="U1604" s="33"/>
      <c r="V1604" s="33"/>
      <c r="W1604" s="33"/>
      <c r="X1604" s="33"/>
      <c r="Y1604" s="33"/>
      <c r="Z1604" s="33"/>
      <c r="AA1604" s="33"/>
      <c r="AB1604" s="33"/>
      <c r="AC1604" s="33"/>
      <c r="AD1604" s="33"/>
      <c r="AE1604" s="33"/>
      <c r="AF1604" s="33"/>
      <c r="AG1604" s="33"/>
    </row>
    <row r="1605" spans="2:33" ht="15" customHeight="1" x14ac:dyDescent="0.35"/>
    <row r="1606" spans="2:33" ht="15" customHeight="1" x14ac:dyDescent="0.35"/>
    <row r="1607" spans="2:33" ht="15" customHeight="1" x14ac:dyDescent="0.35"/>
    <row r="1608" spans="2:33" ht="15" customHeight="1" x14ac:dyDescent="0.35"/>
    <row r="1609" spans="2:33" ht="15" customHeight="1" x14ac:dyDescent="0.35"/>
    <row r="1610" spans="2:33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3" ht="15" customHeight="1" x14ac:dyDescent="0.35"/>
    <row r="1698" spans="2:33" ht="15" customHeight="1" x14ac:dyDescent="0.35">
      <c r="B1698" s="33"/>
      <c r="C1698" s="33"/>
      <c r="D1698" s="33"/>
      <c r="E1698" s="33"/>
      <c r="F1698" s="33"/>
      <c r="G1698" s="33"/>
      <c r="H1698" s="33"/>
      <c r="I1698" s="33"/>
      <c r="J1698" s="33"/>
      <c r="K1698" s="33"/>
      <c r="L1698" s="33"/>
      <c r="M1698" s="33"/>
      <c r="N1698" s="33"/>
      <c r="O1698" s="33"/>
      <c r="P1698" s="33"/>
      <c r="Q1698" s="33"/>
      <c r="R1698" s="33"/>
      <c r="S1698" s="33"/>
      <c r="T1698" s="33"/>
      <c r="U1698" s="33"/>
      <c r="V1698" s="33"/>
      <c r="W1698" s="33"/>
      <c r="X1698" s="33"/>
      <c r="Y1698" s="33"/>
      <c r="Z1698" s="33"/>
      <c r="AA1698" s="33"/>
      <c r="AB1698" s="33"/>
      <c r="AC1698" s="33"/>
      <c r="AD1698" s="33"/>
      <c r="AE1698" s="33"/>
      <c r="AF1698" s="33"/>
      <c r="AG1698" s="33"/>
    </row>
    <row r="1699" spans="2:33" ht="15" customHeight="1" x14ac:dyDescent="0.35"/>
    <row r="1700" spans="2:33" ht="15" customHeight="1" x14ac:dyDescent="0.35"/>
    <row r="1701" spans="2:33" ht="15" customHeight="1" x14ac:dyDescent="0.35"/>
    <row r="1702" spans="2:33" ht="15" customHeight="1" x14ac:dyDescent="0.35"/>
    <row r="1703" spans="2:33" ht="15" customHeight="1" x14ac:dyDescent="0.35"/>
    <row r="1704" spans="2:33" ht="15" customHeight="1" x14ac:dyDescent="0.35"/>
    <row r="1705" spans="2:33" ht="15" customHeight="1" x14ac:dyDescent="0.35"/>
    <row r="1706" spans="2:33" ht="15" customHeight="1" x14ac:dyDescent="0.35"/>
    <row r="1707" spans="2:33" ht="15" customHeight="1" x14ac:dyDescent="0.35"/>
    <row r="1708" spans="2:33" ht="15" customHeight="1" x14ac:dyDescent="0.35"/>
    <row r="1709" spans="2:33" ht="15" customHeight="1" x14ac:dyDescent="0.35"/>
    <row r="1710" spans="2:33" ht="15" customHeight="1" x14ac:dyDescent="0.35"/>
    <row r="1711" spans="2:33" ht="15" customHeight="1" x14ac:dyDescent="0.35"/>
    <row r="1712" spans="2:33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3" ht="15" customHeight="1" x14ac:dyDescent="0.35"/>
    <row r="1938" spans="2:33" ht="15" customHeight="1" x14ac:dyDescent="0.35"/>
    <row r="1939" spans="2:33" ht="15" customHeight="1" x14ac:dyDescent="0.35"/>
    <row r="1940" spans="2:33" ht="15" customHeight="1" x14ac:dyDescent="0.35"/>
    <row r="1941" spans="2:33" ht="15" customHeight="1" x14ac:dyDescent="0.35"/>
    <row r="1942" spans="2:33" ht="15" customHeight="1" x14ac:dyDescent="0.35"/>
    <row r="1943" spans="2:33" ht="15" customHeight="1" x14ac:dyDescent="0.35"/>
    <row r="1944" spans="2:33" ht="15" customHeight="1" x14ac:dyDescent="0.35"/>
    <row r="1945" spans="2:33" ht="15" customHeight="1" x14ac:dyDescent="0.35">
      <c r="B1945" s="33"/>
      <c r="C1945" s="33"/>
      <c r="D1945" s="33"/>
      <c r="E1945" s="33"/>
      <c r="F1945" s="33"/>
      <c r="G1945" s="33"/>
      <c r="H1945" s="33"/>
      <c r="I1945" s="33"/>
      <c r="J1945" s="33"/>
      <c r="K1945" s="33"/>
      <c r="L1945" s="33"/>
      <c r="M1945" s="33"/>
      <c r="N1945" s="33"/>
      <c r="O1945" s="33"/>
      <c r="P1945" s="33"/>
      <c r="Q1945" s="33"/>
      <c r="R1945" s="33"/>
      <c r="S1945" s="33"/>
      <c r="T1945" s="33"/>
      <c r="U1945" s="33"/>
      <c r="V1945" s="33"/>
      <c r="W1945" s="33"/>
      <c r="X1945" s="33"/>
      <c r="Y1945" s="33"/>
      <c r="Z1945" s="33"/>
      <c r="AA1945" s="33"/>
      <c r="AB1945" s="33"/>
      <c r="AC1945" s="33"/>
      <c r="AD1945" s="33"/>
      <c r="AE1945" s="33"/>
      <c r="AF1945" s="33"/>
      <c r="AG1945" s="33"/>
    </row>
    <row r="1946" spans="2:33" ht="15" customHeight="1" x14ac:dyDescent="0.35"/>
    <row r="1947" spans="2:33" ht="15" customHeight="1" x14ac:dyDescent="0.35"/>
    <row r="1948" spans="2:33" ht="15" customHeight="1" x14ac:dyDescent="0.35"/>
    <row r="1949" spans="2:33" ht="15" customHeight="1" x14ac:dyDescent="0.35"/>
    <row r="1950" spans="2:33" ht="15" customHeight="1" x14ac:dyDescent="0.35"/>
    <row r="1951" spans="2:33" ht="15" customHeight="1" x14ac:dyDescent="0.35"/>
    <row r="1952" spans="2:33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3" ht="15" customHeight="1" x14ac:dyDescent="0.35"/>
    <row r="2018" spans="2:33" ht="15" customHeight="1" x14ac:dyDescent="0.35"/>
    <row r="2019" spans="2:33" ht="15" customHeight="1" x14ac:dyDescent="0.35"/>
    <row r="2020" spans="2:33" ht="15" customHeight="1" x14ac:dyDescent="0.35"/>
    <row r="2022" spans="2:33" ht="15" customHeight="1" x14ac:dyDescent="0.35"/>
    <row r="2023" spans="2:33" ht="15" customHeight="1" x14ac:dyDescent="0.35"/>
    <row r="2024" spans="2:33" ht="15" customHeight="1" x14ac:dyDescent="0.35"/>
    <row r="2025" spans="2:33" ht="15" customHeight="1" x14ac:dyDescent="0.35"/>
    <row r="2026" spans="2:33" ht="15" customHeight="1" x14ac:dyDescent="0.35"/>
    <row r="2027" spans="2:33" ht="15" customHeight="1" x14ac:dyDescent="0.35"/>
    <row r="2028" spans="2:33" ht="15" customHeight="1" x14ac:dyDescent="0.35"/>
    <row r="2029" spans="2:33" ht="15" customHeight="1" x14ac:dyDescent="0.35"/>
    <row r="2030" spans="2:33" ht="15" customHeight="1" x14ac:dyDescent="0.35"/>
    <row r="2031" spans="2:33" ht="15" customHeight="1" x14ac:dyDescent="0.35">
      <c r="B2031" s="33"/>
      <c r="C2031" s="33"/>
      <c r="D2031" s="33"/>
      <c r="E2031" s="33"/>
      <c r="F2031" s="33"/>
      <c r="G2031" s="33"/>
      <c r="H2031" s="33"/>
      <c r="I2031" s="33"/>
      <c r="J2031" s="33"/>
      <c r="K2031" s="33"/>
      <c r="L2031" s="33"/>
      <c r="M2031" s="33"/>
      <c r="N2031" s="33"/>
      <c r="O2031" s="33"/>
      <c r="P2031" s="33"/>
      <c r="Q2031" s="33"/>
      <c r="R2031" s="33"/>
      <c r="S2031" s="33"/>
      <c r="T2031" s="33"/>
      <c r="U2031" s="33"/>
      <c r="V2031" s="33"/>
      <c r="W2031" s="33"/>
      <c r="X2031" s="33"/>
      <c r="Y2031" s="33"/>
      <c r="Z2031" s="33"/>
      <c r="AA2031" s="33"/>
      <c r="AB2031" s="33"/>
      <c r="AC2031" s="33"/>
      <c r="AD2031" s="33"/>
      <c r="AE2031" s="33"/>
      <c r="AF2031" s="33"/>
      <c r="AG2031" s="33"/>
    </row>
    <row r="2032" spans="2:33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3" ht="15" customHeight="1" x14ac:dyDescent="0.35"/>
    <row r="2146" spans="2:33" ht="15" customHeight="1" x14ac:dyDescent="0.35"/>
    <row r="2148" spans="2:33" ht="15" customHeight="1" x14ac:dyDescent="0.35"/>
    <row r="2151" spans="2:33" ht="15" customHeight="1" x14ac:dyDescent="0.35"/>
    <row r="2152" spans="2:33" ht="15" customHeight="1" x14ac:dyDescent="0.35"/>
    <row r="2153" spans="2:33" ht="15" customHeight="1" x14ac:dyDescent="0.35">
      <c r="B2153" s="33"/>
      <c r="C2153" s="33"/>
      <c r="D2153" s="33"/>
      <c r="E2153" s="33"/>
      <c r="F2153" s="33"/>
      <c r="G2153" s="33"/>
      <c r="H2153" s="33"/>
      <c r="I2153" s="33"/>
      <c r="J2153" s="33"/>
      <c r="K2153" s="33"/>
      <c r="L2153" s="33"/>
      <c r="M2153" s="33"/>
      <c r="N2153" s="33"/>
      <c r="O2153" s="33"/>
      <c r="P2153" s="33"/>
      <c r="Q2153" s="33"/>
      <c r="R2153" s="33"/>
      <c r="S2153" s="33"/>
      <c r="T2153" s="33"/>
      <c r="U2153" s="33"/>
      <c r="V2153" s="33"/>
      <c r="W2153" s="33"/>
      <c r="X2153" s="33"/>
      <c r="Y2153" s="33"/>
      <c r="Z2153" s="33"/>
      <c r="AA2153" s="33"/>
      <c r="AB2153" s="33"/>
      <c r="AC2153" s="33"/>
      <c r="AD2153" s="33"/>
      <c r="AE2153" s="33"/>
      <c r="AF2153" s="33"/>
      <c r="AG2153" s="33"/>
    </row>
    <row r="2154" spans="2:33" ht="15" customHeight="1" x14ac:dyDescent="0.35"/>
    <row r="2155" spans="2:33" ht="15" customHeight="1" x14ac:dyDescent="0.35"/>
    <row r="2156" spans="2:33" ht="15" customHeight="1" x14ac:dyDescent="0.35"/>
    <row r="2157" spans="2:33" ht="15" customHeight="1" x14ac:dyDescent="0.35"/>
    <row r="2158" spans="2:33" ht="15" customHeight="1" x14ac:dyDescent="0.35"/>
    <row r="2159" spans="2:33" ht="15" customHeight="1" x14ac:dyDescent="0.35"/>
    <row r="2160" spans="2:33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3" ht="15" customHeight="1" x14ac:dyDescent="0.35"/>
    <row r="2306" spans="2:33" ht="15" customHeight="1" x14ac:dyDescent="0.35"/>
    <row r="2307" spans="2:33" ht="15" customHeight="1" x14ac:dyDescent="0.35"/>
    <row r="2308" spans="2:33" ht="15" customHeight="1" x14ac:dyDescent="0.35"/>
    <row r="2309" spans="2:33" ht="15" customHeight="1" x14ac:dyDescent="0.35"/>
    <row r="2310" spans="2:33" ht="15" customHeight="1" x14ac:dyDescent="0.35"/>
    <row r="2311" spans="2:33" ht="15" customHeight="1" x14ac:dyDescent="0.35"/>
    <row r="2312" spans="2:33" ht="15" customHeight="1" x14ac:dyDescent="0.35"/>
    <row r="2313" spans="2:33" ht="15" customHeight="1" x14ac:dyDescent="0.35"/>
    <row r="2314" spans="2:33" ht="15" customHeight="1" x14ac:dyDescent="0.35"/>
    <row r="2315" spans="2:33" ht="15" customHeight="1" x14ac:dyDescent="0.35"/>
    <row r="2316" spans="2:33" ht="15" customHeight="1" x14ac:dyDescent="0.35"/>
    <row r="2317" spans="2:33" ht="15" customHeight="1" x14ac:dyDescent="0.35">
      <c r="B2317" s="33"/>
      <c r="C2317" s="33"/>
      <c r="D2317" s="33"/>
      <c r="E2317" s="33"/>
      <c r="F2317" s="33"/>
      <c r="G2317" s="33"/>
      <c r="H2317" s="33"/>
      <c r="I2317" s="33"/>
      <c r="J2317" s="33"/>
      <c r="K2317" s="33"/>
      <c r="L2317" s="33"/>
      <c r="M2317" s="33"/>
      <c r="N2317" s="33"/>
      <c r="O2317" s="33"/>
      <c r="P2317" s="33"/>
      <c r="Q2317" s="33"/>
      <c r="R2317" s="33"/>
      <c r="S2317" s="33"/>
      <c r="T2317" s="33"/>
      <c r="U2317" s="33"/>
      <c r="V2317" s="33"/>
      <c r="W2317" s="33"/>
      <c r="X2317" s="33"/>
      <c r="Y2317" s="33"/>
      <c r="Z2317" s="33"/>
      <c r="AA2317" s="33"/>
      <c r="AB2317" s="33"/>
      <c r="AC2317" s="33"/>
      <c r="AD2317" s="33"/>
      <c r="AE2317" s="33"/>
      <c r="AF2317" s="33"/>
      <c r="AG2317" s="33"/>
    </row>
    <row r="2318" spans="2:33" ht="15" customHeight="1" x14ac:dyDescent="0.35"/>
    <row r="2319" spans="2:33" ht="15" customHeight="1" x14ac:dyDescent="0.35"/>
    <row r="2320" spans="2:33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3" ht="15" customHeight="1" x14ac:dyDescent="0.35"/>
    <row r="2418" spans="2:33" ht="15" customHeight="1" x14ac:dyDescent="0.35"/>
    <row r="2419" spans="2:33" ht="15" customHeight="1" x14ac:dyDescent="0.35">
      <c r="B2419" s="33"/>
      <c r="C2419" s="33"/>
      <c r="D2419" s="33"/>
      <c r="E2419" s="33"/>
      <c r="F2419" s="33"/>
      <c r="G2419" s="33"/>
      <c r="H2419" s="33"/>
      <c r="I2419" s="33"/>
      <c r="J2419" s="33"/>
      <c r="K2419" s="33"/>
      <c r="L2419" s="33"/>
      <c r="M2419" s="33"/>
      <c r="N2419" s="33"/>
      <c r="O2419" s="33"/>
      <c r="P2419" s="33"/>
      <c r="Q2419" s="33"/>
      <c r="R2419" s="33"/>
      <c r="S2419" s="33"/>
      <c r="T2419" s="33"/>
      <c r="U2419" s="33"/>
      <c r="V2419" s="33"/>
      <c r="W2419" s="33"/>
      <c r="X2419" s="33"/>
      <c r="Y2419" s="33"/>
      <c r="Z2419" s="33"/>
      <c r="AA2419" s="33"/>
      <c r="AB2419" s="33"/>
      <c r="AC2419" s="33"/>
      <c r="AD2419" s="33"/>
      <c r="AE2419" s="33"/>
      <c r="AF2419" s="33"/>
      <c r="AG2419" s="33"/>
    </row>
    <row r="2420" spans="2:33" ht="15" customHeight="1" x14ac:dyDescent="0.35"/>
    <row r="2421" spans="2:33" ht="15" customHeight="1" x14ac:dyDescent="0.35"/>
    <row r="2422" spans="2:33" ht="15" customHeight="1" x14ac:dyDescent="0.35"/>
    <row r="2423" spans="2:33" ht="15" customHeight="1" x14ac:dyDescent="0.35"/>
    <row r="2424" spans="2:33" ht="15" customHeight="1" x14ac:dyDescent="0.35"/>
    <row r="2425" spans="2:33" ht="15" customHeight="1" x14ac:dyDescent="0.35"/>
    <row r="2426" spans="2:33" ht="15" customHeight="1" x14ac:dyDescent="0.35"/>
    <row r="2427" spans="2:33" ht="15" customHeight="1" x14ac:dyDescent="0.35"/>
    <row r="2428" spans="2:33" ht="15" customHeight="1" x14ac:dyDescent="0.35"/>
    <row r="2429" spans="2:33" ht="15" customHeight="1" x14ac:dyDescent="0.35"/>
    <row r="2430" spans="2:33" ht="15" customHeight="1" x14ac:dyDescent="0.35"/>
    <row r="2431" spans="2:33" ht="15" customHeight="1" x14ac:dyDescent="0.35"/>
    <row r="2432" spans="2:33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3" ht="15" customHeight="1" x14ac:dyDescent="0.35"/>
    <row r="2499" spans="2:33" ht="15" customHeight="1" x14ac:dyDescent="0.35"/>
    <row r="2500" spans="2:33" ht="15" customHeight="1" x14ac:dyDescent="0.35"/>
    <row r="2501" spans="2:33" ht="15" customHeight="1" x14ac:dyDescent="0.35"/>
    <row r="2502" spans="2:33" ht="15" customHeight="1" x14ac:dyDescent="0.35"/>
    <row r="2504" spans="2:33" ht="15" customHeight="1" x14ac:dyDescent="0.35"/>
    <row r="2505" spans="2:33" ht="15" customHeight="1" x14ac:dyDescent="0.35"/>
    <row r="2506" spans="2:33" ht="15" customHeight="1" x14ac:dyDescent="0.35"/>
    <row r="2507" spans="2:33" ht="15" customHeight="1" x14ac:dyDescent="0.35"/>
    <row r="2508" spans="2:33" ht="15" customHeight="1" x14ac:dyDescent="0.35"/>
    <row r="2509" spans="2:33" ht="15" customHeight="1" x14ac:dyDescent="0.35">
      <c r="B2509" s="33"/>
      <c r="C2509" s="33"/>
      <c r="D2509" s="33"/>
      <c r="E2509" s="33"/>
      <c r="F2509" s="33"/>
      <c r="G2509" s="33"/>
      <c r="H2509" s="33"/>
      <c r="I2509" s="33"/>
      <c r="J2509" s="33"/>
      <c r="K2509" s="33"/>
      <c r="L2509" s="33"/>
      <c r="M2509" s="33"/>
      <c r="N2509" s="33"/>
      <c r="O2509" s="33"/>
      <c r="P2509" s="33"/>
      <c r="Q2509" s="33"/>
      <c r="R2509" s="33"/>
      <c r="S2509" s="33"/>
      <c r="T2509" s="33"/>
      <c r="U2509" s="33"/>
      <c r="V2509" s="33"/>
      <c r="W2509" s="33"/>
      <c r="X2509" s="33"/>
      <c r="Y2509" s="33"/>
      <c r="Z2509" s="33"/>
      <c r="AA2509" s="33"/>
      <c r="AB2509" s="33"/>
      <c r="AC2509" s="33"/>
      <c r="AD2509" s="33"/>
      <c r="AE2509" s="33"/>
      <c r="AF2509" s="33"/>
      <c r="AG2509" s="33"/>
    </row>
    <row r="2510" spans="2:33" ht="15" customHeight="1" x14ac:dyDescent="0.35"/>
    <row r="2511" spans="2:33" ht="15" customHeight="1" x14ac:dyDescent="0.35"/>
    <row r="2512" spans="2:33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3" ht="15" customHeight="1" x14ac:dyDescent="0.35"/>
    <row r="2595" spans="2:33" ht="15" customHeight="1" x14ac:dyDescent="0.35"/>
    <row r="2596" spans="2:33" ht="15" customHeight="1" x14ac:dyDescent="0.35"/>
    <row r="2597" spans="2:33" ht="15" customHeight="1" x14ac:dyDescent="0.35"/>
    <row r="2598" spans="2:33" ht="15" customHeight="1" x14ac:dyDescent="0.35">
      <c r="B2598" s="33"/>
      <c r="C2598" s="33"/>
      <c r="D2598" s="33"/>
      <c r="E2598" s="33"/>
      <c r="F2598" s="33"/>
      <c r="G2598" s="33"/>
      <c r="H2598" s="33"/>
      <c r="I2598" s="33"/>
      <c r="J2598" s="33"/>
      <c r="K2598" s="33"/>
      <c r="L2598" s="33"/>
      <c r="M2598" s="33"/>
      <c r="N2598" s="33"/>
      <c r="O2598" s="33"/>
      <c r="P2598" s="33"/>
      <c r="Q2598" s="33"/>
      <c r="R2598" s="33"/>
      <c r="S2598" s="33"/>
      <c r="T2598" s="33"/>
      <c r="U2598" s="33"/>
      <c r="V2598" s="33"/>
      <c r="W2598" s="33"/>
      <c r="X2598" s="33"/>
      <c r="Y2598" s="33"/>
      <c r="Z2598" s="33"/>
      <c r="AA2598" s="33"/>
      <c r="AB2598" s="33"/>
      <c r="AC2598" s="33"/>
      <c r="AD2598" s="33"/>
      <c r="AE2598" s="33"/>
      <c r="AF2598" s="33"/>
      <c r="AG2598" s="33"/>
    </row>
    <row r="2599" spans="2:33" ht="15" customHeight="1" x14ac:dyDescent="0.35"/>
    <row r="2600" spans="2:33" ht="15" customHeight="1" x14ac:dyDescent="0.35"/>
    <row r="2601" spans="2:33" ht="15" customHeight="1" x14ac:dyDescent="0.35"/>
    <row r="2602" spans="2:33" ht="15" customHeight="1" x14ac:dyDescent="0.35"/>
    <row r="2603" spans="2:33" ht="15" customHeight="1" x14ac:dyDescent="0.35"/>
    <row r="2604" spans="2:33" ht="15" customHeight="1" x14ac:dyDescent="0.35"/>
    <row r="2605" spans="2:33" ht="15" customHeight="1" x14ac:dyDescent="0.35"/>
    <row r="2606" spans="2:33" ht="15" customHeight="1" x14ac:dyDescent="0.35"/>
    <row r="2607" spans="2:33" ht="15" customHeight="1" x14ac:dyDescent="0.35"/>
    <row r="2608" spans="2:33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3" ht="15" customHeight="1" x14ac:dyDescent="0.35"/>
    <row r="2708" spans="2:33" ht="15" customHeight="1" x14ac:dyDescent="0.35"/>
    <row r="2709" spans="2:33" ht="15" customHeight="1" x14ac:dyDescent="0.35"/>
    <row r="2710" spans="2:33" ht="15" customHeight="1" x14ac:dyDescent="0.35"/>
    <row r="2711" spans="2:33" ht="15" customHeight="1" x14ac:dyDescent="0.35"/>
    <row r="2712" spans="2:33" ht="15" customHeight="1" x14ac:dyDescent="0.35"/>
    <row r="2713" spans="2:33" ht="15" customHeight="1" x14ac:dyDescent="0.35"/>
    <row r="2714" spans="2:33" ht="15" customHeight="1" x14ac:dyDescent="0.35"/>
    <row r="2715" spans="2:33" ht="15" customHeight="1" x14ac:dyDescent="0.35"/>
    <row r="2716" spans="2:33" ht="15" customHeight="1" x14ac:dyDescent="0.35"/>
    <row r="2717" spans="2:33" ht="15" customHeight="1" x14ac:dyDescent="0.35"/>
    <row r="2718" spans="2:33" ht="15" customHeight="1" x14ac:dyDescent="0.35"/>
    <row r="2719" spans="2:33" ht="15" customHeight="1" x14ac:dyDescent="0.35">
      <c r="B2719" s="33"/>
      <c r="C2719" s="33"/>
      <c r="D2719" s="33"/>
      <c r="E2719" s="33"/>
      <c r="F2719" s="33"/>
      <c r="G2719" s="33"/>
      <c r="H2719" s="33"/>
      <c r="I2719" s="33"/>
      <c r="J2719" s="33"/>
      <c r="K2719" s="33"/>
      <c r="L2719" s="33"/>
      <c r="M2719" s="33"/>
      <c r="N2719" s="33"/>
      <c r="O2719" s="33"/>
      <c r="P2719" s="33"/>
      <c r="Q2719" s="33"/>
      <c r="R2719" s="33"/>
      <c r="S2719" s="33"/>
      <c r="T2719" s="33"/>
      <c r="U2719" s="33"/>
      <c r="V2719" s="33"/>
      <c r="W2719" s="33"/>
      <c r="X2719" s="33"/>
      <c r="Y2719" s="33"/>
      <c r="Z2719" s="33"/>
      <c r="AA2719" s="33"/>
      <c r="AB2719" s="33"/>
      <c r="AC2719" s="33"/>
      <c r="AD2719" s="33"/>
      <c r="AE2719" s="33"/>
      <c r="AF2719" s="33"/>
      <c r="AG2719" s="33"/>
    </row>
    <row r="2720" spans="2:33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3" ht="15" customHeight="1" x14ac:dyDescent="0.35"/>
    <row r="2834" spans="2:33" ht="15" customHeight="1" x14ac:dyDescent="0.35"/>
    <row r="2835" spans="2:33" ht="15" customHeight="1" x14ac:dyDescent="0.35"/>
    <row r="2836" spans="2:33" ht="15" customHeight="1" x14ac:dyDescent="0.35"/>
    <row r="2837" spans="2:33" ht="15" customHeight="1" x14ac:dyDescent="0.35">
      <c r="B2837" s="33"/>
      <c r="C2837" s="33"/>
      <c r="D2837" s="33"/>
      <c r="E2837" s="33"/>
      <c r="F2837" s="33"/>
      <c r="G2837" s="33"/>
      <c r="H2837" s="33"/>
      <c r="I2837" s="33"/>
      <c r="J2837" s="33"/>
      <c r="K2837" s="33"/>
      <c r="L2837" s="33"/>
      <c r="M2837" s="33"/>
      <c r="N2837" s="33"/>
      <c r="O2837" s="33"/>
      <c r="P2837" s="33"/>
      <c r="Q2837" s="33"/>
      <c r="R2837" s="33"/>
      <c r="S2837" s="33"/>
      <c r="T2837" s="33"/>
      <c r="U2837" s="33"/>
      <c r="V2837" s="33"/>
      <c r="W2837" s="33"/>
      <c r="X2837" s="33"/>
      <c r="Y2837" s="33"/>
      <c r="Z2837" s="33"/>
      <c r="AA2837" s="33"/>
      <c r="AB2837" s="33"/>
      <c r="AC2837" s="33"/>
      <c r="AD2837" s="33"/>
      <c r="AE2837" s="33"/>
      <c r="AF2837" s="33"/>
      <c r="AG2837" s="33"/>
    </row>
    <row r="2838" spans="2:33" ht="15" customHeight="1" x14ac:dyDescent="0.35"/>
    <row r="2839" spans="2:33" ht="15" customHeight="1" x14ac:dyDescent="0.35"/>
    <row r="2840" spans="2:33" ht="15" customHeight="1" x14ac:dyDescent="0.35"/>
    <row r="2841" spans="2:33" ht="15" customHeight="1" x14ac:dyDescent="0.35"/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227:AG1227"/>
    <mergeCell ref="B1390:AG1390"/>
    <mergeCell ref="B1502:AG1502"/>
    <mergeCell ref="B1604:AG1604"/>
    <mergeCell ref="B1698:AG1698"/>
    <mergeCell ref="B1945:AG1945"/>
    <mergeCell ref="B112:AG112"/>
    <mergeCell ref="B308:AG308"/>
    <mergeCell ref="B511:AG511"/>
    <mergeCell ref="B712:AG712"/>
    <mergeCell ref="B887:AG887"/>
    <mergeCell ref="B1100:AG110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35">
      <c r="A5" t="s">
        <v>18</v>
      </c>
      <c r="B5">
        <f>IF('Biodiesel Fraction'!$B20,1-'Biodiesel Fraction'!B30,1)*(1-B2)</f>
        <v>0.43062121209194787</v>
      </c>
      <c r="C5">
        <f>IF('Biodiesel Fraction'!$B20,1-'Biodiesel Fraction'!C30,1)*(1-C2)</f>
        <v>0.43292438668704769</v>
      </c>
      <c r="D5">
        <f>IF('Biodiesel Fraction'!$B20,1-'Biodiesel Fraction'!C30,1)*(1-D2)</f>
        <v>0.43292438668704769</v>
      </c>
      <c r="E5">
        <f>IF('Biodiesel Fraction'!$B20,1-'Biodiesel Fraction'!E30,1)*(1-E2)</f>
        <v>0.43700356456104433</v>
      </c>
      <c r="F5">
        <f>IF('Biodiesel Fraction'!$B20,1-'Biodiesel Fraction'!F30,1)*(1-F2)</f>
        <v>0.43701833650268734</v>
      </c>
      <c r="G5">
        <f>IF('Biodiesel Fraction'!$B20,1-'Biodiesel Fraction'!G30,1)*(1-G2)</f>
        <v>0.437437798799024</v>
      </c>
      <c r="H5">
        <f>IF('Biodiesel Fraction'!$B20,1-'Biodiesel Fraction'!H30,1)*(1-H2)</f>
        <v>0.4374799843012217</v>
      </c>
      <c r="I5">
        <f>IF('Biodiesel Fraction'!$B20,1-'Biodiesel Fraction'!I30,1)*(1-I2)</f>
        <v>0.43724179971007693</v>
      </c>
      <c r="J5">
        <f>IF('Biodiesel Fraction'!$B20,1-'Biodiesel Fraction'!J30,1)*(1-J2)</f>
        <v>0.43705755188706463</v>
      </c>
      <c r="K5">
        <f>IF('Biodiesel Fraction'!$B20,1-'Biodiesel Fraction'!K30,1)*(1-K2)</f>
        <v>0.43674466228982051</v>
      </c>
      <c r="L5">
        <f>IF('Biodiesel Fraction'!$B20,1-'Biodiesel Fraction'!L30,1)*(1-L2)</f>
        <v>0.4366691789122974</v>
      </c>
      <c r="M5">
        <f>IF('Biodiesel Fraction'!$B20,1-'Biodiesel Fraction'!M30,1)*(1-M2)</f>
        <v>0.43713738443505434</v>
      </c>
      <c r="N5">
        <f>IF('Biodiesel Fraction'!$B20,1-'Biodiesel Fraction'!N30,1)*(1-N2)</f>
        <v>0.43735658142467537</v>
      </c>
      <c r="O5">
        <f>IF('Biodiesel Fraction'!$B20,1-'Biodiesel Fraction'!O30,1)*(1-O2)</f>
        <v>0.43741494268795567</v>
      </c>
      <c r="P5">
        <f>IF('Biodiesel Fraction'!$B20,1-'Biodiesel Fraction'!P30,1)*(1-P2)</f>
        <v>0.43730757687801075</v>
      </c>
      <c r="Q5">
        <f>IF('Biodiesel Fraction'!$B20,1-'Biodiesel Fraction'!Q30,1)*(1-Q2)</f>
        <v>0.43682749910874974</v>
      </c>
      <c r="R5">
        <f>IF('Biodiesel Fraction'!$B20,1-'Biodiesel Fraction'!R30,1)*(1-R2)</f>
        <v>0.4367125762717875</v>
      </c>
      <c r="S5">
        <f>IF('Biodiesel Fraction'!$B20,1-'Biodiesel Fraction'!S30,1)*(1-S2)</f>
        <v>0.43642222766122335</v>
      </c>
      <c r="T5">
        <f>IF('Biodiesel Fraction'!$B20,1-'Biodiesel Fraction'!T30,1)*(1-T2)</f>
        <v>0.43511750647257574</v>
      </c>
      <c r="U5">
        <f>IF('Biodiesel Fraction'!$B20,1-'Biodiesel Fraction'!U30,1)*(1-U2)</f>
        <v>0.43499311854155431</v>
      </c>
      <c r="V5">
        <f>IF('Biodiesel Fraction'!$B20,1-'Biodiesel Fraction'!V30,1)*(1-V2)</f>
        <v>0.43480096937950335</v>
      </c>
      <c r="W5">
        <f>IF('Biodiesel Fraction'!$B20,1-'Biodiesel Fraction'!W30,1)*(1-W2)</f>
        <v>0.43446793476038031</v>
      </c>
      <c r="X5">
        <f>IF('Biodiesel Fraction'!$B20,1-'Biodiesel Fraction'!X30,1)*(1-X2)</f>
        <v>0.43431827478997409</v>
      </c>
      <c r="Y5">
        <f>IF('Biodiesel Fraction'!$B20,1-'Biodiesel Fraction'!Y30,1)*(1-Y2)</f>
        <v>0.43322885251403787</v>
      </c>
      <c r="Z5">
        <f>IF('Biodiesel Fraction'!$B20,1-'Biodiesel Fraction'!Z30,1)*(1-Z2)</f>
        <v>0.43220066268488649</v>
      </c>
      <c r="AA5">
        <f>IF('Biodiesel Fraction'!$B20,1-'Biodiesel Fraction'!AA30,1)*(1-AA2)</f>
        <v>0.4319482548517663</v>
      </c>
      <c r="AB5">
        <f>IF('Biodiesel Fraction'!$B20,1-'Biodiesel Fraction'!AB30,1)*(1-AB2)</f>
        <v>0.43135381123563171</v>
      </c>
      <c r="AC5">
        <f>IF('Biodiesel Fraction'!$B20,1-'Biodiesel Fraction'!AC30,1)*(1-AC2)</f>
        <v>0.43104165042441034</v>
      </c>
      <c r="AD5">
        <f>IF('Biodiesel Fraction'!$B20,1-'Biodiesel Fraction'!AD30,1)*(1-AD2)</f>
        <v>0.43043975040897375</v>
      </c>
      <c r="AE5">
        <f>IF('Biodiesel Fraction'!$B20,1-'Biodiesel Fraction'!AE30,1)*(1-AE2)</f>
        <v>0.42991836910812903</v>
      </c>
      <c r="AF5">
        <f>IF('Biodiesel Fraction'!$B20,1-'Biodiesel Fraction'!AF30,1)*(1-AF2)</f>
        <v>0.42967323414722852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35">
      <c r="A7" t="s">
        <v>21</v>
      </c>
      <c r="B7">
        <f>IF('Biodiesel Fraction'!$B20,'Biodiesel Fraction'!B30,0)*(1-B2)</f>
        <v>1.9378787908052104E-2</v>
      </c>
      <c r="C7">
        <f>IF('Biodiesel Fraction'!$B20,'Biodiesel Fraction'!C30,0)*(1-C2)</f>
        <v>1.7075613312952282E-2</v>
      </c>
      <c r="D7">
        <f>IF('Biodiesel Fraction'!$B20,'Biodiesel Fraction'!C30,0)*(1-D2)</f>
        <v>1.7075613312952282E-2</v>
      </c>
      <c r="E7">
        <f>IF('Biodiesel Fraction'!$B20,'Biodiesel Fraction'!E30,0)*(1-E2)</f>
        <v>1.2996435438955652E-2</v>
      </c>
      <c r="F7">
        <f>IF('Biodiesel Fraction'!$B20,'Biodiesel Fraction'!F30,0)*(1-F2)</f>
        <v>1.29816634973126E-2</v>
      </c>
      <c r="G7">
        <f>IF('Biodiesel Fraction'!$B20,'Biodiesel Fraction'!G30,0)*(1-G2)</f>
        <v>1.2562201200975944E-2</v>
      </c>
      <c r="H7">
        <f>IF('Biodiesel Fraction'!$B20,'Biodiesel Fraction'!H30,0)*(1-H2)</f>
        <v>1.2520015698778243E-2</v>
      </c>
      <c r="I7">
        <f>IF('Biodiesel Fraction'!$B20,'Biodiesel Fraction'!I30,0)*(1-I2)</f>
        <v>1.2758200289923066E-2</v>
      </c>
      <c r="J7">
        <f>IF('Biodiesel Fraction'!$B20,'Biodiesel Fraction'!J30,0)*(1-J2)</f>
        <v>1.294244811293529E-2</v>
      </c>
      <c r="K7">
        <f>IF('Biodiesel Fraction'!$B20,'Biodiesel Fraction'!K30,0)*(1-K2)</f>
        <v>1.325533771017948E-2</v>
      </c>
      <c r="L7">
        <f>IF('Biodiesel Fraction'!$B20,'Biodiesel Fraction'!L30,0)*(1-L2)</f>
        <v>1.3330821087702577E-2</v>
      </c>
      <c r="M7">
        <f>IF('Biodiesel Fraction'!$B20,'Biodiesel Fraction'!M30,0)*(1-M2)</f>
        <v>1.2862615564945576E-2</v>
      </c>
      <c r="N7">
        <f>IF('Biodiesel Fraction'!$B20,'Biodiesel Fraction'!N30,0)*(1-N2)</f>
        <v>1.2643418575324611E-2</v>
      </c>
      <c r="O7">
        <f>IF('Biodiesel Fraction'!$B20,'Biodiesel Fraction'!O30,0)*(1-O2)</f>
        <v>1.2585057312044255E-2</v>
      </c>
      <c r="P7">
        <f>IF('Biodiesel Fraction'!$B20,'Biodiesel Fraction'!P30,0)*(1-P2)</f>
        <v>1.2692423121989196E-2</v>
      </c>
      <c r="Q7">
        <f>IF('Biodiesel Fraction'!$B20,'Biodiesel Fraction'!Q30,0)*(1-Q2)</f>
        <v>1.3172500891250235E-2</v>
      </c>
      <c r="R7">
        <f>IF('Biodiesel Fraction'!$B20,'Biodiesel Fraction'!R30,0)*(1-R2)</f>
        <v>1.3287423728212434E-2</v>
      </c>
      <c r="S7">
        <f>IF('Biodiesel Fraction'!$B20,'Biodiesel Fraction'!S30,0)*(1-S2)</f>
        <v>1.3577772338776611E-2</v>
      </c>
      <c r="T7">
        <f>IF('Biodiesel Fraction'!$B20,'Biodiesel Fraction'!T30,0)*(1-T2)</f>
        <v>1.4882493527424203E-2</v>
      </c>
      <c r="U7">
        <f>IF('Biodiesel Fraction'!$B20,'Biodiesel Fraction'!U30,0)*(1-U2)</f>
        <v>1.5006881458445601E-2</v>
      </c>
      <c r="V7">
        <f>IF('Biodiesel Fraction'!$B20,'Biodiesel Fraction'!V30,0)*(1-V2)</f>
        <v>1.5199030620496597E-2</v>
      </c>
      <c r="W7">
        <f>IF('Biodiesel Fraction'!$B20,'Biodiesel Fraction'!W30,0)*(1-W2)</f>
        <v>1.5532065239619666E-2</v>
      </c>
      <c r="X7">
        <f>IF('Biodiesel Fraction'!$B20,'Biodiesel Fraction'!X30,0)*(1-X2)</f>
        <v>1.5681725210025897E-2</v>
      </c>
      <c r="Y7">
        <f>IF('Biodiesel Fraction'!$B20,'Biodiesel Fraction'!Y30,0)*(1-Y2)</f>
        <v>1.6771147485962111E-2</v>
      </c>
      <c r="Z7">
        <f>IF('Biodiesel Fraction'!$B20,'Biodiesel Fraction'!Z30,0)*(1-Z2)</f>
        <v>1.7799337315113486E-2</v>
      </c>
      <c r="AA7">
        <f>IF('Biodiesel Fraction'!$B20,'Biodiesel Fraction'!AA30,0)*(1-AA2)</f>
        <v>1.8051745148233649E-2</v>
      </c>
      <c r="AB7">
        <f>IF('Biodiesel Fraction'!$B20,'Biodiesel Fraction'!AB30,0)*(1-AB2)</f>
        <v>1.8646188764368247E-2</v>
      </c>
      <c r="AC7">
        <f>IF('Biodiesel Fraction'!$B20,'Biodiesel Fraction'!AC30,0)*(1-AC2)</f>
        <v>1.8958349575589607E-2</v>
      </c>
      <c r="AD7">
        <f>IF('Biodiesel Fraction'!$B20,'Biodiesel Fraction'!AD30,0)*(1-AD2)</f>
        <v>1.9560249591026212E-2</v>
      </c>
      <c r="AE7">
        <f>IF('Biodiesel Fraction'!$B20,'Biodiesel Fraction'!AE30,0)*(1-AE2)</f>
        <v>2.0081630891870924E-2</v>
      </c>
      <c r="AF7">
        <f>IF('Biodiesel Fraction'!$B20,'Biodiesel Fraction'!AF30,0)*(1-AF2)</f>
        <v>2.0326765852771433E-2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>
      <selection activeCell="A4" sqref="A4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 s="2">
        <f>1-B6</f>
        <v>0.89800000000000002</v>
      </c>
      <c r="C4" s="2">
        <f t="shared" ref="C4:AG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>
        <f t="shared" si="0"/>
        <v>0.89800000000000002</v>
      </c>
      <c r="AG4" s="2">
        <f t="shared" si="0"/>
        <v>0.89800000000000002</v>
      </c>
      <c r="AH4" s="2"/>
      <c r="AI4" s="2"/>
      <c r="AJ4" s="2"/>
    </row>
    <row r="5" spans="1:36" x14ac:dyDescent="0.35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6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>
        <f>'EIA-fuel-ethanol-motor-gasoline'!$C$46/100</f>
        <v>0.10199999999999999</v>
      </c>
      <c r="AG6" s="2">
        <f>'EIA-fuel-ethanol-motor-gasoline'!$C$46/100</f>
        <v>0.10199999999999999</v>
      </c>
      <c r="AH6" s="2"/>
      <c r="AI6" s="2"/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F11"/>
  <sheetViews>
    <sheetView workbookViewId="0"/>
  </sheetViews>
  <sheetFormatPr defaultRowHeight="14.5" x14ac:dyDescent="0.35"/>
  <cols>
    <col min="1" max="1" width="22.54296875" customWidth="1"/>
  </cols>
  <sheetData>
    <row r="1" spans="1:32" ht="29" x14ac:dyDescent="0.3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18</v>
      </c>
      <c r="B5">
        <f>IF('Biodiesel Fraction'!$B21,1-'Biodiesel Fraction'!B30,1)</f>
        <v>0.95693602687099533</v>
      </c>
      <c r="C5">
        <f>IF('Biodiesel Fraction'!$B21,1-'Biodiesel Fraction'!C30,1)</f>
        <v>0.96205419263788383</v>
      </c>
      <c r="D5">
        <f>IF('Biodiesel Fraction'!$B21,1-'Biodiesel Fraction'!C30,1)</f>
        <v>0.96205419263788383</v>
      </c>
      <c r="E5">
        <f>IF('Biodiesel Fraction'!$B21,1-'Biodiesel Fraction'!E30,1)</f>
        <v>0.97111903235787633</v>
      </c>
      <c r="F5">
        <f>IF('Biodiesel Fraction'!$B21,1-'Biodiesel Fraction'!F30,1)</f>
        <v>0.97115185889486089</v>
      </c>
      <c r="G5">
        <f>IF('Biodiesel Fraction'!$B21,1-'Biodiesel Fraction'!G30,1)</f>
        <v>0.97208399733116457</v>
      </c>
      <c r="H5">
        <f>IF('Biodiesel Fraction'!$B21,1-'Biodiesel Fraction'!H30,1)</f>
        <v>0.97217774289160386</v>
      </c>
      <c r="I5">
        <f>IF('Biodiesel Fraction'!$B21,1-'Biodiesel Fraction'!I30,1)</f>
        <v>0.97164844380017101</v>
      </c>
      <c r="J5">
        <f>IF('Biodiesel Fraction'!$B21,1-'Biodiesel Fraction'!J30,1)</f>
        <v>0.97123900419347708</v>
      </c>
      <c r="K5">
        <f>IF('Biodiesel Fraction'!$B21,1-'Biodiesel Fraction'!K30,1)</f>
        <v>0.97054369397737894</v>
      </c>
      <c r="L5">
        <f>IF('Biodiesel Fraction'!$B21,1-'Biodiesel Fraction'!L30,1)</f>
        <v>0.97037595313843872</v>
      </c>
      <c r="M5">
        <f>IF('Biodiesel Fraction'!$B21,1-'Biodiesel Fraction'!M30,1)</f>
        <v>0.97141640985567645</v>
      </c>
      <c r="N5">
        <f>IF('Biodiesel Fraction'!$B21,1-'Biodiesel Fraction'!N30,1)</f>
        <v>0.97190351427705646</v>
      </c>
      <c r="O5">
        <f>IF('Biodiesel Fraction'!$B21,1-'Biodiesel Fraction'!O30,1)</f>
        <v>0.97203320597323495</v>
      </c>
      <c r="P5">
        <f>IF('Biodiesel Fraction'!$B21,1-'Biodiesel Fraction'!P30,1)</f>
        <v>0.97179461528446842</v>
      </c>
      <c r="Q5">
        <f>IF('Biodiesel Fraction'!$B21,1-'Biodiesel Fraction'!Q30,1)</f>
        <v>0.97072777579722169</v>
      </c>
      <c r="R5">
        <f>IF('Biodiesel Fraction'!$B21,1-'Biodiesel Fraction'!R30,1)</f>
        <v>0.97047239171508348</v>
      </c>
      <c r="S5">
        <f>IF('Biodiesel Fraction'!$B21,1-'Biodiesel Fraction'!S30,1)</f>
        <v>0.96982717258049644</v>
      </c>
      <c r="T5">
        <f>IF('Biodiesel Fraction'!$B21,1-'Biodiesel Fraction'!T30,1)</f>
        <v>0.96692779216127955</v>
      </c>
      <c r="U5">
        <f>IF('Biodiesel Fraction'!$B21,1-'Biodiesel Fraction'!U30,1)</f>
        <v>0.96665137453678751</v>
      </c>
      <c r="V5">
        <f>IF('Biodiesel Fraction'!$B21,1-'Biodiesel Fraction'!V30,1)</f>
        <v>0.96622437639889647</v>
      </c>
      <c r="W5">
        <f>IF('Biodiesel Fraction'!$B21,1-'Biodiesel Fraction'!W30,1)</f>
        <v>0.96548429946751191</v>
      </c>
      <c r="X5">
        <f>IF('Biodiesel Fraction'!$B21,1-'Biodiesel Fraction'!X30,1)</f>
        <v>0.96515172175549802</v>
      </c>
      <c r="Y5">
        <f>IF('Biodiesel Fraction'!$B21,1-'Biodiesel Fraction'!Y30,1)</f>
        <v>0.96273078336452866</v>
      </c>
      <c r="Z5">
        <f>IF('Biodiesel Fraction'!$B21,1-'Biodiesel Fraction'!Z30,1)</f>
        <v>0.96044591707752558</v>
      </c>
      <c r="AA5">
        <f>IF('Biodiesel Fraction'!$B21,1-'Biodiesel Fraction'!AA30,1)</f>
        <v>0.95988501078170296</v>
      </c>
      <c r="AB5">
        <f>IF('Biodiesel Fraction'!$B21,1-'Biodiesel Fraction'!AB30,1)</f>
        <v>0.95856402496807058</v>
      </c>
      <c r="AC5">
        <f>IF('Biodiesel Fraction'!$B21,1-'Biodiesel Fraction'!AC30,1)</f>
        <v>0.95787033427646751</v>
      </c>
      <c r="AD5">
        <f>IF('Biodiesel Fraction'!$B21,1-'Biodiesel Fraction'!AD30,1)</f>
        <v>0.95653277868660846</v>
      </c>
      <c r="AE5">
        <f>IF('Biodiesel Fraction'!$B21,1-'Biodiesel Fraction'!AE30,1)</f>
        <v>0.95537415357362021</v>
      </c>
      <c r="AF5">
        <f>IF('Biodiesel Fraction'!$B21,1-'Biodiesel Fraction'!AF30,1)</f>
        <v>0.95482940921606352</v>
      </c>
    </row>
    <row r="6" spans="1:32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21</v>
      </c>
      <c r="B7">
        <f>IF('Biodiesel Fraction'!$B21,'Biodiesel Fraction'!B30,0)</f>
        <v>4.306397312900468E-2</v>
      </c>
      <c r="C7">
        <f>IF('Biodiesel Fraction'!$B21,'Biodiesel Fraction'!C30,0)</f>
        <v>3.7945807362116182E-2</v>
      </c>
      <c r="D7">
        <f>IF('Biodiesel Fraction'!$B21,'Biodiesel Fraction'!C30,0)</f>
        <v>3.7945807362116182E-2</v>
      </c>
      <c r="E7">
        <f>IF('Biodiesel Fraction'!$B21,'Biodiesel Fraction'!E30,0)</f>
        <v>2.8880967642123674E-2</v>
      </c>
      <c r="F7">
        <f>IF('Biodiesel Fraction'!$B21,'Biodiesel Fraction'!F30,0)</f>
        <v>2.8848141105139113E-2</v>
      </c>
      <c r="G7">
        <f>IF('Biodiesel Fraction'!$B21,'Biodiesel Fraction'!G30,0)</f>
        <v>2.7916002668835434E-2</v>
      </c>
      <c r="H7">
        <f>IF('Biodiesel Fraction'!$B21,'Biodiesel Fraction'!H30,0)</f>
        <v>2.7822257108396097E-2</v>
      </c>
      <c r="I7">
        <f>IF('Biodiesel Fraction'!$B21,'Biodiesel Fraction'!I30,0)</f>
        <v>2.8351556199829039E-2</v>
      </c>
      <c r="J7">
        <f>IF('Biodiesel Fraction'!$B21,'Biodiesel Fraction'!J30,0)</f>
        <v>2.876099580652287E-2</v>
      </c>
      <c r="K7">
        <f>IF('Biodiesel Fraction'!$B21,'Biodiesel Fraction'!K30,0)</f>
        <v>2.945630602262107E-2</v>
      </c>
      <c r="L7">
        <f>IF('Biodiesel Fraction'!$B21,'Biodiesel Fraction'!L30,0)</f>
        <v>2.9624046861561285E-2</v>
      </c>
      <c r="M7">
        <f>IF('Biodiesel Fraction'!$B21,'Biodiesel Fraction'!M30,0)</f>
        <v>2.8583590144323504E-2</v>
      </c>
      <c r="N7">
        <f>IF('Biodiesel Fraction'!$B21,'Biodiesel Fraction'!N30,0)</f>
        <v>2.8096485722943584E-2</v>
      </c>
      <c r="O7">
        <f>IF('Biodiesel Fraction'!$B21,'Biodiesel Fraction'!O30,0)</f>
        <v>2.7966794026765013E-2</v>
      </c>
      <c r="P7">
        <f>IF('Biodiesel Fraction'!$B21,'Biodiesel Fraction'!P30,0)</f>
        <v>2.8205384715531551E-2</v>
      </c>
      <c r="Q7">
        <f>IF('Biodiesel Fraction'!$B21,'Biodiesel Fraction'!Q30,0)</f>
        <v>2.9272224202778304E-2</v>
      </c>
      <c r="R7">
        <f>IF('Biodiesel Fraction'!$B21,'Biodiesel Fraction'!R30,0)</f>
        <v>2.9527608284916525E-2</v>
      </c>
      <c r="S7">
        <f>IF('Biodiesel Fraction'!$B21,'Biodiesel Fraction'!S30,0)</f>
        <v>3.0172827419503584E-2</v>
      </c>
      <c r="T7">
        <f>IF('Biodiesel Fraction'!$B21,'Biodiesel Fraction'!T30,0)</f>
        <v>3.3072207838720453E-2</v>
      </c>
      <c r="U7">
        <f>IF('Biodiesel Fraction'!$B21,'Biodiesel Fraction'!U30,0)</f>
        <v>3.3348625463212447E-2</v>
      </c>
      <c r="V7">
        <f>IF('Biodiesel Fraction'!$B21,'Biodiesel Fraction'!V30,0)</f>
        <v>3.3775623601103553E-2</v>
      </c>
      <c r="W7">
        <f>IF('Biodiesel Fraction'!$B21,'Biodiesel Fraction'!W30,0)</f>
        <v>3.4515700532488147E-2</v>
      </c>
      <c r="X7">
        <f>IF('Biodiesel Fraction'!$B21,'Biodiesel Fraction'!X30,0)</f>
        <v>3.4848278244501998E-2</v>
      </c>
      <c r="Y7">
        <f>IF('Biodiesel Fraction'!$B21,'Biodiesel Fraction'!Y30,0)</f>
        <v>3.7269216635471364E-2</v>
      </c>
      <c r="Z7">
        <f>IF('Biodiesel Fraction'!$B21,'Biodiesel Fraction'!Z30,0)</f>
        <v>3.9554082922474414E-2</v>
      </c>
      <c r="AA7">
        <f>IF('Biodiesel Fraction'!$B21,'Biodiesel Fraction'!AA30,0)</f>
        <v>4.0114989218297002E-2</v>
      </c>
      <c r="AB7">
        <f>IF('Biodiesel Fraction'!$B21,'Biodiesel Fraction'!AB30,0)</f>
        <v>4.1435975031929438E-2</v>
      </c>
      <c r="AC7">
        <f>IF('Biodiesel Fraction'!$B21,'Biodiesel Fraction'!AC30,0)</f>
        <v>4.212966572353246E-2</v>
      </c>
      <c r="AD7">
        <f>IF('Biodiesel Fraction'!$B21,'Biodiesel Fraction'!AD30,0)</f>
        <v>4.3467221313391584E-2</v>
      </c>
      <c r="AE7">
        <f>IF('Biodiesel Fraction'!$B21,'Biodiesel Fraction'!AE30,0)</f>
        <v>4.4625846426379838E-2</v>
      </c>
      <c r="AF7">
        <f>IF('Biodiesel Fraction'!$B21,'Biodiesel Fraction'!AF30,0)</f>
        <v>4.5170590783936523E-2</v>
      </c>
    </row>
    <row r="8" spans="1: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35">
      <c r="A5" t="s">
        <v>18</v>
      </c>
      <c r="B5">
        <f>IF('Biodiesel Fraction'!$B21,1-'Biodiesel Fraction'!B30,1)*(1-B2)</f>
        <v>0.43062121209194787</v>
      </c>
      <c r="C5">
        <f>IF('Biodiesel Fraction'!$B21,1-'Biodiesel Fraction'!C30,1)*(1-C2)</f>
        <v>0.43292438668704769</v>
      </c>
      <c r="D5">
        <f>IF('Biodiesel Fraction'!$B21,1-'Biodiesel Fraction'!C30,1)*(1-D2)</f>
        <v>0.43292438668704769</v>
      </c>
      <c r="E5">
        <f>IF('Biodiesel Fraction'!$B21,1-'Biodiesel Fraction'!E30,1)*(1-E2)</f>
        <v>0.43700356456104433</v>
      </c>
      <c r="F5">
        <f>IF('Biodiesel Fraction'!$B21,1-'Biodiesel Fraction'!F30,1)*(1-F2)</f>
        <v>0.43701833650268734</v>
      </c>
      <c r="G5">
        <f>IF('Biodiesel Fraction'!$B21,1-'Biodiesel Fraction'!G30,1)*(1-G2)</f>
        <v>0.437437798799024</v>
      </c>
      <c r="H5">
        <f>IF('Biodiesel Fraction'!$B21,1-'Biodiesel Fraction'!H30,1)*(1-H2)</f>
        <v>0.4374799843012217</v>
      </c>
      <c r="I5">
        <f>IF('Biodiesel Fraction'!$B21,1-'Biodiesel Fraction'!I30,1)*(1-I2)</f>
        <v>0.43724179971007693</v>
      </c>
      <c r="J5">
        <f>IF('Biodiesel Fraction'!$B21,1-'Biodiesel Fraction'!J30,1)*(1-J2)</f>
        <v>0.43705755188706463</v>
      </c>
      <c r="K5">
        <f>IF('Biodiesel Fraction'!$B21,1-'Biodiesel Fraction'!K30,1)*(1-K2)</f>
        <v>0.43674466228982051</v>
      </c>
      <c r="L5">
        <f>IF('Biodiesel Fraction'!$B21,1-'Biodiesel Fraction'!L30,1)*(1-L2)</f>
        <v>0.4366691789122974</v>
      </c>
      <c r="M5">
        <f>IF('Biodiesel Fraction'!$B21,1-'Biodiesel Fraction'!M30,1)*(1-M2)</f>
        <v>0.43713738443505434</v>
      </c>
      <c r="N5">
        <f>IF('Biodiesel Fraction'!$B21,1-'Biodiesel Fraction'!N30,1)*(1-N2)</f>
        <v>0.43735658142467537</v>
      </c>
      <c r="O5">
        <f>IF('Biodiesel Fraction'!$B21,1-'Biodiesel Fraction'!O30,1)*(1-O2)</f>
        <v>0.43741494268795567</v>
      </c>
      <c r="P5">
        <f>IF('Biodiesel Fraction'!$B21,1-'Biodiesel Fraction'!P30,1)*(1-P2)</f>
        <v>0.43730757687801075</v>
      </c>
      <c r="Q5">
        <f>IF('Biodiesel Fraction'!$B21,1-'Biodiesel Fraction'!Q30,1)*(1-Q2)</f>
        <v>0.43682749910874974</v>
      </c>
      <c r="R5">
        <f>IF('Biodiesel Fraction'!$B21,1-'Biodiesel Fraction'!R30,1)*(1-R2)</f>
        <v>0.4367125762717875</v>
      </c>
      <c r="S5">
        <f>IF('Biodiesel Fraction'!$B21,1-'Biodiesel Fraction'!S30,1)*(1-S2)</f>
        <v>0.43642222766122335</v>
      </c>
      <c r="T5">
        <f>IF('Biodiesel Fraction'!$B21,1-'Biodiesel Fraction'!T30,1)*(1-T2)</f>
        <v>0.43511750647257574</v>
      </c>
      <c r="U5">
        <f>IF('Biodiesel Fraction'!$B21,1-'Biodiesel Fraction'!U30,1)*(1-U2)</f>
        <v>0.43499311854155431</v>
      </c>
      <c r="V5">
        <f>IF('Biodiesel Fraction'!$B21,1-'Biodiesel Fraction'!V30,1)*(1-V2)</f>
        <v>0.43480096937950335</v>
      </c>
      <c r="W5">
        <f>IF('Biodiesel Fraction'!$B21,1-'Biodiesel Fraction'!W30,1)*(1-W2)</f>
        <v>0.43446793476038031</v>
      </c>
      <c r="X5">
        <f>IF('Biodiesel Fraction'!$B21,1-'Biodiesel Fraction'!X30,1)*(1-X2)</f>
        <v>0.43431827478997409</v>
      </c>
      <c r="Y5">
        <f>IF('Biodiesel Fraction'!$B21,1-'Biodiesel Fraction'!Y30,1)*(1-Y2)</f>
        <v>0.43322885251403787</v>
      </c>
      <c r="Z5">
        <f>IF('Biodiesel Fraction'!$B21,1-'Biodiesel Fraction'!Z30,1)*(1-Z2)</f>
        <v>0.43220066268488649</v>
      </c>
      <c r="AA5">
        <f>IF('Biodiesel Fraction'!$B21,1-'Biodiesel Fraction'!AA30,1)*(1-AA2)</f>
        <v>0.4319482548517663</v>
      </c>
      <c r="AB5">
        <f>IF('Biodiesel Fraction'!$B21,1-'Biodiesel Fraction'!AB30,1)*(1-AB2)</f>
        <v>0.43135381123563171</v>
      </c>
      <c r="AC5">
        <f>IF('Biodiesel Fraction'!$B21,1-'Biodiesel Fraction'!AC30,1)*(1-AC2)</f>
        <v>0.43104165042441034</v>
      </c>
      <c r="AD5">
        <f>IF('Biodiesel Fraction'!$B21,1-'Biodiesel Fraction'!AD30,1)*(1-AD2)</f>
        <v>0.43043975040897375</v>
      </c>
      <c r="AE5">
        <f>IF('Biodiesel Fraction'!$B21,1-'Biodiesel Fraction'!AE30,1)*(1-AE2)</f>
        <v>0.42991836910812903</v>
      </c>
      <c r="AF5">
        <f>IF('Biodiesel Fraction'!$B21,1-'Biodiesel Fraction'!AF30,1)*(1-AF2)</f>
        <v>0.42967323414722852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35">
      <c r="A7" t="s">
        <v>21</v>
      </c>
      <c r="B7">
        <f>IF('Biodiesel Fraction'!$B21,'Biodiesel Fraction'!B30,0)*(1-B2)</f>
        <v>1.9378787908052104E-2</v>
      </c>
      <c r="C7">
        <f>IF('Biodiesel Fraction'!$B21,'Biodiesel Fraction'!C30,0)*(1-C2)</f>
        <v>1.7075613312952282E-2</v>
      </c>
      <c r="D7">
        <f>IF('Biodiesel Fraction'!$B21,'Biodiesel Fraction'!C30,0)*(1-D2)</f>
        <v>1.7075613312952282E-2</v>
      </c>
      <c r="E7">
        <f>IF('Biodiesel Fraction'!$B21,'Biodiesel Fraction'!E30,0)*(1-E2)</f>
        <v>1.2996435438955652E-2</v>
      </c>
      <c r="F7">
        <f>IF('Biodiesel Fraction'!$B21,'Biodiesel Fraction'!F30,0)*(1-F2)</f>
        <v>1.29816634973126E-2</v>
      </c>
      <c r="G7">
        <f>IF('Biodiesel Fraction'!$B21,'Biodiesel Fraction'!G30,0)*(1-G2)</f>
        <v>1.2562201200975944E-2</v>
      </c>
      <c r="H7">
        <f>IF('Biodiesel Fraction'!$B21,'Biodiesel Fraction'!H30,0)*(1-H2)</f>
        <v>1.2520015698778243E-2</v>
      </c>
      <c r="I7">
        <f>IF('Biodiesel Fraction'!$B21,'Biodiesel Fraction'!I30,0)*(1-I2)</f>
        <v>1.2758200289923066E-2</v>
      </c>
      <c r="J7">
        <f>IF('Biodiesel Fraction'!$B21,'Biodiesel Fraction'!J30,0)*(1-J2)</f>
        <v>1.294244811293529E-2</v>
      </c>
      <c r="K7">
        <f>IF('Biodiesel Fraction'!$B21,'Biodiesel Fraction'!K30,0)*(1-K2)</f>
        <v>1.325533771017948E-2</v>
      </c>
      <c r="L7">
        <f>IF('Biodiesel Fraction'!$B21,'Biodiesel Fraction'!L30,0)*(1-L2)</f>
        <v>1.3330821087702577E-2</v>
      </c>
      <c r="M7">
        <f>IF('Biodiesel Fraction'!$B21,'Biodiesel Fraction'!M30,0)*(1-M2)</f>
        <v>1.2862615564945576E-2</v>
      </c>
      <c r="N7">
        <f>IF('Biodiesel Fraction'!$B21,'Biodiesel Fraction'!N30,0)*(1-N2)</f>
        <v>1.2643418575324611E-2</v>
      </c>
      <c r="O7">
        <f>IF('Biodiesel Fraction'!$B21,'Biodiesel Fraction'!O30,0)*(1-O2)</f>
        <v>1.2585057312044255E-2</v>
      </c>
      <c r="P7">
        <f>IF('Biodiesel Fraction'!$B21,'Biodiesel Fraction'!P30,0)*(1-P2)</f>
        <v>1.2692423121989196E-2</v>
      </c>
      <c r="Q7">
        <f>IF('Biodiesel Fraction'!$B21,'Biodiesel Fraction'!Q30,0)*(1-Q2)</f>
        <v>1.3172500891250235E-2</v>
      </c>
      <c r="R7">
        <f>IF('Biodiesel Fraction'!$B21,'Biodiesel Fraction'!R30,0)*(1-R2)</f>
        <v>1.3287423728212434E-2</v>
      </c>
      <c r="S7">
        <f>IF('Biodiesel Fraction'!$B21,'Biodiesel Fraction'!S30,0)*(1-S2)</f>
        <v>1.3577772338776611E-2</v>
      </c>
      <c r="T7">
        <f>IF('Biodiesel Fraction'!$B21,'Biodiesel Fraction'!T30,0)*(1-T2)</f>
        <v>1.4882493527424203E-2</v>
      </c>
      <c r="U7">
        <f>IF('Biodiesel Fraction'!$B21,'Biodiesel Fraction'!U30,0)*(1-U2)</f>
        <v>1.5006881458445601E-2</v>
      </c>
      <c r="V7">
        <f>IF('Biodiesel Fraction'!$B21,'Biodiesel Fraction'!V30,0)*(1-V2)</f>
        <v>1.5199030620496597E-2</v>
      </c>
      <c r="W7">
        <f>IF('Biodiesel Fraction'!$B21,'Biodiesel Fraction'!W30,0)*(1-W2)</f>
        <v>1.5532065239619666E-2</v>
      </c>
      <c r="X7">
        <f>IF('Biodiesel Fraction'!$B21,'Biodiesel Fraction'!X30,0)*(1-X2)</f>
        <v>1.5681725210025897E-2</v>
      </c>
      <c r="Y7">
        <f>IF('Biodiesel Fraction'!$B21,'Biodiesel Fraction'!Y30,0)*(1-Y2)</f>
        <v>1.6771147485962111E-2</v>
      </c>
      <c r="Z7">
        <f>IF('Biodiesel Fraction'!$B21,'Biodiesel Fraction'!Z30,0)*(1-Z2)</f>
        <v>1.7799337315113486E-2</v>
      </c>
      <c r="AA7">
        <f>IF('Biodiesel Fraction'!$B21,'Biodiesel Fraction'!AA30,0)*(1-AA2)</f>
        <v>1.8051745148233649E-2</v>
      </c>
      <c r="AB7">
        <f>IF('Biodiesel Fraction'!$B21,'Biodiesel Fraction'!AB30,0)*(1-AB2)</f>
        <v>1.8646188764368247E-2</v>
      </c>
      <c r="AC7">
        <f>IF('Biodiesel Fraction'!$B21,'Biodiesel Fraction'!AC30,0)*(1-AC2)</f>
        <v>1.8958349575589607E-2</v>
      </c>
      <c r="AD7">
        <f>IF('Biodiesel Fraction'!$B21,'Biodiesel Fraction'!AD30,0)*(1-AD2)</f>
        <v>1.9560249591026212E-2</v>
      </c>
      <c r="AE7">
        <f>IF('Biodiesel Fraction'!$B21,'Biodiesel Fraction'!AE30,0)*(1-AE2)</f>
        <v>2.0081630891870924E-2</v>
      </c>
      <c r="AF7">
        <f>IF('Biodiesel Fraction'!$B21,'Biodiesel Fraction'!AF30,0)*(1-AF2)</f>
        <v>2.0326765852771433E-2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03A5-43D9-4141-A6C9-E1F182AFBC75}">
  <dimension ref="A1:AG4402"/>
  <sheetViews>
    <sheetView topLeftCell="B52" workbookViewId="0">
      <selection sqref="A1:XFD1048576"/>
    </sheetView>
  </sheetViews>
  <sheetFormatPr defaultRowHeight="14.5" x14ac:dyDescent="0.35"/>
  <cols>
    <col min="1" max="1" width="21.36328125" hidden="1" customWidth="1"/>
    <col min="2" max="2" width="46.7265625" customWidth="1"/>
  </cols>
  <sheetData>
    <row r="1" spans="1:33" ht="15" customHeight="1" x14ac:dyDescent="0.35">
      <c r="B1" s="18" t="s">
        <v>435</v>
      </c>
    </row>
    <row r="2" spans="1:33" ht="15" customHeight="1" x14ac:dyDescent="0.35"/>
    <row r="3" spans="1:33" ht="15" customHeight="1" x14ac:dyDescent="0.35">
      <c r="C3" s="34" t="s">
        <v>436</v>
      </c>
      <c r="D3" s="34" t="s">
        <v>437</v>
      </c>
      <c r="E3" s="20"/>
      <c r="F3" s="20"/>
      <c r="G3" s="20"/>
    </row>
    <row r="4" spans="1:33" ht="15" customHeight="1" x14ac:dyDescent="0.35">
      <c r="C4" s="34" t="s">
        <v>438</v>
      </c>
      <c r="D4" s="34" t="s">
        <v>439</v>
      </c>
      <c r="E4" s="20"/>
      <c r="F4" s="20"/>
      <c r="G4" s="34" t="s">
        <v>440</v>
      </c>
    </row>
    <row r="5" spans="1:33" ht="15" customHeight="1" x14ac:dyDescent="0.35">
      <c r="C5" s="34" t="s">
        <v>441</v>
      </c>
      <c r="D5" s="34" t="s">
        <v>442</v>
      </c>
      <c r="E5" s="20"/>
      <c r="F5" s="20"/>
      <c r="G5" s="20"/>
    </row>
    <row r="6" spans="1:33" ht="15" customHeight="1" x14ac:dyDescent="0.35">
      <c r="C6" s="34" t="s">
        <v>443</v>
      </c>
      <c r="D6" s="20"/>
      <c r="E6" s="34" t="s">
        <v>444</v>
      </c>
      <c r="F6" s="20"/>
      <c r="G6" s="20"/>
    </row>
    <row r="7" spans="1:33" ht="12" customHeight="1" x14ac:dyDescent="0.35"/>
    <row r="8" spans="1:33" ht="12" customHeight="1" x14ac:dyDescent="0.35"/>
    <row r="9" spans="1:33" ht="12" customHeight="1" x14ac:dyDescent="0.35"/>
    <row r="10" spans="1:33" ht="15" customHeight="1" x14ac:dyDescent="0.35">
      <c r="A10" s="21" t="s">
        <v>547</v>
      </c>
      <c r="B10" s="22" t="s">
        <v>548</v>
      </c>
      <c r="AG10" s="23" t="s">
        <v>447</v>
      </c>
    </row>
    <row r="11" spans="1:33" ht="15" customHeight="1" x14ac:dyDescent="0.35">
      <c r="B11" s="18" t="s">
        <v>549</v>
      </c>
      <c r="AG11" s="23" t="s">
        <v>449</v>
      </c>
    </row>
    <row r="12" spans="1:33" ht="15" customHeight="1" x14ac:dyDescent="0.35">
      <c r="B12" s="1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23" t="s">
        <v>450</v>
      </c>
    </row>
    <row r="13" spans="1:33" ht="15" customHeight="1" thickBot="1" x14ac:dyDescent="0.4">
      <c r="B13" s="19" t="s">
        <v>550</v>
      </c>
      <c r="C13" s="19">
        <v>2021</v>
      </c>
      <c r="D13" s="19">
        <v>2022</v>
      </c>
      <c r="E13" s="19">
        <v>2023</v>
      </c>
      <c r="F13" s="19">
        <v>2024</v>
      </c>
      <c r="G13" s="19">
        <v>2025</v>
      </c>
      <c r="H13" s="19">
        <v>2026</v>
      </c>
      <c r="I13" s="19">
        <v>2027</v>
      </c>
      <c r="J13" s="19">
        <v>2028</v>
      </c>
      <c r="K13" s="19">
        <v>2029</v>
      </c>
      <c r="L13" s="19">
        <v>2030</v>
      </c>
      <c r="M13" s="19">
        <v>2031</v>
      </c>
      <c r="N13" s="19">
        <v>2032</v>
      </c>
      <c r="O13" s="19">
        <v>2033</v>
      </c>
      <c r="P13" s="19">
        <v>2034</v>
      </c>
      <c r="Q13" s="19">
        <v>2035</v>
      </c>
      <c r="R13" s="19">
        <v>2036</v>
      </c>
      <c r="S13" s="19">
        <v>2037</v>
      </c>
      <c r="T13" s="19">
        <v>2038</v>
      </c>
      <c r="U13" s="19">
        <v>2039</v>
      </c>
      <c r="V13" s="19">
        <v>2040</v>
      </c>
      <c r="W13" s="19">
        <v>2041</v>
      </c>
      <c r="X13" s="19">
        <v>2042</v>
      </c>
      <c r="Y13" s="19">
        <v>2043</v>
      </c>
      <c r="Z13" s="19">
        <v>2044</v>
      </c>
      <c r="AA13" s="19">
        <v>2045</v>
      </c>
      <c r="AB13" s="19">
        <v>2046</v>
      </c>
      <c r="AC13" s="19">
        <v>2047</v>
      </c>
      <c r="AD13" s="19">
        <v>2048</v>
      </c>
      <c r="AE13" s="19">
        <v>2049</v>
      </c>
      <c r="AF13" s="19">
        <v>2050</v>
      </c>
      <c r="AG13" s="35" t="s">
        <v>452</v>
      </c>
    </row>
    <row r="14" spans="1:33" ht="15" customHeight="1" thickTop="1" x14ac:dyDescent="0.35">
      <c r="AG14" s="36"/>
    </row>
    <row r="15" spans="1:33" ht="15" customHeight="1" x14ac:dyDescent="0.35">
      <c r="A15" s="21" t="s">
        <v>551</v>
      </c>
      <c r="B15" s="25" t="s">
        <v>13</v>
      </c>
      <c r="C15" s="37">
        <v>14274.494140999999</v>
      </c>
      <c r="D15" s="37">
        <v>14663.075194999999</v>
      </c>
      <c r="E15" s="37">
        <v>14907.380859000001</v>
      </c>
      <c r="F15" s="37">
        <v>14888.802734000001</v>
      </c>
      <c r="G15" s="37">
        <v>14849.198242</v>
      </c>
      <c r="H15" s="37">
        <v>14786.861328000001</v>
      </c>
      <c r="I15" s="37">
        <v>14699.436523</v>
      </c>
      <c r="J15" s="37">
        <v>14596.198242</v>
      </c>
      <c r="K15" s="37">
        <v>14504.813477</v>
      </c>
      <c r="L15" s="37">
        <v>14439.388671999999</v>
      </c>
      <c r="M15" s="37">
        <v>14388.90625</v>
      </c>
      <c r="N15" s="37">
        <v>14328.155273</v>
      </c>
      <c r="O15" s="37">
        <v>14293.910156</v>
      </c>
      <c r="P15" s="37">
        <v>14263.881836</v>
      </c>
      <c r="Q15" s="37">
        <v>14229.495117</v>
      </c>
      <c r="R15" s="37">
        <v>14203.658203000001</v>
      </c>
      <c r="S15" s="37">
        <v>14192.496094</v>
      </c>
      <c r="T15" s="37">
        <v>14188.244140999999</v>
      </c>
      <c r="U15" s="37">
        <v>14197.581055000001</v>
      </c>
      <c r="V15" s="37">
        <v>14217.713867</v>
      </c>
      <c r="W15" s="37">
        <v>14239.96875</v>
      </c>
      <c r="X15" s="37">
        <v>14268.422852</v>
      </c>
      <c r="Y15" s="37">
        <v>14301.931640999999</v>
      </c>
      <c r="Z15" s="37">
        <v>14345.212890999999</v>
      </c>
      <c r="AA15" s="37">
        <v>14399.621094</v>
      </c>
      <c r="AB15" s="37">
        <v>14468.219727</v>
      </c>
      <c r="AC15" s="37">
        <v>14540.374023</v>
      </c>
      <c r="AD15" s="37">
        <v>14616.555664</v>
      </c>
      <c r="AE15" s="37">
        <v>14701.980469</v>
      </c>
      <c r="AF15" s="37">
        <v>14799.428711</v>
      </c>
      <c r="AG15" s="27">
        <v>1.2459999999999999E-3</v>
      </c>
    </row>
    <row r="16" spans="1:33" ht="15" customHeight="1" x14ac:dyDescent="0.35">
      <c r="A16" s="21" t="s">
        <v>552</v>
      </c>
      <c r="B16" s="28" t="s">
        <v>553</v>
      </c>
      <c r="C16" s="38">
        <v>14162.429688</v>
      </c>
      <c r="D16" s="38">
        <v>14537.586914</v>
      </c>
      <c r="E16" s="38">
        <v>14770.330078000001</v>
      </c>
      <c r="F16" s="38">
        <v>14738.893555000001</v>
      </c>
      <c r="G16" s="38">
        <v>14685.415039</v>
      </c>
      <c r="H16" s="38">
        <v>14609.183594</v>
      </c>
      <c r="I16" s="38">
        <v>14507.978515999999</v>
      </c>
      <c r="J16" s="38">
        <v>14391.53125</v>
      </c>
      <c r="K16" s="38">
        <v>14286.672852</v>
      </c>
      <c r="L16" s="38">
        <v>14207.514648</v>
      </c>
      <c r="M16" s="38">
        <v>14142.503906</v>
      </c>
      <c r="N16" s="38">
        <v>14067.616211</v>
      </c>
      <c r="O16" s="38">
        <v>14018.539062</v>
      </c>
      <c r="P16" s="38">
        <v>13974.089844</v>
      </c>
      <c r="Q16" s="38">
        <v>13924.717773</v>
      </c>
      <c r="R16" s="38">
        <v>13883.070312</v>
      </c>
      <c r="S16" s="38">
        <v>13855.946289</v>
      </c>
      <c r="T16" s="38">
        <v>13835.799805000001</v>
      </c>
      <c r="U16" s="38">
        <v>13828.552734000001</v>
      </c>
      <c r="V16" s="38">
        <v>13831.424805000001</v>
      </c>
      <c r="W16" s="38">
        <v>13836.824219</v>
      </c>
      <c r="X16" s="38">
        <v>13848.344727</v>
      </c>
      <c r="Y16" s="38">
        <v>13864.305664</v>
      </c>
      <c r="Z16" s="38">
        <v>13890.319336</v>
      </c>
      <c r="AA16" s="38">
        <v>13927.309569999999</v>
      </c>
      <c r="AB16" s="38">
        <v>13978.470703000001</v>
      </c>
      <c r="AC16" s="38">
        <v>14033.085938</v>
      </c>
      <c r="AD16" s="38">
        <v>14091.706055000001</v>
      </c>
      <c r="AE16" s="38">
        <v>14159.390625</v>
      </c>
      <c r="AF16" s="38">
        <v>14238.774414</v>
      </c>
      <c r="AG16" s="30">
        <v>1.85E-4</v>
      </c>
    </row>
    <row r="17" spans="1:33" ht="15" customHeight="1" x14ac:dyDescent="0.35">
      <c r="A17" s="21" t="s">
        <v>554</v>
      </c>
      <c r="B17" s="28" t="s">
        <v>555</v>
      </c>
      <c r="C17" s="38">
        <v>33.249222000000003</v>
      </c>
      <c r="D17" s="38">
        <v>34.150458999999998</v>
      </c>
      <c r="E17" s="38">
        <v>31.936682000000001</v>
      </c>
      <c r="F17" s="38">
        <v>31.592466000000002</v>
      </c>
      <c r="G17" s="38">
        <v>31.286394000000001</v>
      </c>
      <c r="H17" s="38">
        <v>30.500689000000001</v>
      </c>
      <c r="I17" s="38">
        <v>29.567623000000001</v>
      </c>
      <c r="J17" s="38">
        <v>28.523620999999999</v>
      </c>
      <c r="K17" s="38">
        <v>27.601944</v>
      </c>
      <c r="L17" s="38">
        <v>26.584057000000001</v>
      </c>
      <c r="M17" s="38">
        <v>25.489037</v>
      </c>
      <c r="N17" s="38">
        <v>24.533688999999999</v>
      </c>
      <c r="O17" s="38">
        <v>23.990046</v>
      </c>
      <c r="P17" s="38">
        <v>22.778981999999999</v>
      </c>
      <c r="Q17" s="38">
        <v>22.123808</v>
      </c>
      <c r="R17" s="38">
        <v>22.124821000000001</v>
      </c>
      <c r="S17" s="38">
        <v>21.992408999999999</v>
      </c>
      <c r="T17" s="38">
        <v>21.684839</v>
      </c>
      <c r="U17" s="38">
        <v>21.760232999999999</v>
      </c>
      <c r="V17" s="38">
        <v>21.844384999999999</v>
      </c>
      <c r="W17" s="38">
        <v>21.925298999999999</v>
      </c>
      <c r="X17" s="38">
        <v>22.19059</v>
      </c>
      <c r="Y17" s="38">
        <v>22.390591000000001</v>
      </c>
      <c r="Z17" s="38">
        <v>22.596132000000001</v>
      </c>
      <c r="AA17" s="38">
        <v>22.876339000000002</v>
      </c>
      <c r="AB17" s="38">
        <v>23.153645999999998</v>
      </c>
      <c r="AC17" s="38">
        <v>23.499597999999999</v>
      </c>
      <c r="AD17" s="38">
        <v>23.893426999999999</v>
      </c>
      <c r="AE17" s="38">
        <v>24.297373</v>
      </c>
      <c r="AF17" s="38">
        <v>24.739059000000001</v>
      </c>
      <c r="AG17" s="30">
        <v>-1.0142999999999999E-2</v>
      </c>
    </row>
    <row r="18" spans="1:33" ht="15" customHeight="1" x14ac:dyDescent="0.35">
      <c r="A18" s="21" t="s">
        <v>556</v>
      </c>
      <c r="B18" s="28" t="s">
        <v>557</v>
      </c>
      <c r="C18" s="38">
        <v>52.341071999999997</v>
      </c>
      <c r="D18" s="38">
        <v>55.018439999999998</v>
      </c>
      <c r="E18" s="38">
        <v>57.293982999999997</v>
      </c>
      <c r="F18" s="38">
        <v>58.347095000000003</v>
      </c>
      <c r="G18" s="38">
        <v>59.292045999999999</v>
      </c>
      <c r="H18" s="38">
        <v>60.054276000000002</v>
      </c>
      <c r="I18" s="38">
        <v>60.645831999999999</v>
      </c>
      <c r="J18" s="38">
        <v>61.085116999999997</v>
      </c>
      <c r="K18" s="38">
        <v>61.376376999999998</v>
      </c>
      <c r="L18" s="38">
        <v>61.730705</v>
      </c>
      <c r="M18" s="38">
        <v>62.624172000000002</v>
      </c>
      <c r="N18" s="38">
        <v>62.985115</v>
      </c>
      <c r="O18" s="38">
        <v>63.372196000000002</v>
      </c>
      <c r="P18" s="38">
        <v>63.817276</v>
      </c>
      <c r="Q18" s="38">
        <v>64.206192000000001</v>
      </c>
      <c r="R18" s="38">
        <v>64.635818</v>
      </c>
      <c r="S18" s="38">
        <v>65.138244999999998</v>
      </c>
      <c r="T18" s="38">
        <v>65.602219000000005</v>
      </c>
      <c r="U18" s="38">
        <v>66.192047000000002</v>
      </c>
      <c r="V18" s="38">
        <v>67.346855000000005</v>
      </c>
      <c r="W18" s="38">
        <v>68.094498000000002</v>
      </c>
      <c r="X18" s="38">
        <v>68.773444999999995</v>
      </c>
      <c r="Y18" s="38">
        <v>69.845009000000005</v>
      </c>
      <c r="Z18" s="38">
        <v>70.345084999999997</v>
      </c>
      <c r="AA18" s="38">
        <v>70.781784000000002</v>
      </c>
      <c r="AB18" s="38">
        <v>71.416443000000001</v>
      </c>
      <c r="AC18" s="38">
        <v>72.050422999999995</v>
      </c>
      <c r="AD18" s="38">
        <v>72.693031000000005</v>
      </c>
      <c r="AE18" s="38">
        <v>73.365066999999996</v>
      </c>
      <c r="AF18" s="38">
        <v>74.101059000000006</v>
      </c>
      <c r="AG18" s="30">
        <v>1.206E-2</v>
      </c>
    </row>
    <row r="19" spans="1:33" ht="15" customHeight="1" x14ac:dyDescent="0.35">
      <c r="A19" s="21" t="s">
        <v>558</v>
      </c>
      <c r="B19" s="28" t="s">
        <v>559</v>
      </c>
      <c r="C19" s="38">
        <v>0.67431099999999999</v>
      </c>
      <c r="D19" s="38">
        <v>0.66608500000000004</v>
      </c>
      <c r="E19" s="38">
        <v>0.63587300000000002</v>
      </c>
      <c r="F19" s="38">
        <v>0.52752900000000003</v>
      </c>
      <c r="G19" s="38">
        <v>0.50580000000000003</v>
      </c>
      <c r="H19" s="38">
        <v>0.49782100000000001</v>
      </c>
      <c r="I19" s="38">
        <v>0.48537000000000002</v>
      </c>
      <c r="J19" s="38">
        <v>0.47792299999999999</v>
      </c>
      <c r="K19" s="38">
        <v>0.468808</v>
      </c>
      <c r="L19" s="38">
        <v>0.45122899999999999</v>
      </c>
      <c r="M19" s="38">
        <v>0.45219999999999999</v>
      </c>
      <c r="N19" s="38">
        <v>0.45074999999999998</v>
      </c>
      <c r="O19" s="38">
        <v>0.450878</v>
      </c>
      <c r="P19" s="38">
        <v>0.45424100000000001</v>
      </c>
      <c r="Q19" s="38">
        <v>0.457507</v>
      </c>
      <c r="R19" s="38">
        <v>0.45966200000000002</v>
      </c>
      <c r="S19" s="38">
        <v>0.46291100000000002</v>
      </c>
      <c r="T19" s="38">
        <v>0.46953099999999998</v>
      </c>
      <c r="U19" s="38">
        <v>0.43854500000000002</v>
      </c>
      <c r="V19" s="38">
        <v>0.405692</v>
      </c>
      <c r="W19" s="38">
        <v>0.41506900000000002</v>
      </c>
      <c r="X19" s="38">
        <v>0.42349500000000001</v>
      </c>
      <c r="Y19" s="38">
        <v>0.43112299999999998</v>
      </c>
      <c r="Z19" s="38">
        <v>0.43802600000000003</v>
      </c>
      <c r="AA19" s="38">
        <v>0.44581399999999999</v>
      </c>
      <c r="AB19" s="38">
        <v>0.45412400000000003</v>
      </c>
      <c r="AC19" s="38">
        <v>0.46264300000000003</v>
      </c>
      <c r="AD19" s="38">
        <v>0.47139700000000001</v>
      </c>
      <c r="AE19" s="38">
        <v>0.48037200000000002</v>
      </c>
      <c r="AF19" s="38">
        <v>0.48969600000000002</v>
      </c>
      <c r="AG19" s="30">
        <v>-1.0971E-2</v>
      </c>
    </row>
    <row r="20" spans="1:33" ht="15" customHeight="1" x14ac:dyDescent="0.35">
      <c r="A20" s="21" t="s">
        <v>560</v>
      </c>
      <c r="B20" s="28" t="s">
        <v>561</v>
      </c>
      <c r="C20" s="38">
        <v>0.67332000000000003</v>
      </c>
      <c r="D20" s="38">
        <v>0.65310299999999999</v>
      </c>
      <c r="E20" s="38">
        <v>0.64822500000000005</v>
      </c>
      <c r="F20" s="38">
        <v>0.51948899999999998</v>
      </c>
      <c r="G20" s="38">
        <v>0.54455399999999998</v>
      </c>
      <c r="H20" s="38">
        <v>0.57736500000000002</v>
      </c>
      <c r="I20" s="38">
        <v>0.61878900000000003</v>
      </c>
      <c r="J20" s="38">
        <v>0.46534300000000001</v>
      </c>
      <c r="K20" s="38">
        <v>0.50610699999999997</v>
      </c>
      <c r="L20" s="38">
        <v>0.57804500000000003</v>
      </c>
      <c r="M20" s="38">
        <v>0.65013200000000004</v>
      </c>
      <c r="N20" s="38">
        <v>0.72068399999999999</v>
      </c>
      <c r="O20" s="38">
        <v>0.79029000000000005</v>
      </c>
      <c r="P20" s="38">
        <v>0.85896399999999995</v>
      </c>
      <c r="Q20" s="38">
        <v>0.92550900000000003</v>
      </c>
      <c r="R20" s="38">
        <v>0.99063500000000004</v>
      </c>
      <c r="S20" s="38">
        <v>1.0544990000000001</v>
      </c>
      <c r="T20" s="38">
        <v>1.1170100000000001</v>
      </c>
      <c r="U20" s="38">
        <v>1.1785939999999999</v>
      </c>
      <c r="V20" s="38">
        <v>1.2387509999999999</v>
      </c>
      <c r="W20" s="38">
        <v>1.2977559999999999</v>
      </c>
      <c r="X20" s="38">
        <v>1.356722</v>
      </c>
      <c r="Y20" s="38">
        <v>1.4161710000000001</v>
      </c>
      <c r="Z20" s="38">
        <v>1.4759199999999999</v>
      </c>
      <c r="AA20" s="38">
        <v>1.5419909999999999</v>
      </c>
      <c r="AB20" s="38">
        <v>1.613723</v>
      </c>
      <c r="AC20" s="38">
        <v>1.688793</v>
      </c>
      <c r="AD20" s="38">
        <v>1.7669729999999999</v>
      </c>
      <c r="AE20" s="38">
        <v>1.8495220000000001</v>
      </c>
      <c r="AF20" s="38">
        <v>1.9374210000000001</v>
      </c>
      <c r="AG20" s="30">
        <v>3.7116999999999997E-2</v>
      </c>
    </row>
    <row r="21" spans="1:33" ht="15" customHeight="1" x14ac:dyDescent="0.35">
      <c r="A21" s="21" t="s">
        <v>562</v>
      </c>
      <c r="B21" s="28" t="s">
        <v>563</v>
      </c>
      <c r="C21" s="38">
        <v>24.764068999999999</v>
      </c>
      <c r="D21" s="38">
        <v>34.511890000000001</v>
      </c>
      <c r="E21" s="38">
        <v>45.918655000000001</v>
      </c>
      <c r="F21" s="38">
        <v>58.182929999999999</v>
      </c>
      <c r="G21" s="38">
        <v>71.282509000000005</v>
      </c>
      <c r="H21" s="38">
        <v>85.031136000000004</v>
      </c>
      <c r="I21" s="38">
        <v>98.971512000000004</v>
      </c>
      <c r="J21" s="38">
        <v>112.780022</v>
      </c>
      <c r="K21" s="38">
        <v>126.676147</v>
      </c>
      <c r="L21" s="38">
        <v>140.82676699999999</v>
      </c>
      <c r="M21" s="38">
        <v>155.278885</v>
      </c>
      <c r="N21" s="38">
        <v>169.72976700000001</v>
      </c>
      <c r="O21" s="38">
        <v>184.430679</v>
      </c>
      <c r="P21" s="38">
        <v>199.324814</v>
      </c>
      <c r="Q21" s="38">
        <v>214.293228</v>
      </c>
      <c r="R21" s="38">
        <v>229.396942</v>
      </c>
      <c r="S21" s="38">
        <v>244.721756</v>
      </c>
      <c r="T21" s="38">
        <v>260.19662499999998</v>
      </c>
      <c r="U21" s="38">
        <v>275.89236499999998</v>
      </c>
      <c r="V21" s="38">
        <v>291.69863900000001</v>
      </c>
      <c r="W21" s="38">
        <v>307.47470099999998</v>
      </c>
      <c r="X21" s="38">
        <v>323.21994000000001</v>
      </c>
      <c r="Y21" s="38">
        <v>339.25979599999999</v>
      </c>
      <c r="Z21" s="38">
        <v>355.59127799999999</v>
      </c>
      <c r="AA21" s="38">
        <v>372.05178799999999</v>
      </c>
      <c r="AB21" s="38">
        <v>388.33685300000002</v>
      </c>
      <c r="AC21" s="38">
        <v>404.65564000000001</v>
      </c>
      <c r="AD21" s="38">
        <v>420.94708300000002</v>
      </c>
      <c r="AE21" s="38">
        <v>437.380493</v>
      </c>
      <c r="AF21" s="38">
        <v>454.037781</v>
      </c>
      <c r="AG21" s="30">
        <v>0.105506</v>
      </c>
    </row>
    <row r="22" spans="1:33" ht="15" customHeight="1" x14ac:dyDescent="0.35">
      <c r="A22" s="21" t="s">
        <v>564</v>
      </c>
      <c r="B22" s="28" t="s">
        <v>565</v>
      </c>
      <c r="C22" s="38">
        <v>0.36432900000000001</v>
      </c>
      <c r="D22" s="38">
        <v>0.48852200000000001</v>
      </c>
      <c r="E22" s="38">
        <v>0.61699800000000005</v>
      </c>
      <c r="F22" s="38">
        <v>0.74021999999999999</v>
      </c>
      <c r="G22" s="38">
        <v>0.872479</v>
      </c>
      <c r="H22" s="38">
        <v>1.015633</v>
      </c>
      <c r="I22" s="38">
        <v>1.1693290000000001</v>
      </c>
      <c r="J22" s="38">
        <v>1.334678</v>
      </c>
      <c r="K22" s="38">
        <v>1.5124759999999999</v>
      </c>
      <c r="L22" s="38">
        <v>1.7031130000000001</v>
      </c>
      <c r="M22" s="38">
        <v>1.9068309999999999</v>
      </c>
      <c r="N22" s="38">
        <v>2.1189420000000001</v>
      </c>
      <c r="O22" s="38">
        <v>2.336719</v>
      </c>
      <c r="P22" s="38">
        <v>2.556305</v>
      </c>
      <c r="Q22" s="38">
        <v>2.771652</v>
      </c>
      <c r="R22" s="38">
        <v>2.9800059999999999</v>
      </c>
      <c r="S22" s="38">
        <v>3.1793809999999998</v>
      </c>
      <c r="T22" s="38">
        <v>3.3736160000000002</v>
      </c>
      <c r="U22" s="38">
        <v>3.566084</v>
      </c>
      <c r="V22" s="38">
        <v>3.755773</v>
      </c>
      <c r="W22" s="38">
        <v>3.9364880000000002</v>
      </c>
      <c r="X22" s="38">
        <v>4.1141100000000002</v>
      </c>
      <c r="Y22" s="38">
        <v>4.2844660000000001</v>
      </c>
      <c r="Z22" s="38">
        <v>4.4479160000000002</v>
      </c>
      <c r="AA22" s="38">
        <v>4.6137079999999999</v>
      </c>
      <c r="AB22" s="38">
        <v>4.7755470000000004</v>
      </c>
      <c r="AC22" s="38">
        <v>4.9307369999999997</v>
      </c>
      <c r="AD22" s="38">
        <v>5.0771990000000002</v>
      </c>
      <c r="AE22" s="38">
        <v>5.2161749999999998</v>
      </c>
      <c r="AF22" s="38">
        <v>5.3491600000000004</v>
      </c>
      <c r="AG22" s="30">
        <v>9.7070000000000004E-2</v>
      </c>
    </row>
    <row r="23" spans="1:33" ht="12" customHeight="1" x14ac:dyDescent="0.35"/>
    <row r="24" spans="1:33" ht="15" customHeight="1" x14ac:dyDescent="0.35">
      <c r="A24" s="21" t="s">
        <v>566</v>
      </c>
      <c r="B24" s="25" t="s">
        <v>567</v>
      </c>
      <c r="C24" s="37">
        <v>888.32324200000005</v>
      </c>
      <c r="D24" s="37">
        <v>907.55993699999999</v>
      </c>
      <c r="E24" s="37">
        <v>915.29083300000002</v>
      </c>
      <c r="F24" s="37">
        <v>914.74591099999998</v>
      </c>
      <c r="G24" s="37">
        <v>917.48150599999997</v>
      </c>
      <c r="H24" s="37">
        <v>917.95696999999996</v>
      </c>
      <c r="I24" s="37">
        <v>914.71563700000002</v>
      </c>
      <c r="J24" s="37">
        <v>913.13915999999995</v>
      </c>
      <c r="K24" s="37">
        <v>912.94812000000002</v>
      </c>
      <c r="L24" s="37">
        <v>913.61932400000001</v>
      </c>
      <c r="M24" s="37">
        <v>914.89263900000003</v>
      </c>
      <c r="N24" s="37">
        <v>917.46624799999995</v>
      </c>
      <c r="O24" s="37">
        <v>921.146973</v>
      </c>
      <c r="P24" s="37">
        <v>925.47863800000005</v>
      </c>
      <c r="Q24" s="37">
        <v>930.15087900000003</v>
      </c>
      <c r="R24" s="37">
        <v>935.85308799999996</v>
      </c>
      <c r="S24" s="37">
        <v>943.34344499999997</v>
      </c>
      <c r="T24" s="37">
        <v>951.09039299999995</v>
      </c>
      <c r="U24" s="37">
        <v>959.00439500000005</v>
      </c>
      <c r="V24" s="37">
        <v>967.11511199999995</v>
      </c>
      <c r="W24" s="37">
        <v>976.32757600000002</v>
      </c>
      <c r="X24" s="37">
        <v>985.921875</v>
      </c>
      <c r="Y24" s="37">
        <v>996.50323500000002</v>
      </c>
      <c r="Z24" s="37">
        <v>1007.049438</v>
      </c>
      <c r="AA24" s="37">
        <v>1017.768433</v>
      </c>
      <c r="AB24" s="37">
        <v>1030.6396480000001</v>
      </c>
      <c r="AC24" s="37">
        <v>1041.2025149999999</v>
      </c>
      <c r="AD24" s="37">
        <v>1050.5196530000001</v>
      </c>
      <c r="AE24" s="37">
        <v>1061.4022219999999</v>
      </c>
      <c r="AF24" s="37">
        <v>1074.767578</v>
      </c>
      <c r="AG24" s="27">
        <v>6.5909999999999996E-3</v>
      </c>
    </row>
    <row r="25" spans="1:33" ht="15" customHeight="1" x14ac:dyDescent="0.35">
      <c r="A25" s="21" t="s">
        <v>568</v>
      </c>
      <c r="B25" s="28" t="s">
        <v>553</v>
      </c>
      <c r="C25" s="38">
        <v>614.34252900000001</v>
      </c>
      <c r="D25" s="38">
        <v>633.80950900000005</v>
      </c>
      <c r="E25" s="38">
        <v>644.77996800000005</v>
      </c>
      <c r="F25" s="38">
        <v>648.86706500000003</v>
      </c>
      <c r="G25" s="38">
        <v>655.23681599999998</v>
      </c>
      <c r="H25" s="38">
        <v>658.69421399999999</v>
      </c>
      <c r="I25" s="38">
        <v>656.84582499999999</v>
      </c>
      <c r="J25" s="38">
        <v>655.41406199999994</v>
      </c>
      <c r="K25" s="38">
        <v>654.60784899999999</v>
      </c>
      <c r="L25" s="38">
        <v>654.20941200000004</v>
      </c>
      <c r="M25" s="38">
        <v>654.01470900000004</v>
      </c>
      <c r="N25" s="38">
        <v>654.28637700000002</v>
      </c>
      <c r="O25" s="38">
        <v>654.76336700000002</v>
      </c>
      <c r="P25" s="38">
        <v>655.90240500000004</v>
      </c>
      <c r="Q25" s="38">
        <v>657.16143799999998</v>
      </c>
      <c r="R25" s="38">
        <v>659.01702899999998</v>
      </c>
      <c r="S25" s="38">
        <v>662.25061000000005</v>
      </c>
      <c r="T25" s="38">
        <v>665.78479000000004</v>
      </c>
      <c r="U25" s="38">
        <v>669.32995600000004</v>
      </c>
      <c r="V25" s="38">
        <v>673.30560300000002</v>
      </c>
      <c r="W25" s="38">
        <v>677.94335899999999</v>
      </c>
      <c r="X25" s="38">
        <v>682.89135699999997</v>
      </c>
      <c r="Y25" s="38">
        <v>688.00506600000006</v>
      </c>
      <c r="Z25" s="38">
        <v>692.85467500000004</v>
      </c>
      <c r="AA25" s="38">
        <v>697.80651899999998</v>
      </c>
      <c r="AB25" s="38">
        <v>703.93994099999998</v>
      </c>
      <c r="AC25" s="38">
        <v>708.92059300000005</v>
      </c>
      <c r="AD25" s="38">
        <v>713.17346199999997</v>
      </c>
      <c r="AE25" s="38">
        <v>718.8125</v>
      </c>
      <c r="AF25" s="38">
        <v>726.34527600000001</v>
      </c>
      <c r="AG25" s="30">
        <v>5.7920000000000003E-3</v>
      </c>
    </row>
    <row r="26" spans="1:33" ht="15" customHeight="1" x14ac:dyDescent="0.35">
      <c r="A26" s="21" t="s">
        <v>569</v>
      </c>
      <c r="B26" s="28" t="s">
        <v>555</v>
      </c>
      <c r="C26" s="38">
        <v>4.1552740000000004</v>
      </c>
      <c r="D26" s="38">
        <v>4.2846580000000003</v>
      </c>
      <c r="E26" s="38">
        <v>4.0672990000000002</v>
      </c>
      <c r="F26" s="38">
        <v>4.1190369999999996</v>
      </c>
      <c r="G26" s="38">
        <v>4.2546290000000004</v>
      </c>
      <c r="H26" s="38">
        <v>4.3491059999999999</v>
      </c>
      <c r="I26" s="38">
        <v>4.4519359999999999</v>
      </c>
      <c r="J26" s="38">
        <v>4.5601940000000001</v>
      </c>
      <c r="K26" s="38">
        <v>4.702108</v>
      </c>
      <c r="L26" s="38">
        <v>4.837161</v>
      </c>
      <c r="M26" s="38">
        <v>4.9781519999999997</v>
      </c>
      <c r="N26" s="38">
        <v>5.1473089999999999</v>
      </c>
      <c r="O26" s="38">
        <v>5.4099250000000003</v>
      </c>
      <c r="P26" s="38">
        <v>5.5183030000000004</v>
      </c>
      <c r="Q26" s="38">
        <v>5.7560729999999998</v>
      </c>
      <c r="R26" s="38">
        <v>6.1638349999999997</v>
      </c>
      <c r="S26" s="38">
        <v>6.5428040000000003</v>
      </c>
      <c r="T26" s="38">
        <v>6.8549049999999996</v>
      </c>
      <c r="U26" s="38">
        <v>7.2632989999999999</v>
      </c>
      <c r="V26" s="38">
        <v>7.6670569999999998</v>
      </c>
      <c r="W26" s="38">
        <v>8.0832300000000004</v>
      </c>
      <c r="X26" s="38">
        <v>8.5725119999999997</v>
      </c>
      <c r="Y26" s="38">
        <v>9.0432140000000008</v>
      </c>
      <c r="Z26" s="38">
        <v>9.5240030000000004</v>
      </c>
      <c r="AA26" s="38">
        <v>10.041880000000001</v>
      </c>
      <c r="AB26" s="38">
        <v>10.58123</v>
      </c>
      <c r="AC26" s="38">
        <v>11.160612</v>
      </c>
      <c r="AD26" s="38">
        <v>11.772819999999999</v>
      </c>
      <c r="AE26" s="38">
        <v>12.428053</v>
      </c>
      <c r="AF26" s="38">
        <v>13.153333999999999</v>
      </c>
      <c r="AG26" s="30">
        <v>4.0534000000000001E-2</v>
      </c>
    </row>
    <row r="27" spans="1:33" ht="15" customHeight="1" x14ac:dyDescent="0.35">
      <c r="A27" s="21" t="s">
        <v>570</v>
      </c>
      <c r="B27" s="28" t="s">
        <v>557</v>
      </c>
      <c r="C27" s="38">
        <v>268.642517</v>
      </c>
      <c r="D27" s="38">
        <v>268.125092</v>
      </c>
      <c r="E27" s="38">
        <v>264.92746</v>
      </c>
      <c r="F27" s="38">
        <v>260.09613000000002</v>
      </c>
      <c r="G27" s="38">
        <v>256.220215</v>
      </c>
      <c r="H27" s="38">
        <v>253.049271</v>
      </c>
      <c r="I27" s="38">
        <v>251.487122</v>
      </c>
      <c r="J27" s="38">
        <v>251.19589199999999</v>
      </c>
      <c r="K27" s="38">
        <v>251.62777700000001</v>
      </c>
      <c r="L27" s="38">
        <v>252.52041600000001</v>
      </c>
      <c r="M27" s="38">
        <v>253.80427599999999</v>
      </c>
      <c r="N27" s="38">
        <v>255.89063999999999</v>
      </c>
      <c r="O27" s="38">
        <v>258.78051799999997</v>
      </c>
      <c r="P27" s="38">
        <v>261.80850199999998</v>
      </c>
      <c r="Q27" s="38">
        <v>264.92379799999998</v>
      </c>
      <c r="R27" s="38">
        <v>268.29809599999999</v>
      </c>
      <c r="S27" s="38">
        <v>272.10479700000002</v>
      </c>
      <c r="T27" s="38">
        <v>275.93069500000001</v>
      </c>
      <c r="U27" s="38">
        <v>279.81314099999997</v>
      </c>
      <c r="V27" s="38">
        <v>283.46228000000002</v>
      </c>
      <c r="W27" s="38">
        <v>287.533051</v>
      </c>
      <c r="X27" s="38">
        <v>291.597443</v>
      </c>
      <c r="Y27" s="38">
        <v>296.498627</v>
      </c>
      <c r="Z27" s="38">
        <v>301.61779799999999</v>
      </c>
      <c r="AA27" s="38">
        <v>306.76580799999999</v>
      </c>
      <c r="AB27" s="38">
        <v>312.85644500000001</v>
      </c>
      <c r="AC27" s="38">
        <v>317.753174</v>
      </c>
      <c r="AD27" s="38">
        <v>322.09628300000003</v>
      </c>
      <c r="AE27" s="38">
        <v>326.56167599999998</v>
      </c>
      <c r="AF27" s="38">
        <v>331.52713</v>
      </c>
      <c r="AG27" s="30">
        <v>7.2789999999999999E-3</v>
      </c>
    </row>
    <row r="28" spans="1:33" ht="15" customHeight="1" x14ac:dyDescent="0.35">
      <c r="A28" s="21" t="s">
        <v>571</v>
      </c>
      <c r="B28" s="28" t="s">
        <v>561</v>
      </c>
      <c r="C28" s="38">
        <v>0.17543500000000001</v>
      </c>
      <c r="D28" s="38">
        <v>0.34534700000000002</v>
      </c>
      <c r="E28" s="38">
        <v>0.50648599999999999</v>
      </c>
      <c r="F28" s="38">
        <v>0.65390000000000004</v>
      </c>
      <c r="G28" s="38">
        <v>0.78983499999999995</v>
      </c>
      <c r="H28" s="38">
        <v>0.92176800000000003</v>
      </c>
      <c r="I28" s="38">
        <v>1.0287200000000001</v>
      </c>
      <c r="J28" s="38">
        <v>1.1073219999999999</v>
      </c>
      <c r="K28" s="38">
        <v>1.1855770000000001</v>
      </c>
      <c r="L28" s="38">
        <v>1.2613510000000001</v>
      </c>
      <c r="M28" s="38">
        <v>1.335191</v>
      </c>
      <c r="N28" s="38">
        <v>1.4077059999999999</v>
      </c>
      <c r="O28" s="38">
        <v>1.4807189999999999</v>
      </c>
      <c r="P28" s="38">
        <v>1.5540639999999999</v>
      </c>
      <c r="Q28" s="38">
        <v>1.6282369999999999</v>
      </c>
      <c r="R28" s="38">
        <v>1.7046889999999999</v>
      </c>
      <c r="S28" s="38">
        <v>1.7853129999999999</v>
      </c>
      <c r="T28" s="38">
        <v>1.868547</v>
      </c>
      <c r="U28" s="38">
        <v>1.9531689999999999</v>
      </c>
      <c r="V28" s="38">
        <v>2.0406149999999998</v>
      </c>
      <c r="W28" s="38">
        <v>2.1317349999999999</v>
      </c>
      <c r="X28" s="38">
        <v>2.2261380000000002</v>
      </c>
      <c r="Y28" s="38">
        <v>2.3222649999999998</v>
      </c>
      <c r="Z28" s="38">
        <v>2.418539</v>
      </c>
      <c r="AA28" s="38">
        <v>2.5175900000000002</v>
      </c>
      <c r="AB28" s="38">
        <v>2.6219100000000002</v>
      </c>
      <c r="AC28" s="38">
        <v>2.7263829999999998</v>
      </c>
      <c r="AD28" s="38">
        <v>2.8311959999999998</v>
      </c>
      <c r="AE28" s="38">
        <v>2.9450440000000002</v>
      </c>
      <c r="AF28" s="38">
        <v>3.0714039999999998</v>
      </c>
      <c r="AG28" s="30">
        <v>0.10374700000000001</v>
      </c>
    </row>
    <row r="29" spans="1:33" ht="15" customHeight="1" x14ac:dyDescent="0.35">
      <c r="A29" s="21" t="s">
        <v>572</v>
      </c>
      <c r="B29" s="28" t="s">
        <v>559</v>
      </c>
      <c r="C29" s="38">
        <v>1.0068790000000001</v>
      </c>
      <c r="D29" s="38">
        <v>0.99420200000000003</v>
      </c>
      <c r="E29" s="38">
        <v>1.0079629999999999</v>
      </c>
      <c r="F29" s="38">
        <v>1.007701</v>
      </c>
      <c r="G29" s="38">
        <v>0.97740000000000005</v>
      </c>
      <c r="H29" s="38">
        <v>0.939724</v>
      </c>
      <c r="I29" s="38">
        <v>0.89875899999999997</v>
      </c>
      <c r="J29" s="38">
        <v>0.858267</v>
      </c>
      <c r="K29" s="38">
        <v>0.82132300000000003</v>
      </c>
      <c r="L29" s="38">
        <v>0.78721799999999997</v>
      </c>
      <c r="M29" s="38">
        <v>0.75648499999999996</v>
      </c>
      <c r="N29" s="38">
        <v>0.73018499999999997</v>
      </c>
      <c r="O29" s="38">
        <v>0.708314</v>
      </c>
      <c r="P29" s="38">
        <v>0.69103800000000004</v>
      </c>
      <c r="Q29" s="38">
        <v>0.67702799999999996</v>
      </c>
      <c r="R29" s="38">
        <v>0.66500700000000001</v>
      </c>
      <c r="S29" s="38">
        <v>0.65533399999999997</v>
      </c>
      <c r="T29" s="38">
        <v>0.64680300000000002</v>
      </c>
      <c r="U29" s="38">
        <v>0.64005699999999999</v>
      </c>
      <c r="V29" s="38">
        <v>0.63469399999999998</v>
      </c>
      <c r="W29" s="38">
        <v>0.63115100000000002</v>
      </c>
      <c r="X29" s="38">
        <v>0.62939599999999996</v>
      </c>
      <c r="Y29" s="38">
        <v>0.62889499999999998</v>
      </c>
      <c r="Z29" s="38">
        <v>0.62921099999999996</v>
      </c>
      <c r="AA29" s="38">
        <v>0.63126599999999999</v>
      </c>
      <c r="AB29" s="38">
        <v>0.63462499999999999</v>
      </c>
      <c r="AC29" s="38">
        <v>0.63616200000000001</v>
      </c>
      <c r="AD29" s="38">
        <v>0.64023300000000005</v>
      </c>
      <c r="AE29" s="38">
        <v>0.64914099999999997</v>
      </c>
      <c r="AF29" s="38">
        <v>0.66471599999999997</v>
      </c>
      <c r="AG29" s="30">
        <v>-1.4217E-2</v>
      </c>
    </row>
    <row r="30" spans="1:33" ht="15" customHeight="1" x14ac:dyDescent="0.35">
      <c r="A30" s="21" t="s">
        <v>573</v>
      </c>
      <c r="B30" s="28" t="s">
        <v>563</v>
      </c>
      <c r="C30" s="38">
        <v>5.9900000000000003E-4</v>
      </c>
      <c r="D30" s="38">
        <v>1.165E-3</v>
      </c>
      <c r="E30" s="38">
        <v>1.684E-3</v>
      </c>
      <c r="F30" s="38">
        <v>2.1419999999999998E-3</v>
      </c>
      <c r="G30" s="38">
        <v>2.5490000000000001E-3</v>
      </c>
      <c r="H30" s="38">
        <v>2.9290000000000002E-3</v>
      </c>
      <c r="I30" s="38">
        <v>3.2179999999999999E-3</v>
      </c>
      <c r="J30" s="38">
        <v>3.3960000000000001E-3</v>
      </c>
      <c r="K30" s="38">
        <v>3.5660000000000002E-3</v>
      </c>
      <c r="L30" s="38">
        <v>3.7239999999999999E-3</v>
      </c>
      <c r="M30" s="38">
        <v>3.869E-3</v>
      </c>
      <c r="N30" s="38">
        <v>4.0029999999999996E-3</v>
      </c>
      <c r="O30" s="38">
        <v>4.1310000000000001E-3</v>
      </c>
      <c r="P30" s="38">
        <v>4.2519999999999997E-3</v>
      </c>
      <c r="Q30" s="38">
        <v>4.3660000000000001E-3</v>
      </c>
      <c r="R30" s="38">
        <v>4.4759999999999999E-3</v>
      </c>
      <c r="S30" s="38">
        <v>4.5859999999999998E-3</v>
      </c>
      <c r="T30" s="38">
        <v>4.6909999999999999E-3</v>
      </c>
      <c r="U30" s="38">
        <v>4.79E-3</v>
      </c>
      <c r="V30" s="38">
        <v>4.8849999999999996E-3</v>
      </c>
      <c r="W30" s="38">
        <v>4.9810000000000002E-3</v>
      </c>
      <c r="X30" s="38">
        <v>5.0769999999999999E-3</v>
      </c>
      <c r="Y30" s="38">
        <v>5.1710000000000002E-3</v>
      </c>
      <c r="Z30" s="38">
        <v>5.2579999999999997E-3</v>
      </c>
      <c r="AA30" s="38">
        <v>5.3449999999999999E-3</v>
      </c>
      <c r="AB30" s="38">
        <v>5.4349999999999997E-3</v>
      </c>
      <c r="AC30" s="38">
        <v>5.5189999999999996E-3</v>
      </c>
      <c r="AD30" s="38">
        <v>5.5950000000000001E-3</v>
      </c>
      <c r="AE30" s="38">
        <v>5.6800000000000002E-3</v>
      </c>
      <c r="AF30" s="38">
        <v>5.7790000000000003E-3</v>
      </c>
      <c r="AG30" s="30">
        <v>8.1298999999999996E-2</v>
      </c>
    </row>
    <row r="31" spans="1:33" ht="15" customHeight="1" x14ac:dyDescent="0.35">
      <c r="A31" s="21" t="s">
        <v>574</v>
      </c>
      <c r="B31" s="28" t="s">
        <v>565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  <c r="AF31" s="38">
        <v>0</v>
      </c>
      <c r="AG31" s="30" t="s">
        <v>478</v>
      </c>
    </row>
    <row r="32" spans="1:33" ht="12" customHeight="1" x14ac:dyDescent="0.35"/>
    <row r="33" spans="1:33" ht="15" customHeight="1" x14ac:dyDescent="0.35">
      <c r="A33" s="21" t="s">
        <v>575</v>
      </c>
      <c r="B33" s="25" t="s">
        <v>576</v>
      </c>
      <c r="C33" s="37">
        <v>5569.2719729999999</v>
      </c>
      <c r="D33" s="37">
        <v>5649.5097660000001</v>
      </c>
      <c r="E33" s="37">
        <v>5670.9580079999996</v>
      </c>
      <c r="F33" s="37">
        <v>5665.5717770000001</v>
      </c>
      <c r="G33" s="37">
        <v>5658.5766599999997</v>
      </c>
      <c r="H33" s="37">
        <v>5631.4038090000004</v>
      </c>
      <c r="I33" s="37">
        <v>5582.7319340000004</v>
      </c>
      <c r="J33" s="37">
        <v>5544.029297</v>
      </c>
      <c r="K33" s="37">
        <v>5507.4682620000003</v>
      </c>
      <c r="L33" s="37">
        <v>5466.3779299999997</v>
      </c>
      <c r="M33" s="37">
        <v>5425.6215819999998</v>
      </c>
      <c r="N33" s="37">
        <v>5390.0795900000003</v>
      </c>
      <c r="O33" s="37">
        <v>5360.4155270000001</v>
      </c>
      <c r="P33" s="37">
        <v>5334.1704099999997</v>
      </c>
      <c r="Q33" s="37">
        <v>5316.8237300000001</v>
      </c>
      <c r="R33" s="37">
        <v>5305.4541019999997</v>
      </c>
      <c r="S33" s="37">
        <v>5305.1635740000002</v>
      </c>
      <c r="T33" s="37">
        <v>5310.3725590000004</v>
      </c>
      <c r="U33" s="37">
        <v>5318.4970700000003</v>
      </c>
      <c r="V33" s="37">
        <v>5330.435547</v>
      </c>
      <c r="W33" s="37">
        <v>5350.3930659999996</v>
      </c>
      <c r="X33" s="37">
        <v>5378.455078</v>
      </c>
      <c r="Y33" s="37">
        <v>5406.6201170000004</v>
      </c>
      <c r="Z33" s="37">
        <v>5437.1547849999997</v>
      </c>
      <c r="AA33" s="37">
        <v>5469.4423829999996</v>
      </c>
      <c r="AB33" s="37">
        <v>5506.4965819999998</v>
      </c>
      <c r="AC33" s="37">
        <v>5534.533203</v>
      </c>
      <c r="AD33" s="37">
        <v>5554.2827150000003</v>
      </c>
      <c r="AE33" s="37">
        <v>5588.216797</v>
      </c>
      <c r="AF33" s="37">
        <v>5636.1411129999997</v>
      </c>
      <c r="AG33" s="27">
        <v>4.1199999999999999E-4</v>
      </c>
    </row>
    <row r="34" spans="1:33" ht="15" customHeight="1" x14ac:dyDescent="0.35">
      <c r="A34" s="21" t="s">
        <v>577</v>
      </c>
      <c r="B34" s="28" t="s">
        <v>578</v>
      </c>
      <c r="C34" s="38">
        <v>542.42627000000005</v>
      </c>
      <c r="D34" s="38">
        <v>542.14465299999995</v>
      </c>
      <c r="E34" s="38">
        <v>538.33727999999996</v>
      </c>
      <c r="F34" s="38">
        <v>534.45135500000004</v>
      </c>
      <c r="G34" s="38">
        <v>532.07110599999999</v>
      </c>
      <c r="H34" s="38">
        <v>530.26318400000002</v>
      </c>
      <c r="I34" s="38">
        <v>528.99560499999995</v>
      </c>
      <c r="J34" s="38">
        <v>531.24078399999996</v>
      </c>
      <c r="K34" s="38">
        <v>535.62042199999996</v>
      </c>
      <c r="L34" s="38">
        <v>540.57415800000001</v>
      </c>
      <c r="M34" s="38">
        <v>546.10522500000002</v>
      </c>
      <c r="N34" s="38">
        <v>553.47820999999999</v>
      </c>
      <c r="O34" s="38">
        <v>561.97143600000004</v>
      </c>
      <c r="P34" s="38">
        <v>571.28845200000001</v>
      </c>
      <c r="Q34" s="38">
        <v>581.83612100000005</v>
      </c>
      <c r="R34" s="38">
        <v>593.38824499999998</v>
      </c>
      <c r="S34" s="38">
        <v>607.09887700000002</v>
      </c>
      <c r="T34" s="38">
        <v>620.73406999999997</v>
      </c>
      <c r="U34" s="38">
        <v>635.69976799999995</v>
      </c>
      <c r="V34" s="38">
        <v>651.12866199999996</v>
      </c>
      <c r="W34" s="38">
        <v>668.65380900000002</v>
      </c>
      <c r="X34" s="38">
        <v>687.60571300000004</v>
      </c>
      <c r="Y34" s="38">
        <v>706.99609399999997</v>
      </c>
      <c r="Z34" s="38">
        <v>727.34741199999996</v>
      </c>
      <c r="AA34" s="38">
        <v>748.41870100000006</v>
      </c>
      <c r="AB34" s="38">
        <v>770.70361300000002</v>
      </c>
      <c r="AC34" s="38">
        <v>792.29974400000003</v>
      </c>
      <c r="AD34" s="38">
        <v>813.28997800000002</v>
      </c>
      <c r="AE34" s="38">
        <v>836.60589600000003</v>
      </c>
      <c r="AF34" s="38">
        <v>861.77056900000002</v>
      </c>
      <c r="AG34" s="30">
        <v>1.6091000000000001E-2</v>
      </c>
    </row>
    <row r="35" spans="1:33" ht="15" customHeight="1" x14ac:dyDescent="0.35">
      <c r="A35" s="21" t="s">
        <v>579</v>
      </c>
      <c r="B35" s="28" t="s">
        <v>557</v>
      </c>
      <c r="C35" s="38">
        <v>4976.689453</v>
      </c>
      <c r="D35" s="38">
        <v>5055.3876950000003</v>
      </c>
      <c r="E35" s="38">
        <v>5079.8876950000003</v>
      </c>
      <c r="F35" s="38">
        <v>5078.1098629999997</v>
      </c>
      <c r="G35" s="38">
        <v>5073.4624020000001</v>
      </c>
      <c r="H35" s="38">
        <v>5048.3701170000004</v>
      </c>
      <c r="I35" s="38">
        <v>5001.4560549999997</v>
      </c>
      <c r="J35" s="38">
        <v>4960.8745120000003</v>
      </c>
      <c r="K35" s="38">
        <v>4920.2299800000001</v>
      </c>
      <c r="L35" s="38">
        <v>4874.4697269999997</v>
      </c>
      <c r="M35" s="38">
        <v>4828.3608400000003</v>
      </c>
      <c r="N35" s="38">
        <v>4785.4204099999997</v>
      </c>
      <c r="O35" s="38">
        <v>4746.9272460000002</v>
      </c>
      <c r="P35" s="38">
        <v>4710.8579099999997</v>
      </c>
      <c r="Q35" s="38">
        <v>4682.1533200000003</v>
      </c>
      <c r="R35" s="38">
        <v>4658.1376950000003</v>
      </c>
      <c r="S35" s="38">
        <v>4642.6943359999996</v>
      </c>
      <c r="T35" s="38">
        <v>4632.513672</v>
      </c>
      <c r="U35" s="38">
        <v>4623.5385740000002</v>
      </c>
      <c r="V35" s="38">
        <v>4617.484375</v>
      </c>
      <c r="W35" s="38">
        <v>4616.8857420000004</v>
      </c>
      <c r="X35" s="38">
        <v>4622.5307620000003</v>
      </c>
      <c r="Y35" s="38">
        <v>4627.5087890000004</v>
      </c>
      <c r="Z35" s="38">
        <v>4633.4614259999998</v>
      </c>
      <c r="AA35" s="38">
        <v>4639.9770509999998</v>
      </c>
      <c r="AB35" s="38">
        <v>4649.4360349999997</v>
      </c>
      <c r="AC35" s="38">
        <v>4650.1777339999999</v>
      </c>
      <c r="AD35" s="38">
        <v>4642.8535160000001</v>
      </c>
      <c r="AE35" s="38">
        <v>4646.4609380000002</v>
      </c>
      <c r="AF35" s="38">
        <v>4661.1557620000003</v>
      </c>
      <c r="AG35" s="30">
        <v>-2.2560000000000002E-3</v>
      </c>
    </row>
    <row r="36" spans="1:33" ht="15" customHeight="1" x14ac:dyDescent="0.35">
      <c r="A36" s="21" t="s">
        <v>580</v>
      </c>
      <c r="B36" s="28" t="s">
        <v>559</v>
      </c>
      <c r="C36" s="38">
        <v>46.997394999999997</v>
      </c>
      <c r="D36" s="38">
        <v>48.367187999999999</v>
      </c>
      <c r="E36" s="38">
        <v>48.840888999999997</v>
      </c>
      <c r="F36" s="38">
        <v>48.741549999999997</v>
      </c>
      <c r="G36" s="38">
        <v>48.394592000000003</v>
      </c>
      <c r="H36" s="38">
        <v>47.769526999999997</v>
      </c>
      <c r="I36" s="38">
        <v>46.945366</v>
      </c>
      <c r="J36" s="38">
        <v>46.237301000000002</v>
      </c>
      <c r="K36" s="38">
        <v>45.587302999999999</v>
      </c>
      <c r="L36" s="38">
        <v>44.961219999999997</v>
      </c>
      <c r="M36" s="38">
        <v>44.450096000000002</v>
      </c>
      <c r="N36" s="38">
        <v>44.134995000000004</v>
      </c>
      <c r="O36" s="38">
        <v>44.093451999999999</v>
      </c>
      <c r="P36" s="38">
        <v>44.283028000000002</v>
      </c>
      <c r="Q36" s="38">
        <v>44.730705</v>
      </c>
      <c r="R36" s="38">
        <v>45.414245999999999</v>
      </c>
      <c r="S36" s="38">
        <v>46.434826000000001</v>
      </c>
      <c r="T36" s="38">
        <v>47.786712999999999</v>
      </c>
      <c r="U36" s="38">
        <v>49.478347999999997</v>
      </c>
      <c r="V36" s="38">
        <v>51.585850000000001</v>
      </c>
      <c r="W36" s="38">
        <v>54.127968000000003</v>
      </c>
      <c r="X36" s="38">
        <v>57.057158999999999</v>
      </c>
      <c r="Y36" s="38">
        <v>60.303584999999998</v>
      </c>
      <c r="Z36" s="38">
        <v>63.959395999999998</v>
      </c>
      <c r="AA36" s="38">
        <v>68.052475000000001</v>
      </c>
      <c r="AB36" s="38">
        <v>72.714104000000006</v>
      </c>
      <c r="AC36" s="38">
        <v>77.749099999999999</v>
      </c>
      <c r="AD36" s="38">
        <v>83.156768999999997</v>
      </c>
      <c r="AE36" s="38">
        <v>89.427291999999994</v>
      </c>
      <c r="AF36" s="38">
        <v>96.668953000000002</v>
      </c>
      <c r="AG36" s="30">
        <v>2.5180999999999999E-2</v>
      </c>
    </row>
    <row r="37" spans="1:33" ht="15" customHeight="1" x14ac:dyDescent="0.35">
      <c r="A37" s="21" t="s">
        <v>581</v>
      </c>
      <c r="B37" s="28" t="s">
        <v>561</v>
      </c>
      <c r="C37" s="38">
        <v>1.3243100000000001</v>
      </c>
      <c r="D37" s="38">
        <v>1.516086</v>
      </c>
      <c r="E37" s="38">
        <v>1.6933130000000001</v>
      </c>
      <c r="F37" s="38">
        <v>1.8586180000000001</v>
      </c>
      <c r="G37" s="38">
        <v>2.019209</v>
      </c>
      <c r="H37" s="38">
        <v>2.1709540000000001</v>
      </c>
      <c r="I37" s="38">
        <v>2.309936</v>
      </c>
      <c r="J37" s="38">
        <v>2.4498190000000002</v>
      </c>
      <c r="K37" s="38">
        <v>2.5863390000000002</v>
      </c>
      <c r="L37" s="38">
        <v>2.7183259999999998</v>
      </c>
      <c r="M37" s="38">
        <v>2.8477730000000001</v>
      </c>
      <c r="N37" s="38">
        <v>2.9795199999999999</v>
      </c>
      <c r="O37" s="38">
        <v>3.1201539999999999</v>
      </c>
      <c r="P37" s="38">
        <v>3.2687210000000002</v>
      </c>
      <c r="Q37" s="38">
        <v>3.4208910000000001</v>
      </c>
      <c r="R37" s="38">
        <v>3.5789550000000001</v>
      </c>
      <c r="S37" s="38">
        <v>3.7479100000000001</v>
      </c>
      <c r="T37" s="38">
        <v>3.9238650000000002</v>
      </c>
      <c r="U37" s="38">
        <v>4.1086</v>
      </c>
      <c r="V37" s="38">
        <v>4.3069369999999996</v>
      </c>
      <c r="W37" s="38">
        <v>4.5213640000000002</v>
      </c>
      <c r="X37" s="38">
        <v>4.745323</v>
      </c>
      <c r="Y37" s="38">
        <v>4.9734220000000002</v>
      </c>
      <c r="Z37" s="38">
        <v>5.208405</v>
      </c>
      <c r="AA37" s="38">
        <v>5.4531479999999997</v>
      </c>
      <c r="AB37" s="38">
        <v>5.7137700000000002</v>
      </c>
      <c r="AC37" s="38">
        <v>5.9756749999999998</v>
      </c>
      <c r="AD37" s="38">
        <v>6.2400200000000003</v>
      </c>
      <c r="AE37" s="38">
        <v>6.5260220000000002</v>
      </c>
      <c r="AF37" s="38">
        <v>6.844849</v>
      </c>
      <c r="AG37" s="30">
        <v>5.8276000000000001E-2</v>
      </c>
    </row>
    <row r="38" spans="1:33" ht="15" customHeight="1" x14ac:dyDescent="0.35">
      <c r="A38" s="21" t="s">
        <v>582</v>
      </c>
      <c r="B38" s="28" t="s">
        <v>583</v>
      </c>
      <c r="C38" s="38">
        <v>1.578584</v>
      </c>
      <c r="D38" s="38">
        <v>1.642083</v>
      </c>
      <c r="E38" s="38">
        <v>1.5531219999999999</v>
      </c>
      <c r="F38" s="38">
        <v>1.577604</v>
      </c>
      <c r="G38" s="38">
        <v>1.6098710000000001</v>
      </c>
      <c r="H38" s="38">
        <v>1.626797</v>
      </c>
      <c r="I38" s="38">
        <v>1.6437330000000001</v>
      </c>
      <c r="J38" s="38">
        <v>1.666846</v>
      </c>
      <c r="K38" s="38">
        <v>1.7018519999999999</v>
      </c>
      <c r="L38" s="38">
        <v>1.7316370000000001</v>
      </c>
      <c r="M38" s="38">
        <v>1.7555149999999999</v>
      </c>
      <c r="N38" s="38">
        <v>1.785379</v>
      </c>
      <c r="O38" s="38">
        <v>1.843507</v>
      </c>
      <c r="P38" s="38">
        <v>1.834945</v>
      </c>
      <c r="Q38" s="38">
        <v>1.8669020000000001</v>
      </c>
      <c r="R38" s="38">
        <v>1.9379169999999999</v>
      </c>
      <c r="S38" s="38">
        <v>2.0014780000000001</v>
      </c>
      <c r="T38" s="38">
        <v>2.0326149999999998</v>
      </c>
      <c r="U38" s="38">
        <v>2.0868359999999999</v>
      </c>
      <c r="V38" s="38">
        <v>2.1404719999999999</v>
      </c>
      <c r="W38" s="38">
        <v>2.2006700000000001</v>
      </c>
      <c r="X38" s="38">
        <v>2.2882199999999999</v>
      </c>
      <c r="Y38" s="38">
        <v>2.3784920000000001</v>
      </c>
      <c r="Z38" s="38">
        <v>2.4800369999999998</v>
      </c>
      <c r="AA38" s="38">
        <v>2.59565</v>
      </c>
      <c r="AB38" s="38">
        <v>2.7215060000000002</v>
      </c>
      <c r="AC38" s="38">
        <v>2.8599570000000001</v>
      </c>
      <c r="AD38" s="38">
        <v>3.007593</v>
      </c>
      <c r="AE38" s="38">
        <v>3.1706829999999999</v>
      </c>
      <c r="AF38" s="38">
        <v>3.3523640000000001</v>
      </c>
      <c r="AG38" s="30">
        <v>2.631E-2</v>
      </c>
    </row>
    <row r="39" spans="1:33" ht="15" customHeight="1" x14ac:dyDescent="0.35">
      <c r="A39" s="21" t="s">
        <v>584</v>
      </c>
      <c r="B39" s="28" t="s">
        <v>563</v>
      </c>
      <c r="C39" s="38">
        <v>7.6537999999999995E-2</v>
      </c>
      <c r="D39" s="38">
        <v>9.0200000000000002E-2</v>
      </c>
      <c r="E39" s="38">
        <v>0.103405</v>
      </c>
      <c r="F39" s="38">
        <v>0.116059</v>
      </c>
      <c r="G39" s="38">
        <v>0.12839500000000001</v>
      </c>
      <c r="H39" s="38">
        <v>0.13988100000000001</v>
      </c>
      <c r="I39" s="38">
        <v>0.15033199999999999</v>
      </c>
      <c r="J39" s="38">
        <v>0.16052900000000001</v>
      </c>
      <c r="K39" s="38">
        <v>0.17016100000000001</v>
      </c>
      <c r="L39" s="38">
        <v>0.178865</v>
      </c>
      <c r="M39" s="38">
        <v>0.18687799999999999</v>
      </c>
      <c r="N39" s="38">
        <v>0.19444800000000001</v>
      </c>
      <c r="O39" s="38">
        <v>0.20161399999999999</v>
      </c>
      <c r="P39" s="38">
        <v>0.20866299999999999</v>
      </c>
      <c r="Q39" s="38">
        <v>0.216228</v>
      </c>
      <c r="R39" s="38">
        <v>0.22417000000000001</v>
      </c>
      <c r="S39" s="38">
        <v>0.233181</v>
      </c>
      <c r="T39" s="38">
        <v>0.24357799999999999</v>
      </c>
      <c r="U39" s="38">
        <v>0.25422600000000001</v>
      </c>
      <c r="V39" s="38">
        <v>0.26469500000000001</v>
      </c>
      <c r="W39" s="38">
        <v>0.27645700000000001</v>
      </c>
      <c r="X39" s="38">
        <v>0.28980699999999998</v>
      </c>
      <c r="Y39" s="38">
        <v>0.30384499999999998</v>
      </c>
      <c r="Z39" s="38">
        <v>0.31773099999999999</v>
      </c>
      <c r="AA39" s="38">
        <v>0.332038</v>
      </c>
      <c r="AB39" s="38">
        <v>0.34720000000000001</v>
      </c>
      <c r="AC39" s="38">
        <v>0.36238399999999998</v>
      </c>
      <c r="AD39" s="38">
        <v>0.377662</v>
      </c>
      <c r="AE39" s="38">
        <v>0.39459899999999998</v>
      </c>
      <c r="AF39" s="38">
        <v>0.41319299999999998</v>
      </c>
      <c r="AG39" s="30">
        <v>5.9866000000000003E-2</v>
      </c>
    </row>
    <row r="40" spans="1:33" ht="15" customHeight="1" x14ac:dyDescent="0.35">
      <c r="A40" s="21" t="s">
        <v>585</v>
      </c>
      <c r="B40" s="28" t="s">
        <v>565</v>
      </c>
      <c r="C40" s="38">
        <v>0.17952299999999999</v>
      </c>
      <c r="D40" s="38">
        <v>0.36213600000000001</v>
      </c>
      <c r="E40" s="38">
        <v>0.54206699999999997</v>
      </c>
      <c r="F40" s="38">
        <v>0.71720499999999998</v>
      </c>
      <c r="G40" s="38">
        <v>0.89110400000000001</v>
      </c>
      <c r="H40" s="38">
        <v>1.063266</v>
      </c>
      <c r="I40" s="38">
        <v>1.2310570000000001</v>
      </c>
      <c r="J40" s="38">
        <v>1.39991</v>
      </c>
      <c r="K40" s="38">
        <v>1.5718259999999999</v>
      </c>
      <c r="L40" s="38">
        <v>1.7439750000000001</v>
      </c>
      <c r="M40" s="38">
        <v>1.9156880000000001</v>
      </c>
      <c r="N40" s="38">
        <v>2.0870470000000001</v>
      </c>
      <c r="O40" s="38">
        <v>2.2583690000000001</v>
      </c>
      <c r="P40" s="38">
        <v>2.4285399999999999</v>
      </c>
      <c r="Q40" s="38">
        <v>2.5999759999999998</v>
      </c>
      <c r="R40" s="38">
        <v>2.7732060000000001</v>
      </c>
      <c r="S40" s="38">
        <v>2.952922</v>
      </c>
      <c r="T40" s="38">
        <v>3.1384370000000001</v>
      </c>
      <c r="U40" s="38">
        <v>3.3307549999999999</v>
      </c>
      <c r="V40" s="38">
        <v>3.5242749999999998</v>
      </c>
      <c r="W40" s="38">
        <v>3.726855</v>
      </c>
      <c r="X40" s="38">
        <v>3.9380709999999999</v>
      </c>
      <c r="Y40" s="38">
        <v>4.1557440000000003</v>
      </c>
      <c r="Z40" s="38">
        <v>4.3805110000000003</v>
      </c>
      <c r="AA40" s="38">
        <v>4.6136169999999996</v>
      </c>
      <c r="AB40" s="38">
        <v>4.8605869999999998</v>
      </c>
      <c r="AC40" s="38">
        <v>5.1085190000000003</v>
      </c>
      <c r="AD40" s="38">
        <v>5.3570710000000004</v>
      </c>
      <c r="AE40" s="38">
        <v>5.6316069999999998</v>
      </c>
      <c r="AF40" s="38">
        <v>5.9356090000000004</v>
      </c>
      <c r="AG40" s="30">
        <v>0.12821299999999999</v>
      </c>
    </row>
    <row r="41" spans="1:33" ht="12" customHeight="1" x14ac:dyDescent="0.35"/>
    <row r="42" spans="1:33" ht="12" customHeight="1" x14ac:dyDescent="0.35"/>
    <row r="43" spans="1:33" ht="15" customHeight="1" x14ac:dyDescent="0.35">
      <c r="A43" s="21" t="s">
        <v>586</v>
      </c>
      <c r="B43" s="25" t="s">
        <v>587</v>
      </c>
      <c r="C43" s="37">
        <v>468.24883999999997</v>
      </c>
      <c r="D43" s="37">
        <v>471.07888800000001</v>
      </c>
      <c r="E43" s="37">
        <v>474.24130200000002</v>
      </c>
      <c r="F43" s="37">
        <v>442.51971400000002</v>
      </c>
      <c r="G43" s="37">
        <v>448.956726</v>
      </c>
      <c r="H43" s="37">
        <v>457.64755200000002</v>
      </c>
      <c r="I43" s="37">
        <v>456.70379600000001</v>
      </c>
      <c r="J43" s="37">
        <v>455.44903599999998</v>
      </c>
      <c r="K43" s="37">
        <v>453.94357300000001</v>
      </c>
      <c r="L43" s="37">
        <v>453.61090100000001</v>
      </c>
      <c r="M43" s="37">
        <v>453.71829200000002</v>
      </c>
      <c r="N43" s="37">
        <v>453.838257</v>
      </c>
      <c r="O43" s="37">
        <v>454.42358400000001</v>
      </c>
      <c r="P43" s="37">
        <v>449.776611</v>
      </c>
      <c r="Q43" s="37">
        <v>447.98791499999999</v>
      </c>
      <c r="R43" s="37">
        <v>443.34918199999998</v>
      </c>
      <c r="S43" s="37">
        <v>443.77777099999997</v>
      </c>
      <c r="T43" s="37">
        <v>443.31896999999998</v>
      </c>
      <c r="U43" s="37">
        <v>442.87756300000001</v>
      </c>
      <c r="V43" s="37">
        <v>441.743042</v>
      </c>
      <c r="W43" s="37">
        <v>441.236176</v>
      </c>
      <c r="X43" s="37">
        <v>441.40057400000001</v>
      </c>
      <c r="Y43" s="37">
        <v>440.00219700000002</v>
      </c>
      <c r="Z43" s="37">
        <v>438.087219</v>
      </c>
      <c r="AA43" s="37">
        <v>437.03344700000002</v>
      </c>
      <c r="AB43" s="37">
        <v>436.80850199999998</v>
      </c>
      <c r="AC43" s="37">
        <v>435.68884300000002</v>
      </c>
      <c r="AD43" s="37">
        <v>435.13897700000001</v>
      </c>
      <c r="AE43" s="37">
        <v>435.12530500000003</v>
      </c>
      <c r="AF43" s="37">
        <v>437.26293900000002</v>
      </c>
      <c r="AG43" s="27">
        <v>-2.3579999999999999E-3</v>
      </c>
    </row>
    <row r="44" spans="1:33" ht="15" customHeight="1" x14ac:dyDescent="0.35">
      <c r="A44" s="21" t="s">
        <v>588</v>
      </c>
      <c r="B44" s="28" t="s">
        <v>557</v>
      </c>
      <c r="C44" s="38">
        <v>466.74658199999999</v>
      </c>
      <c r="D44" s="38">
        <v>468.05999800000001</v>
      </c>
      <c r="E44" s="38">
        <v>469.18505900000002</v>
      </c>
      <c r="F44" s="38">
        <v>435.459045</v>
      </c>
      <c r="G44" s="38">
        <v>437.88919099999998</v>
      </c>
      <c r="H44" s="38">
        <v>440.86505099999999</v>
      </c>
      <c r="I44" s="38">
        <v>433.00036599999999</v>
      </c>
      <c r="J44" s="38">
        <v>423.47860700000001</v>
      </c>
      <c r="K44" s="38">
        <v>412.46298200000001</v>
      </c>
      <c r="L44" s="38">
        <v>402.75726300000002</v>
      </c>
      <c r="M44" s="38">
        <v>393.64819299999999</v>
      </c>
      <c r="N44" s="38">
        <v>384.74282799999997</v>
      </c>
      <c r="O44" s="38">
        <v>376.411652</v>
      </c>
      <c r="P44" s="38">
        <v>364.013214</v>
      </c>
      <c r="Q44" s="38">
        <v>354.24575800000002</v>
      </c>
      <c r="R44" s="38">
        <v>342.53298999999998</v>
      </c>
      <c r="S44" s="38">
        <v>334.996399</v>
      </c>
      <c r="T44" s="38">
        <v>326.97082499999999</v>
      </c>
      <c r="U44" s="38">
        <v>319.149719</v>
      </c>
      <c r="V44" s="38">
        <v>311.02734400000003</v>
      </c>
      <c r="W44" s="38">
        <v>303.54150399999997</v>
      </c>
      <c r="X44" s="38">
        <v>296.68661500000002</v>
      </c>
      <c r="Y44" s="38">
        <v>288.96017499999999</v>
      </c>
      <c r="Z44" s="38">
        <v>281.100616</v>
      </c>
      <c r="AA44" s="38">
        <v>273.98956299999998</v>
      </c>
      <c r="AB44" s="38">
        <v>267.56451399999997</v>
      </c>
      <c r="AC44" s="38">
        <v>260.75457799999998</v>
      </c>
      <c r="AD44" s="38">
        <v>254.449524</v>
      </c>
      <c r="AE44" s="38">
        <v>248.602814</v>
      </c>
      <c r="AF44" s="38">
        <v>244.09139999999999</v>
      </c>
      <c r="AG44" s="30">
        <v>-2.2105E-2</v>
      </c>
    </row>
    <row r="45" spans="1:33" ht="15" customHeight="1" x14ac:dyDescent="0.35">
      <c r="A45" s="21" t="s">
        <v>589</v>
      </c>
      <c r="B45" s="28" t="s">
        <v>590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>
        <v>0</v>
      </c>
      <c r="AF45" s="38">
        <v>0</v>
      </c>
      <c r="AG45" s="30" t="s">
        <v>478</v>
      </c>
    </row>
    <row r="46" spans="1:33" ht="15" customHeight="1" x14ac:dyDescent="0.35">
      <c r="A46" s="21" t="s">
        <v>591</v>
      </c>
      <c r="B46" s="28" t="s">
        <v>592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8">
        <v>0</v>
      </c>
      <c r="AF46" s="38">
        <v>0</v>
      </c>
      <c r="AG46" s="30" t="s">
        <v>478</v>
      </c>
    </row>
    <row r="47" spans="1:33" ht="15" customHeight="1" x14ac:dyDescent="0.35">
      <c r="A47" s="21" t="s">
        <v>593</v>
      </c>
      <c r="B47" s="28" t="s">
        <v>594</v>
      </c>
      <c r="C47" s="38">
        <v>1.502254</v>
      </c>
      <c r="D47" s="38">
        <v>3.018894</v>
      </c>
      <c r="E47" s="38">
        <v>5.0562379999999996</v>
      </c>
      <c r="F47" s="38">
        <v>7.0606559999999998</v>
      </c>
      <c r="G47" s="38">
        <v>11.067543000000001</v>
      </c>
      <c r="H47" s="38">
        <v>16.782509000000001</v>
      </c>
      <c r="I47" s="38">
        <v>23.703420999999999</v>
      </c>
      <c r="J47" s="38">
        <v>31.97044</v>
      </c>
      <c r="K47" s="38">
        <v>41.480578999999999</v>
      </c>
      <c r="L47" s="38">
        <v>50.853653000000001</v>
      </c>
      <c r="M47" s="38">
        <v>60.070095000000002</v>
      </c>
      <c r="N47" s="38">
        <v>69.095436000000007</v>
      </c>
      <c r="O47" s="38">
        <v>78.011948000000004</v>
      </c>
      <c r="P47" s="38">
        <v>85.763396999999998</v>
      </c>
      <c r="Q47" s="38">
        <v>93.742142000000001</v>
      </c>
      <c r="R47" s="38">
        <v>100.816208</v>
      </c>
      <c r="S47" s="38">
        <v>108.78138</v>
      </c>
      <c r="T47" s="38">
        <v>116.348152</v>
      </c>
      <c r="U47" s="38">
        <v>123.727859</v>
      </c>
      <c r="V47" s="38">
        <v>130.71568300000001</v>
      </c>
      <c r="W47" s="38">
        <v>137.694672</v>
      </c>
      <c r="X47" s="38">
        <v>144.713943</v>
      </c>
      <c r="Y47" s="38">
        <v>151.04200700000001</v>
      </c>
      <c r="Z47" s="38">
        <v>156.98658800000001</v>
      </c>
      <c r="AA47" s="38">
        <v>163.04388399999999</v>
      </c>
      <c r="AB47" s="38">
        <v>169.243988</v>
      </c>
      <c r="AC47" s="38">
        <v>174.93424999999999</v>
      </c>
      <c r="AD47" s="38">
        <v>180.68945299999999</v>
      </c>
      <c r="AE47" s="38">
        <v>186.522491</v>
      </c>
      <c r="AF47" s="38">
        <v>193.17152400000001</v>
      </c>
      <c r="AG47" s="30">
        <v>0.182309</v>
      </c>
    </row>
    <row r="48" spans="1:33" ht="12" customHeight="1" x14ac:dyDescent="0.35"/>
    <row r="49" spans="1:33" ht="15" customHeight="1" x14ac:dyDescent="0.35">
      <c r="A49" s="21" t="s">
        <v>595</v>
      </c>
      <c r="B49" s="25" t="s">
        <v>12</v>
      </c>
      <c r="C49" s="37">
        <v>75.169692999999995</v>
      </c>
      <c r="D49" s="37">
        <v>77.553368000000006</v>
      </c>
      <c r="E49" s="37">
        <v>76.937827999999996</v>
      </c>
      <c r="F49" s="37">
        <v>74.883780999999999</v>
      </c>
      <c r="G49" s="37">
        <v>73.008735999999999</v>
      </c>
      <c r="H49" s="37">
        <v>70.952270999999996</v>
      </c>
      <c r="I49" s="37">
        <v>68.639519000000007</v>
      </c>
      <c r="J49" s="37">
        <v>66.460136000000006</v>
      </c>
      <c r="K49" s="37">
        <v>64.220459000000005</v>
      </c>
      <c r="L49" s="37">
        <v>62.007294000000002</v>
      </c>
      <c r="M49" s="37">
        <v>60.828522</v>
      </c>
      <c r="N49" s="37">
        <v>59.650131000000002</v>
      </c>
      <c r="O49" s="37">
        <v>58.55489</v>
      </c>
      <c r="P49" s="37">
        <v>57.362952999999997</v>
      </c>
      <c r="Q49" s="37">
        <v>56.156143</v>
      </c>
      <c r="R49" s="37">
        <v>54.998362999999998</v>
      </c>
      <c r="S49" s="37">
        <v>53.933726999999998</v>
      </c>
      <c r="T49" s="37">
        <v>52.840007999999997</v>
      </c>
      <c r="U49" s="37">
        <v>51.828865</v>
      </c>
      <c r="V49" s="37">
        <v>50.803615999999998</v>
      </c>
      <c r="W49" s="37">
        <v>50.346043000000002</v>
      </c>
      <c r="X49" s="37">
        <v>49.869534000000002</v>
      </c>
      <c r="Y49" s="37">
        <v>49.358772000000002</v>
      </c>
      <c r="Z49" s="37">
        <v>48.884739000000003</v>
      </c>
      <c r="AA49" s="37">
        <v>48.413406000000002</v>
      </c>
      <c r="AB49" s="37">
        <v>47.972458000000003</v>
      </c>
      <c r="AC49" s="37">
        <v>47.419342</v>
      </c>
      <c r="AD49" s="37">
        <v>46.793990999999998</v>
      </c>
      <c r="AE49" s="37">
        <v>46.348914999999998</v>
      </c>
      <c r="AF49" s="37">
        <v>46.08128</v>
      </c>
      <c r="AG49" s="27">
        <v>-1.6732E-2</v>
      </c>
    </row>
    <row r="50" spans="1:33" ht="15" customHeight="1" x14ac:dyDescent="0.35">
      <c r="A50" s="21" t="s">
        <v>596</v>
      </c>
      <c r="B50" s="28" t="s">
        <v>557</v>
      </c>
      <c r="C50" s="38">
        <v>73.017257999999998</v>
      </c>
      <c r="D50" s="38">
        <v>75.437629999999999</v>
      </c>
      <c r="E50" s="38">
        <v>74.942642000000006</v>
      </c>
      <c r="F50" s="38">
        <v>72.962173000000007</v>
      </c>
      <c r="G50" s="38">
        <v>71.154540999999995</v>
      </c>
      <c r="H50" s="38">
        <v>69.167182999999994</v>
      </c>
      <c r="I50" s="38">
        <v>66.929717999999994</v>
      </c>
      <c r="J50" s="38">
        <v>64.821083000000002</v>
      </c>
      <c r="K50" s="38">
        <v>62.652237</v>
      </c>
      <c r="L50" s="38">
        <v>60.509067999999999</v>
      </c>
      <c r="M50" s="38">
        <v>59.375098999999999</v>
      </c>
      <c r="N50" s="38">
        <v>58.240456000000002</v>
      </c>
      <c r="O50" s="38">
        <v>57.186782999999998</v>
      </c>
      <c r="P50" s="38">
        <v>56.037548000000001</v>
      </c>
      <c r="Q50" s="38">
        <v>54.872925000000002</v>
      </c>
      <c r="R50" s="38">
        <v>53.753525000000003</v>
      </c>
      <c r="S50" s="38">
        <v>52.725825999999998</v>
      </c>
      <c r="T50" s="38">
        <v>51.671089000000002</v>
      </c>
      <c r="U50" s="38">
        <v>50.697575000000001</v>
      </c>
      <c r="V50" s="38">
        <v>49.681941999999999</v>
      </c>
      <c r="W50" s="38">
        <v>49.175784999999998</v>
      </c>
      <c r="X50" s="38">
        <v>48.648246999999998</v>
      </c>
      <c r="Y50" s="38">
        <v>48.084274000000001</v>
      </c>
      <c r="Z50" s="38">
        <v>47.552925000000002</v>
      </c>
      <c r="AA50" s="38">
        <v>47.020828000000002</v>
      </c>
      <c r="AB50" s="38">
        <v>46.514626</v>
      </c>
      <c r="AC50" s="38">
        <v>45.895980999999999</v>
      </c>
      <c r="AD50" s="38">
        <v>45.203902999999997</v>
      </c>
      <c r="AE50" s="38">
        <v>44.682087000000003</v>
      </c>
      <c r="AF50" s="38">
        <v>44.326450000000001</v>
      </c>
      <c r="AG50" s="30">
        <v>-1.7063999999999999E-2</v>
      </c>
    </row>
    <row r="51" spans="1:33" ht="15" customHeight="1" x14ac:dyDescent="0.35">
      <c r="A51" s="21" t="s">
        <v>597</v>
      </c>
      <c r="B51" s="28" t="s">
        <v>598</v>
      </c>
      <c r="C51" s="38">
        <v>1.7114860000000001</v>
      </c>
      <c r="D51" s="38">
        <v>1.6128480000000001</v>
      </c>
      <c r="E51" s="38">
        <v>1.4495020000000001</v>
      </c>
      <c r="F51" s="38">
        <v>1.347504</v>
      </c>
      <c r="G51" s="38">
        <v>1.2532080000000001</v>
      </c>
      <c r="H51" s="38">
        <v>1.1653819999999999</v>
      </c>
      <c r="I51" s="38">
        <v>1.073898</v>
      </c>
      <c r="J51" s="38">
        <v>0.98857200000000001</v>
      </c>
      <c r="K51" s="38">
        <v>0.90627199999999997</v>
      </c>
      <c r="L51" s="38">
        <v>0.82484000000000002</v>
      </c>
      <c r="M51" s="38">
        <v>0.75754299999999997</v>
      </c>
      <c r="N51" s="38">
        <v>0.693527</v>
      </c>
      <c r="O51" s="38">
        <v>0.63092499999999996</v>
      </c>
      <c r="P51" s="38">
        <v>0.57072699999999998</v>
      </c>
      <c r="Q51" s="38">
        <v>0.513567</v>
      </c>
      <c r="R51" s="38">
        <v>0.465084</v>
      </c>
      <c r="S51" s="38">
        <v>0.41512900000000003</v>
      </c>
      <c r="T51" s="38">
        <v>0.36051800000000001</v>
      </c>
      <c r="U51" s="38">
        <v>0.304753</v>
      </c>
      <c r="V51" s="38">
        <v>0.25576300000000002</v>
      </c>
      <c r="W51" s="38">
        <v>0.25337700000000002</v>
      </c>
      <c r="X51" s="38">
        <v>0.25087799999999999</v>
      </c>
      <c r="Y51" s="38">
        <v>0.24824499999999999</v>
      </c>
      <c r="Z51" s="38">
        <v>0.24580399999999999</v>
      </c>
      <c r="AA51" s="38">
        <v>0.24337800000000001</v>
      </c>
      <c r="AB51" s="38">
        <v>0.24110400000000001</v>
      </c>
      <c r="AC51" s="38">
        <v>0.23829500000000001</v>
      </c>
      <c r="AD51" s="38">
        <v>0.23511299999999999</v>
      </c>
      <c r="AE51" s="38">
        <v>0.232824</v>
      </c>
      <c r="AF51" s="38">
        <v>0.231458</v>
      </c>
      <c r="AG51" s="30">
        <v>-6.6664000000000001E-2</v>
      </c>
    </row>
    <row r="52" spans="1:33" ht="15" customHeight="1" x14ac:dyDescent="0.35">
      <c r="A52" s="21" t="s">
        <v>599</v>
      </c>
      <c r="B52" s="28" t="s">
        <v>592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0" t="s">
        <v>478</v>
      </c>
    </row>
    <row r="53" spans="1:33" ht="15" customHeight="1" x14ac:dyDescent="0.35">
      <c r="A53" s="21" t="s">
        <v>600</v>
      </c>
      <c r="B53" s="28" t="s">
        <v>594</v>
      </c>
      <c r="C53" s="38">
        <v>0.440946</v>
      </c>
      <c r="D53" s="38">
        <v>0.50288900000000003</v>
      </c>
      <c r="E53" s="38">
        <v>0.545682</v>
      </c>
      <c r="F53" s="38">
        <v>0.57410099999999997</v>
      </c>
      <c r="G53" s="38">
        <v>0.60097900000000004</v>
      </c>
      <c r="H53" s="38">
        <v>0.61970499999999995</v>
      </c>
      <c r="I53" s="38">
        <v>0.63590100000000005</v>
      </c>
      <c r="J53" s="38">
        <v>0.65048399999999995</v>
      </c>
      <c r="K53" s="38">
        <v>0.66195300000000001</v>
      </c>
      <c r="L53" s="38">
        <v>0.67338399999999998</v>
      </c>
      <c r="M53" s="38">
        <v>0.69588000000000005</v>
      </c>
      <c r="N53" s="38">
        <v>0.71614999999999995</v>
      </c>
      <c r="O53" s="38">
        <v>0.73718399999999995</v>
      </c>
      <c r="P53" s="38">
        <v>0.75467799999999996</v>
      </c>
      <c r="Q53" s="38">
        <v>0.76964900000000003</v>
      </c>
      <c r="R53" s="38">
        <v>0.779756</v>
      </c>
      <c r="S53" s="38">
        <v>0.79277600000000004</v>
      </c>
      <c r="T53" s="38">
        <v>0.80840000000000001</v>
      </c>
      <c r="U53" s="38">
        <v>0.82653799999999999</v>
      </c>
      <c r="V53" s="38">
        <v>0.86590999999999996</v>
      </c>
      <c r="W53" s="38">
        <v>0.916883</v>
      </c>
      <c r="X53" s="38">
        <v>0.97040899999999997</v>
      </c>
      <c r="Y53" s="38">
        <v>1.0262519999999999</v>
      </c>
      <c r="Z53" s="38">
        <v>1.086009</v>
      </c>
      <c r="AA53" s="38">
        <v>1.1492020000000001</v>
      </c>
      <c r="AB53" s="38">
        <v>1.216726</v>
      </c>
      <c r="AC53" s="38">
        <v>1.2850699999999999</v>
      </c>
      <c r="AD53" s="38">
        <v>1.354975</v>
      </c>
      <c r="AE53" s="38">
        <v>1.434007</v>
      </c>
      <c r="AF53" s="38">
        <v>1.5233730000000001</v>
      </c>
      <c r="AG53" s="30">
        <v>4.3677000000000001E-2</v>
      </c>
    </row>
    <row r="54" spans="1:33" ht="12" customHeight="1" x14ac:dyDescent="0.35"/>
    <row r="55" spans="1:33" ht="15" customHeight="1" x14ac:dyDescent="0.35">
      <c r="A55" s="21" t="s">
        <v>601</v>
      </c>
      <c r="B55" s="25" t="s">
        <v>11</v>
      </c>
      <c r="C55" s="37">
        <v>927.45135500000004</v>
      </c>
      <c r="D55" s="37">
        <v>990.02081299999998</v>
      </c>
      <c r="E55" s="37">
        <v>884.05950900000005</v>
      </c>
      <c r="F55" s="37">
        <v>884.70709199999999</v>
      </c>
      <c r="G55" s="37">
        <v>887.06121800000005</v>
      </c>
      <c r="H55" s="37">
        <v>885.41760299999999</v>
      </c>
      <c r="I55" s="37">
        <v>881.61273200000005</v>
      </c>
      <c r="J55" s="37">
        <v>880.34258999999997</v>
      </c>
      <c r="K55" s="37">
        <v>880.76928699999996</v>
      </c>
      <c r="L55" s="37">
        <v>879.92974900000002</v>
      </c>
      <c r="M55" s="37">
        <v>884.78594999999996</v>
      </c>
      <c r="N55" s="37">
        <v>884.65515100000005</v>
      </c>
      <c r="O55" s="37">
        <v>885.21844499999997</v>
      </c>
      <c r="P55" s="37">
        <v>886.28894000000003</v>
      </c>
      <c r="Q55" s="37">
        <v>887.35192900000004</v>
      </c>
      <c r="R55" s="37">
        <v>889.09478799999999</v>
      </c>
      <c r="S55" s="37">
        <v>891.03912400000002</v>
      </c>
      <c r="T55" s="37">
        <v>890.64679000000001</v>
      </c>
      <c r="U55" s="37">
        <v>892.27447500000005</v>
      </c>
      <c r="V55" s="37">
        <v>887.78131099999996</v>
      </c>
      <c r="W55" s="37">
        <v>886.33569299999999</v>
      </c>
      <c r="X55" s="37">
        <v>884.98419200000001</v>
      </c>
      <c r="Y55" s="37">
        <v>881.27642800000001</v>
      </c>
      <c r="Z55" s="37">
        <v>879.00164800000005</v>
      </c>
      <c r="AA55" s="37">
        <v>879.11547900000005</v>
      </c>
      <c r="AB55" s="37">
        <v>878.01025400000003</v>
      </c>
      <c r="AC55" s="37">
        <v>877.70593299999996</v>
      </c>
      <c r="AD55" s="37">
        <v>878.74401899999998</v>
      </c>
      <c r="AE55" s="37">
        <v>879.32208300000002</v>
      </c>
      <c r="AF55" s="37">
        <v>880.51599099999999</v>
      </c>
      <c r="AG55" s="27">
        <v>-1.789E-3</v>
      </c>
    </row>
    <row r="56" spans="1:33" ht="15" customHeight="1" x14ac:dyDescent="0.35">
      <c r="A56" s="21" t="s">
        <v>602</v>
      </c>
      <c r="B56" s="28" t="s">
        <v>557</v>
      </c>
      <c r="C56" s="38">
        <v>351.65612800000002</v>
      </c>
      <c r="D56" s="38">
        <v>238.17157</v>
      </c>
      <c r="E56" s="38">
        <v>341.49670400000002</v>
      </c>
      <c r="F56" s="38">
        <v>337.37942500000003</v>
      </c>
      <c r="G56" s="38">
        <v>332.16564899999997</v>
      </c>
      <c r="H56" s="38">
        <v>331.91503899999998</v>
      </c>
      <c r="I56" s="38">
        <v>335.13259900000003</v>
      </c>
      <c r="J56" s="38">
        <v>337.84320100000002</v>
      </c>
      <c r="K56" s="38">
        <v>338.748535</v>
      </c>
      <c r="L56" s="38">
        <v>341.154968</v>
      </c>
      <c r="M56" s="38">
        <v>339.24258400000002</v>
      </c>
      <c r="N56" s="38">
        <v>339.37771600000002</v>
      </c>
      <c r="O56" s="38">
        <v>339.98928799999999</v>
      </c>
      <c r="P56" s="38">
        <v>339.515198</v>
      </c>
      <c r="Q56" s="38">
        <v>338.44873000000001</v>
      </c>
      <c r="R56" s="38">
        <v>336.32299799999998</v>
      </c>
      <c r="S56" s="38">
        <v>333.43383799999998</v>
      </c>
      <c r="T56" s="38">
        <v>333.31323200000003</v>
      </c>
      <c r="U56" s="38">
        <v>332.17944299999999</v>
      </c>
      <c r="V56" s="38">
        <v>334.76266500000003</v>
      </c>
      <c r="W56" s="38">
        <v>335.45147700000001</v>
      </c>
      <c r="X56" s="38">
        <v>336.63207999999997</v>
      </c>
      <c r="Y56" s="38">
        <v>337.43170199999997</v>
      </c>
      <c r="Z56" s="38">
        <v>336.05450400000001</v>
      </c>
      <c r="AA56" s="38">
        <v>335.15737899999999</v>
      </c>
      <c r="AB56" s="38">
        <v>333.87554899999998</v>
      </c>
      <c r="AC56" s="38">
        <v>333.81549100000001</v>
      </c>
      <c r="AD56" s="38">
        <v>333.91772500000002</v>
      </c>
      <c r="AE56" s="38">
        <v>334.09484900000001</v>
      </c>
      <c r="AF56" s="38">
        <v>334.64166299999999</v>
      </c>
      <c r="AG56" s="30">
        <v>-1.709E-3</v>
      </c>
    </row>
    <row r="57" spans="1:33" ht="15" customHeight="1" x14ac:dyDescent="0.35">
      <c r="A57" s="21" t="s">
        <v>603</v>
      </c>
      <c r="B57" s="28" t="s">
        <v>598</v>
      </c>
      <c r="C57" s="38">
        <v>535.95062299999995</v>
      </c>
      <c r="D57" s="38">
        <v>727.49896200000001</v>
      </c>
      <c r="E57" s="38">
        <v>503.42858899999999</v>
      </c>
      <c r="F57" s="38">
        <v>502.77362099999999</v>
      </c>
      <c r="G57" s="38">
        <v>507.00457799999998</v>
      </c>
      <c r="H57" s="38">
        <v>500.63662699999998</v>
      </c>
      <c r="I57" s="38">
        <v>488.62951700000002</v>
      </c>
      <c r="J57" s="38">
        <v>483.53585800000002</v>
      </c>
      <c r="K57" s="38">
        <v>482.90744000000001</v>
      </c>
      <c r="L57" s="38">
        <v>478.91043100000002</v>
      </c>
      <c r="M57" s="38">
        <v>490.33029199999999</v>
      </c>
      <c r="N57" s="38">
        <v>488.39150999999998</v>
      </c>
      <c r="O57" s="38">
        <v>488.33117700000003</v>
      </c>
      <c r="P57" s="38">
        <v>489.60311899999999</v>
      </c>
      <c r="Q57" s="38">
        <v>490.947113</v>
      </c>
      <c r="R57" s="38">
        <v>494.14855999999997</v>
      </c>
      <c r="S57" s="38">
        <v>497.88388099999997</v>
      </c>
      <c r="T57" s="38">
        <v>495.34140000000002</v>
      </c>
      <c r="U57" s="38">
        <v>498.27636699999999</v>
      </c>
      <c r="V57" s="38">
        <v>484.67297400000001</v>
      </c>
      <c r="W57" s="38">
        <v>479.240387</v>
      </c>
      <c r="X57" s="38">
        <v>474.04070999999999</v>
      </c>
      <c r="Y57" s="38">
        <v>462.37161300000002</v>
      </c>
      <c r="Z57" s="38">
        <v>454.591339</v>
      </c>
      <c r="AA57" s="38">
        <v>453.270355</v>
      </c>
      <c r="AB57" s="38">
        <v>448.61398300000002</v>
      </c>
      <c r="AC57" s="38">
        <v>446.11673000000002</v>
      </c>
      <c r="AD57" s="38">
        <v>447.29937699999999</v>
      </c>
      <c r="AE57" s="38">
        <v>447.15524299999998</v>
      </c>
      <c r="AF57" s="38">
        <v>448.565247</v>
      </c>
      <c r="AG57" s="30">
        <v>-6.1190000000000003E-3</v>
      </c>
    </row>
    <row r="58" spans="1:33" ht="15" customHeight="1" x14ac:dyDescent="0.35">
      <c r="A58" s="21" t="s">
        <v>604</v>
      </c>
      <c r="B58" s="28" t="s">
        <v>592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30" t="s">
        <v>478</v>
      </c>
    </row>
    <row r="59" spans="1:33" ht="15" customHeight="1" x14ac:dyDescent="0.35">
      <c r="A59" s="21" t="s">
        <v>605</v>
      </c>
      <c r="B59" s="28" t="s">
        <v>594</v>
      </c>
      <c r="C59" s="38">
        <v>39.844611999999998</v>
      </c>
      <c r="D59" s="38">
        <v>24.350292</v>
      </c>
      <c r="E59" s="38">
        <v>39.134216000000002</v>
      </c>
      <c r="F59" s="38">
        <v>44.554015999999997</v>
      </c>
      <c r="G59" s="38">
        <v>47.891013999999998</v>
      </c>
      <c r="H59" s="38">
        <v>52.865997</v>
      </c>
      <c r="I59" s="38">
        <v>57.850662</v>
      </c>
      <c r="J59" s="38">
        <v>58.963535</v>
      </c>
      <c r="K59" s="38">
        <v>59.113273999999997</v>
      </c>
      <c r="L59" s="38">
        <v>59.864296000000003</v>
      </c>
      <c r="M59" s="38">
        <v>55.213051</v>
      </c>
      <c r="N59" s="38">
        <v>56.885941000000003</v>
      </c>
      <c r="O59" s="38">
        <v>56.898018</v>
      </c>
      <c r="P59" s="38">
        <v>57.170631</v>
      </c>
      <c r="Q59" s="38">
        <v>57.956054999999999</v>
      </c>
      <c r="R59" s="38">
        <v>58.623233999999997</v>
      </c>
      <c r="S59" s="38">
        <v>59.721397000000003</v>
      </c>
      <c r="T59" s="38">
        <v>61.992119000000002</v>
      </c>
      <c r="U59" s="38">
        <v>61.818676000000004</v>
      </c>
      <c r="V59" s="38">
        <v>68.345634000000004</v>
      </c>
      <c r="W59" s="38">
        <v>71.643828999999997</v>
      </c>
      <c r="X59" s="38">
        <v>74.311394000000007</v>
      </c>
      <c r="Y59" s="38">
        <v>81.473067999999998</v>
      </c>
      <c r="Z59" s="38">
        <v>88.355773999999997</v>
      </c>
      <c r="AA59" s="38">
        <v>90.687775000000002</v>
      </c>
      <c r="AB59" s="38">
        <v>95.520767000000006</v>
      </c>
      <c r="AC59" s="38">
        <v>97.773712000000003</v>
      </c>
      <c r="AD59" s="38">
        <v>97.526932000000002</v>
      </c>
      <c r="AE59" s="38">
        <v>98.071976000000006</v>
      </c>
      <c r="AF59" s="38">
        <v>97.309059000000005</v>
      </c>
      <c r="AG59" s="30">
        <v>3.1268999999999998E-2</v>
      </c>
    </row>
    <row r="60" spans="1:33" ht="12" customHeight="1" x14ac:dyDescent="0.35"/>
    <row r="61" spans="1:33" ht="15" customHeight="1" x14ac:dyDescent="0.35">
      <c r="A61" s="21" t="s">
        <v>606</v>
      </c>
      <c r="B61" s="25" t="s">
        <v>10</v>
      </c>
      <c r="C61" s="37">
        <v>2296.1611330000001</v>
      </c>
      <c r="D61" s="37">
        <v>2683.6513669999999</v>
      </c>
      <c r="E61" s="37">
        <v>2951.118164</v>
      </c>
      <c r="F61" s="37">
        <v>3034.7094729999999</v>
      </c>
      <c r="G61" s="37">
        <v>3111.6896969999998</v>
      </c>
      <c r="H61" s="37">
        <v>3173.992432</v>
      </c>
      <c r="I61" s="37">
        <v>3213.9558109999998</v>
      </c>
      <c r="J61" s="37">
        <v>3252.0551759999998</v>
      </c>
      <c r="K61" s="37">
        <v>3293.8454590000001</v>
      </c>
      <c r="L61" s="37">
        <v>3340.3571780000002</v>
      </c>
      <c r="M61" s="37">
        <v>3377.2758789999998</v>
      </c>
      <c r="N61" s="37">
        <v>3393.485107</v>
      </c>
      <c r="O61" s="37">
        <v>3431.1589359999998</v>
      </c>
      <c r="P61" s="37">
        <v>3465.1965329999998</v>
      </c>
      <c r="Q61" s="37">
        <v>3501.516846</v>
      </c>
      <c r="R61" s="37">
        <v>3538.3811040000001</v>
      </c>
      <c r="S61" s="37">
        <v>3580.70874</v>
      </c>
      <c r="T61" s="37">
        <v>3619.171143</v>
      </c>
      <c r="U61" s="37">
        <v>3663.686279</v>
      </c>
      <c r="V61" s="37">
        <v>3712.9865719999998</v>
      </c>
      <c r="W61" s="37">
        <v>3753.7878420000002</v>
      </c>
      <c r="X61" s="37">
        <v>3799.3937989999999</v>
      </c>
      <c r="Y61" s="37">
        <v>3847.1994629999999</v>
      </c>
      <c r="Z61" s="37">
        <v>3892.524414</v>
      </c>
      <c r="AA61" s="37">
        <v>3945.7468260000001</v>
      </c>
      <c r="AB61" s="37">
        <v>3999.0383299999999</v>
      </c>
      <c r="AC61" s="37">
        <v>4045.6613769999999</v>
      </c>
      <c r="AD61" s="37">
        <v>4090.9533689999998</v>
      </c>
      <c r="AE61" s="37">
        <v>4144.0703119999998</v>
      </c>
      <c r="AF61" s="37">
        <v>4203.2158200000003</v>
      </c>
      <c r="AG61" s="27">
        <v>2.1068E-2</v>
      </c>
    </row>
    <row r="62" spans="1:33" ht="15" customHeight="1" x14ac:dyDescent="0.35">
      <c r="A62" s="21" t="s">
        <v>607</v>
      </c>
      <c r="B62" s="28" t="s">
        <v>608</v>
      </c>
      <c r="C62" s="38">
        <v>2273.726318</v>
      </c>
      <c r="D62" s="38">
        <v>2661.2297359999998</v>
      </c>
      <c r="E62" s="38">
        <v>2928.7075199999999</v>
      </c>
      <c r="F62" s="38">
        <v>3012.3078609999998</v>
      </c>
      <c r="G62" s="38">
        <v>3089.295654</v>
      </c>
      <c r="H62" s="38">
        <v>3151.6047359999998</v>
      </c>
      <c r="I62" s="38">
        <v>3191.5732419999999</v>
      </c>
      <c r="J62" s="38">
        <v>3229.6767580000001</v>
      </c>
      <c r="K62" s="38">
        <v>3271.4704590000001</v>
      </c>
      <c r="L62" s="38">
        <v>3317.985107</v>
      </c>
      <c r="M62" s="38">
        <v>3354.90625</v>
      </c>
      <c r="N62" s="38">
        <v>3371.117432</v>
      </c>
      <c r="O62" s="38">
        <v>3408.7929690000001</v>
      </c>
      <c r="P62" s="38">
        <v>3442.8320309999999</v>
      </c>
      <c r="Q62" s="38">
        <v>3479.1533199999999</v>
      </c>
      <c r="R62" s="38">
        <v>3516.0185550000001</v>
      </c>
      <c r="S62" s="38">
        <v>3558.3469239999999</v>
      </c>
      <c r="T62" s="38">
        <v>3596.8100589999999</v>
      </c>
      <c r="U62" s="38">
        <v>3641.3256839999999</v>
      </c>
      <c r="V62" s="38">
        <v>3690.6264649999998</v>
      </c>
      <c r="W62" s="38">
        <v>3731.4282229999999</v>
      </c>
      <c r="X62" s="38">
        <v>3777.0344239999999</v>
      </c>
      <c r="Y62" s="38">
        <v>3824.8403320000002</v>
      </c>
      <c r="Z62" s="38">
        <v>3870.1655270000001</v>
      </c>
      <c r="AA62" s="38">
        <v>3923.3879390000002</v>
      </c>
      <c r="AB62" s="38">
        <v>3976.6796880000002</v>
      </c>
      <c r="AC62" s="38">
        <v>4023.3027339999999</v>
      </c>
      <c r="AD62" s="38">
        <v>4068.594971</v>
      </c>
      <c r="AE62" s="38">
        <v>4121.7119140000004</v>
      </c>
      <c r="AF62" s="38">
        <v>4180.857422</v>
      </c>
      <c r="AG62" s="30">
        <v>2.1225000000000001E-2</v>
      </c>
    </row>
    <row r="63" spans="1:33" ht="15" customHeight="1" x14ac:dyDescent="0.35">
      <c r="A63" s="21" t="s">
        <v>609</v>
      </c>
      <c r="B63" s="28" t="s">
        <v>610</v>
      </c>
      <c r="C63" s="38">
        <v>22.434891</v>
      </c>
      <c r="D63" s="38">
        <v>22.421617999999999</v>
      </c>
      <c r="E63" s="38">
        <v>22.410634999999999</v>
      </c>
      <c r="F63" s="38">
        <v>22.401547999999998</v>
      </c>
      <c r="G63" s="38">
        <v>22.394031999999999</v>
      </c>
      <c r="H63" s="38">
        <v>22.387812</v>
      </c>
      <c r="I63" s="38">
        <v>22.382666</v>
      </c>
      <c r="J63" s="38">
        <v>22.378406999999999</v>
      </c>
      <c r="K63" s="38">
        <v>22.374884000000002</v>
      </c>
      <c r="L63" s="38">
        <v>22.371969</v>
      </c>
      <c r="M63" s="38">
        <v>22.369558000000001</v>
      </c>
      <c r="N63" s="38">
        <v>22.367563000000001</v>
      </c>
      <c r="O63" s="38">
        <v>22.365911000000001</v>
      </c>
      <c r="P63" s="38">
        <v>22.364546000000001</v>
      </c>
      <c r="Q63" s="38">
        <v>22.363416999999998</v>
      </c>
      <c r="R63" s="38">
        <v>22.362480000000001</v>
      </c>
      <c r="S63" s="38">
        <v>22.361708</v>
      </c>
      <c r="T63" s="38">
        <v>22.361066999999998</v>
      </c>
      <c r="U63" s="38">
        <v>22.360537999999998</v>
      </c>
      <c r="V63" s="38">
        <v>22.360099999999999</v>
      </c>
      <c r="W63" s="38">
        <v>22.359736999999999</v>
      </c>
      <c r="X63" s="38">
        <v>22.359438000000001</v>
      </c>
      <c r="Y63" s="38">
        <v>22.359190000000002</v>
      </c>
      <c r="Z63" s="38">
        <v>22.358984</v>
      </c>
      <c r="AA63" s="38">
        <v>22.358813999999999</v>
      </c>
      <c r="AB63" s="38">
        <v>22.358673</v>
      </c>
      <c r="AC63" s="38">
        <v>22.358557000000001</v>
      </c>
      <c r="AD63" s="38">
        <v>22.358460999999998</v>
      </c>
      <c r="AE63" s="38">
        <v>22.358381000000001</v>
      </c>
      <c r="AF63" s="38">
        <v>22.358315000000001</v>
      </c>
      <c r="AG63" s="30">
        <v>-1.18E-4</v>
      </c>
    </row>
    <row r="64" spans="1:33" ht="12" customHeight="1" x14ac:dyDescent="0.35"/>
    <row r="65" spans="1:33" ht="15" customHeight="1" x14ac:dyDescent="0.35">
      <c r="A65" s="21" t="s">
        <v>611</v>
      </c>
      <c r="B65" s="25" t="s">
        <v>9</v>
      </c>
      <c r="C65" s="37">
        <v>537.703125</v>
      </c>
      <c r="D65" s="37">
        <v>545.34875499999998</v>
      </c>
      <c r="E65" s="37">
        <v>539.67163100000005</v>
      </c>
      <c r="F65" s="37">
        <v>539.22375499999998</v>
      </c>
      <c r="G65" s="37">
        <v>542.58715800000004</v>
      </c>
      <c r="H65" s="37">
        <v>545.14965800000004</v>
      </c>
      <c r="I65" s="37">
        <v>547.036743</v>
      </c>
      <c r="J65" s="37">
        <v>549.19799799999998</v>
      </c>
      <c r="K65" s="37">
        <v>547.83374000000003</v>
      </c>
      <c r="L65" s="37">
        <v>549.64349400000003</v>
      </c>
      <c r="M65" s="37">
        <v>549.11926300000005</v>
      </c>
      <c r="N65" s="37">
        <v>549.31872599999997</v>
      </c>
      <c r="O65" s="37">
        <v>549.48425299999997</v>
      </c>
      <c r="P65" s="37">
        <v>549.62329099999999</v>
      </c>
      <c r="Q65" s="37">
        <v>549.73779300000001</v>
      </c>
      <c r="R65" s="37">
        <v>549.99847399999999</v>
      </c>
      <c r="S65" s="37">
        <v>550.35229500000003</v>
      </c>
      <c r="T65" s="37">
        <v>550.70202600000005</v>
      </c>
      <c r="U65" s="37">
        <v>551.05041500000004</v>
      </c>
      <c r="V65" s="37">
        <v>551.39324999999997</v>
      </c>
      <c r="W65" s="37">
        <v>551.73486300000002</v>
      </c>
      <c r="X65" s="37">
        <v>552.07397500000002</v>
      </c>
      <c r="Y65" s="37">
        <v>552.408997</v>
      </c>
      <c r="Z65" s="37">
        <v>552.74206500000003</v>
      </c>
      <c r="AA65" s="37">
        <v>553.07428000000004</v>
      </c>
      <c r="AB65" s="37">
        <v>553.40344200000004</v>
      </c>
      <c r="AC65" s="37">
        <v>553.73046899999997</v>
      </c>
      <c r="AD65" s="37">
        <v>554.056152</v>
      </c>
      <c r="AE65" s="37">
        <v>554.37951699999996</v>
      </c>
      <c r="AF65" s="37">
        <v>554.70135500000004</v>
      </c>
      <c r="AG65" s="27">
        <v>1.0740000000000001E-3</v>
      </c>
    </row>
    <row r="66" spans="1:33" ht="15" customHeight="1" x14ac:dyDescent="0.35">
      <c r="A66" s="21" t="s">
        <v>612</v>
      </c>
      <c r="B66" s="28" t="s">
        <v>613</v>
      </c>
      <c r="C66" s="38">
        <v>402.12243699999999</v>
      </c>
      <c r="D66" s="38">
        <v>408.58813500000002</v>
      </c>
      <c r="E66" s="38">
        <v>405.11737099999999</v>
      </c>
      <c r="F66" s="38">
        <v>404.78070100000002</v>
      </c>
      <c r="G66" s="38">
        <v>407.30474900000002</v>
      </c>
      <c r="H66" s="38">
        <v>409.22909499999997</v>
      </c>
      <c r="I66" s="38">
        <v>410.64746100000002</v>
      </c>
      <c r="J66" s="38">
        <v>412.27038599999997</v>
      </c>
      <c r="K66" s="38">
        <v>411.24566700000003</v>
      </c>
      <c r="L66" s="38">
        <v>412.60449199999999</v>
      </c>
      <c r="M66" s="38">
        <v>412.20864899999998</v>
      </c>
      <c r="N66" s="38">
        <v>412.35833700000001</v>
      </c>
      <c r="O66" s="38">
        <v>412.48217799999998</v>
      </c>
      <c r="P66" s="38">
        <v>412.58575400000001</v>
      </c>
      <c r="Q66" s="38">
        <v>412.67089800000002</v>
      </c>
      <c r="R66" s="38">
        <v>412.86550899999997</v>
      </c>
      <c r="S66" s="38">
        <v>413.12994400000002</v>
      </c>
      <c r="T66" s="38">
        <v>413.39245599999998</v>
      </c>
      <c r="U66" s="38">
        <v>413.65313700000002</v>
      </c>
      <c r="V66" s="38">
        <v>413.91204800000003</v>
      </c>
      <c r="W66" s="38">
        <v>414.16891500000003</v>
      </c>
      <c r="X66" s="38">
        <v>414.42382800000001</v>
      </c>
      <c r="Y66" s="38">
        <v>414.67672700000003</v>
      </c>
      <c r="Z66" s="38">
        <v>414.92770400000001</v>
      </c>
      <c r="AA66" s="38">
        <v>415.176849</v>
      </c>
      <c r="AB66" s="38">
        <v>415.42431599999998</v>
      </c>
      <c r="AC66" s="38">
        <v>415.67010499999998</v>
      </c>
      <c r="AD66" s="38">
        <v>415.91433699999999</v>
      </c>
      <c r="AE66" s="38">
        <v>416.15707400000002</v>
      </c>
      <c r="AF66" s="38">
        <v>416.39840700000002</v>
      </c>
      <c r="AG66" s="30">
        <v>1.204E-3</v>
      </c>
    </row>
    <row r="67" spans="1:33" ht="15" customHeight="1" x14ac:dyDescent="0.35">
      <c r="A67" s="21" t="s">
        <v>614</v>
      </c>
      <c r="B67" s="28" t="s">
        <v>590</v>
      </c>
      <c r="C67" s="38">
        <v>20.461241000000001</v>
      </c>
      <c r="D67" s="38">
        <v>19.790189999999999</v>
      </c>
      <c r="E67" s="38">
        <v>18.577483999999998</v>
      </c>
      <c r="F67" s="38">
        <v>18.562657999999999</v>
      </c>
      <c r="G67" s="38">
        <v>18.679366999999999</v>
      </c>
      <c r="H67" s="38">
        <v>18.766643999999999</v>
      </c>
      <c r="I67" s="38">
        <v>18.82938</v>
      </c>
      <c r="J67" s="38">
        <v>18.903067</v>
      </c>
      <c r="K67" s="38">
        <v>18.856854999999999</v>
      </c>
      <c r="L67" s="38">
        <v>18.918801999999999</v>
      </c>
      <c r="M67" s="38">
        <v>18.903721000000001</v>
      </c>
      <c r="N67" s="38">
        <v>18.910616000000001</v>
      </c>
      <c r="O67" s="38">
        <v>18.916868000000001</v>
      </c>
      <c r="P67" s="38">
        <v>18.92268</v>
      </c>
      <c r="Q67" s="38">
        <v>18.927703999999999</v>
      </c>
      <c r="R67" s="38">
        <v>18.938010999999999</v>
      </c>
      <c r="S67" s="38">
        <v>18.951756</v>
      </c>
      <c r="T67" s="38">
        <v>18.963802000000001</v>
      </c>
      <c r="U67" s="38">
        <v>18.976884999999999</v>
      </c>
      <c r="V67" s="38">
        <v>18.986682999999999</v>
      </c>
      <c r="W67" s="38">
        <v>18.997869000000001</v>
      </c>
      <c r="X67" s="38">
        <v>19.009169</v>
      </c>
      <c r="Y67" s="38">
        <v>19.018823999999999</v>
      </c>
      <c r="Z67" s="38">
        <v>19.029070000000001</v>
      </c>
      <c r="AA67" s="38">
        <v>19.040801999999999</v>
      </c>
      <c r="AB67" s="38">
        <v>19.051625999999999</v>
      </c>
      <c r="AC67" s="38">
        <v>19.062536000000001</v>
      </c>
      <c r="AD67" s="38">
        <v>19.074103999999998</v>
      </c>
      <c r="AE67" s="38">
        <v>19.085204999999998</v>
      </c>
      <c r="AF67" s="38">
        <v>19.096606999999999</v>
      </c>
      <c r="AG67" s="30">
        <v>-2.3770000000000002E-3</v>
      </c>
    </row>
    <row r="68" spans="1:33" ht="15" customHeight="1" x14ac:dyDescent="0.35">
      <c r="A68" s="21" t="s">
        <v>615</v>
      </c>
      <c r="B68" s="28" t="s">
        <v>616</v>
      </c>
      <c r="C68" s="38">
        <v>115.119415</v>
      </c>
      <c r="D68" s="38">
        <v>116.97041299999999</v>
      </c>
      <c r="E68" s="38">
        <v>115.97680699999999</v>
      </c>
      <c r="F68" s="38">
        <v>115.880424</v>
      </c>
      <c r="G68" s="38">
        <v>116.603004</v>
      </c>
      <c r="H68" s="38">
        <v>117.15389999999999</v>
      </c>
      <c r="I68" s="38">
        <v>117.55993700000001</v>
      </c>
      <c r="J68" s="38">
        <v>118.024559</v>
      </c>
      <c r="K68" s="38">
        <v>117.731201</v>
      </c>
      <c r="L68" s="38">
        <v>118.120216</v>
      </c>
      <c r="M68" s="38">
        <v>118.006882</v>
      </c>
      <c r="N68" s="38">
        <v>118.049744</v>
      </c>
      <c r="O68" s="38">
        <v>118.08519</v>
      </c>
      <c r="P68" s="38">
        <v>118.11483800000001</v>
      </c>
      <c r="Q68" s="38">
        <v>118.139214</v>
      </c>
      <c r="R68" s="38">
        <v>118.194923</v>
      </c>
      <c r="S68" s="38">
        <v>118.27063</v>
      </c>
      <c r="T68" s="38">
        <v>118.34577899999999</v>
      </c>
      <c r="U68" s="38">
        <v>118.42041</v>
      </c>
      <c r="V68" s="38">
        <v>118.494522</v>
      </c>
      <c r="W68" s="38">
        <v>118.568062</v>
      </c>
      <c r="X68" s="38">
        <v>118.64102200000001</v>
      </c>
      <c r="Y68" s="38">
        <v>118.713425</v>
      </c>
      <c r="Z68" s="38">
        <v>118.78527800000001</v>
      </c>
      <c r="AA68" s="38">
        <v>118.856613</v>
      </c>
      <c r="AB68" s="38">
        <v>118.92746</v>
      </c>
      <c r="AC68" s="38">
        <v>118.997818</v>
      </c>
      <c r="AD68" s="38">
        <v>119.067734</v>
      </c>
      <c r="AE68" s="38">
        <v>119.13723</v>
      </c>
      <c r="AF68" s="38">
        <v>119.206306</v>
      </c>
      <c r="AG68" s="30">
        <v>1.204E-3</v>
      </c>
    </row>
    <row r="69" spans="1:33" ht="12" customHeight="1" x14ac:dyDescent="0.35"/>
    <row r="70" spans="1:33" ht="15" customHeight="1" x14ac:dyDescent="0.35">
      <c r="A70" s="21" t="s">
        <v>617</v>
      </c>
      <c r="B70" s="25" t="s">
        <v>8</v>
      </c>
      <c r="C70" s="37">
        <v>175.12567100000001</v>
      </c>
      <c r="D70" s="37">
        <v>199.400192</v>
      </c>
      <c r="E70" s="37">
        <v>211.32579000000001</v>
      </c>
      <c r="F70" s="37">
        <v>217.84545900000001</v>
      </c>
      <c r="G70" s="37">
        <v>221.70657299999999</v>
      </c>
      <c r="H70" s="37">
        <v>224.223602</v>
      </c>
      <c r="I70" s="37">
        <v>225.852982</v>
      </c>
      <c r="J70" s="37">
        <v>226.766907</v>
      </c>
      <c r="K70" s="37">
        <v>227.22096300000001</v>
      </c>
      <c r="L70" s="37">
        <v>227.62361100000001</v>
      </c>
      <c r="M70" s="37">
        <v>228.039795</v>
      </c>
      <c r="N70" s="37">
        <v>227.957672</v>
      </c>
      <c r="O70" s="37">
        <v>227.73249799999999</v>
      </c>
      <c r="P70" s="37">
        <v>227.421097</v>
      </c>
      <c r="Q70" s="37">
        <v>226.926514</v>
      </c>
      <c r="R70" s="37">
        <v>226.58166499999999</v>
      </c>
      <c r="S70" s="37">
        <v>226.33427399999999</v>
      </c>
      <c r="T70" s="37">
        <v>226.04068000000001</v>
      </c>
      <c r="U70" s="37">
        <v>225.20178200000001</v>
      </c>
      <c r="V70" s="37">
        <v>224.45675700000001</v>
      </c>
      <c r="W70" s="37">
        <v>223.568939</v>
      </c>
      <c r="X70" s="37">
        <v>222.53797900000001</v>
      </c>
      <c r="Y70" s="37">
        <v>221.54235800000001</v>
      </c>
      <c r="Z70" s="37">
        <v>220.49520899999999</v>
      </c>
      <c r="AA70" s="37">
        <v>219.292664</v>
      </c>
      <c r="AB70" s="37">
        <v>218.10140999999999</v>
      </c>
      <c r="AC70" s="37">
        <v>216.69142199999999</v>
      </c>
      <c r="AD70" s="37">
        <v>215.01010099999999</v>
      </c>
      <c r="AE70" s="37">
        <v>213.01475500000001</v>
      </c>
      <c r="AF70" s="37">
        <v>210.57737700000001</v>
      </c>
      <c r="AG70" s="27">
        <v>6.3769999999999999E-3</v>
      </c>
    </row>
    <row r="71" spans="1:33" ht="15" customHeight="1" x14ac:dyDescent="0.35">
      <c r="A71" s="21" t="s">
        <v>618</v>
      </c>
      <c r="B71" s="28" t="s">
        <v>619</v>
      </c>
      <c r="C71" s="38">
        <v>75.313231999999999</v>
      </c>
      <c r="D71" s="38">
        <v>82.089530999999994</v>
      </c>
      <c r="E71" s="38">
        <v>86.692977999999997</v>
      </c>
      <c r="F71" s="38">
        <v>90.064269999999993</v>
      </c>
      <c r="G71" s="38">
        <v>92.387680000000003</v>
      </c>
      <c r="H71" s="38">
        <v>94.193466000000001</v>
      </c>
      <c r="I71" s="38">
        <v>95.518471000000005</v>
      </c>
      <c r="J71" s="38">
        <v>96.276381999999998</v>
      </c>
      <c r="K71" s="38">
        <v>96.685287000000002</v>
      </c>
      <c r="L71" s="38">
        <v>97.144073000000006</v>
      </c>
      <c r="M71" s="38">
        <v>97.692047000000002</v>
      </c>
      <c r="N71" s="38">
        <v>97.729561000000004</v>
      </c>
      <c r="O71" s="38">
        <v>97.570175000000006</v>
      </c>
      <c r="P71" s="38">
        <v>97.256912</v>
      </c>
      <c r="Q71" s="38">
        <v>96.751548999999997</v>
      </c>
      <c r="R71" s="38">
        <v>96.316826000000006</v>
      </c>
      <c r="S71" s="38">
        <v>95.774390999999994</v>
      </c>
      <c r="T71" s="38">
        <v>95.265297000000004</v>
      </c>
      <c r="U71" s="38">
        <v>94.576369999999997</v>
      </c>
      <c r="V71" s="38">
        <v>94.018851999999995</v>
      </c>
      <c r="W71" s="38">
        <v>93.417525999999995</v>
      </c>
      <c r="X71" s="38">
        <v>92.731255000000004</v>
      </c>
      <c r="Y71" s="38">
        <v>92.131393000000003</v>
      </c>
      <c r="Z71" s="38">
        <v>91.537315000000007</v>
      </c>
      <c r="AA71" s="38">
        <v>90.839286999999999</v>
      </c>
      <c r="AB71" s="38">
        <v>90.224250999999995</v>
      </c>
      <c r="AC71" s="38">
        <v>89.512221999999994</v>
      </c>
      <c r="AD71" s="38">
        <v>88.689475999999999</v>
      </c>
      <c r="AE71" s="38">
        <v>87.816879</v>
      </c>
      <c r="AF71" s="38">
        <v>86.980957000000004</v>
      </c>
      <c r="AG71" s="30">
        <v>4.9789999999999999E-3</v>
      </c>
    </row>
    <row r="72" spans="1:33" ht="15" customHeight="1" x14ac:dyDescent="0.35">
      <c r="A72" s="21" t="s">
        <v>620</v>
      </c>
      <c r="B72" s="28" t="s">
        <v>621</v>
      </c>
      <c r="C72" s="38">
        <v>9.6433230000000005</v>
      </c>
      <c r="D72" s="38">
        <v>10.540934</v>
      </c>
      <c r="E72" s="38">
        <v>11.148802999999999</v>
      </c>
      <c r="F72" s="38">
        <v>11.600770000000001</v>
      </c>
      <c r="G72" s="38">
        <v>11.917157</v>
      </c>
      <c r="H72" s="38">
        <v>12.169338</v>
      </c>
      <c r="I72" s="38">
        <v>12.357654999999999</v>
      </c>
      <c r="J72" s="38">
        <v>12.472455</v>
      </c>
      <c r="K72" s="38">
        <v>12.542721</v>
      </c>
      <c r="L72" s="38">
        <v>12.621245999999999</v>
      </c>
      <c r="M72" s="38">
        <v>12.713088000000001</v>
      </c>
      <c r="N72" s="38">
        <v>12.736143</v>
      </c>
      <c r="O72" s="38">
        <v>12.732991999999999</v>
      </c>
      <c r="P72" s="38">
        <v>12.709225</v>
      </c>
      <c r="Q72" s="38">
        <v>12.659914000000001</v>
      </c>
      <c r="R72" s="38">
        <v>12.620424999999999</v>
      </c>
      <c r="S72" s="38">
        <v>12.566718</v>
      </c>
      <c r="T72" s="38">
        <v>12.517704</v>
      </c>
      <c r="U72" s="38">
        <v>12.443576</v>
      </c>
      <c r="V72" s="38">
        <v>12.387663</v>
      </c>
      <c r="W72" s="38">
        <v>12.324693999999999</v>
      </c>
      <c r="X72" s="38">
        <v>12.250159999999999</v>
      </c>
      <c r="Y72" s="38">
        <v>12.187834000000001</v>
      </c>
      <c r="Z72" s="38">
        <v>12.126117000000001</v>
      </c>
      <c r="AA72" s="38">
        <v>12.050186</v>
      </c>
      <c r="AB72" s="38">
        <v>11.985734000000001</v>
      </c>
      <c r="AC72" s="38">
        <v>11.906828000000001</v>
      </c>
      <c r="AD72" s="38">
        <v>11.812537000000001</v>
      </c>
      <c r="AE72" s="38">
        <v>11.712026</v>
      </c>
      <c r="AF72" s="38">
        <v>11.616365999999999</v>
      </c>
      <c r="AG72" s="30">
        <v>6.4400000000000004E-3</v>
      </c>
    </row>
    <row r="73" spans="1:33" ht="15" customHeight="1" x14ac:dyDescent="0.35">
      <c r="A73" s="21" t="s">
        <v>622</v>
      </c>
      <c r="B73" s="28" t="s">
        <v>623</v>
      </c>
      <c r="C73" s="38">
        <v>5.1609999999999998E-3</v>
      </c>
      <c r="D73" s="38">
        <v>5.496E-3</v>
      </c>
      <c r="E73" s="38">
        <v>5.7359999999999998E-3</v>
      </c>
      <c r="F73" s="38">
        <v>5.8849999999999996E-3</v>
      </c>
      <c r="G73" s="38">
        <v>5.9800000000000001E-3</v>
      </c>
      <c r="H73" s="38">
        <v>6.0460000000000002E-3</v>
      </c>
      <c r="I73" s="38">
        <v>6.097E-3</v>
      </c>
      <c r="J73" s="38">
        <v>6.1120000000000002E-3</v>
      </c>
      <c r="K73" s="38">
        <v>6.1019999999999998E-3</v>
      </c>
      <c r="L73" s="38">
        <v>6.0910000000000001E-3</v>
      </c>
      <c r="M73" s="38">
        <v>6.0860000000000003E-3</v>
      </c>
      <c r="N73" s="38">
        <v>6.051E-3</v>
      </c>
      <c r="O73" s="38">
        <v>6.0049999999999999E-3</v>
      </c>
      <c r="P73" s="38">
        <v>5.953E-3</v>
      </c>
      <c r="Q73" s="38">
        <v>5.8919999999999997E-3</v>
      </c>
      <c r="R73" s="38">
        <v>5.8339999999999998E-3</v>
      </c>
      <c r="S73" s="38">
        <v>5.7679999999999997E-3</v>
      </c>
      <c r="T73" s="38">
        <v>5.705E-3</v>
      </c>
      <c r="U73" s="38">
        <v>5.6350000000000003E-3</v>
      </c>
      <c r="V73" s="38">
        <v>5.5669999999999999E-3</v>
      </c>
      <c r="W73" s="38">
        <v>5.4999999999999997E-3</v>
      </c>
      <c r="X73" s="38">
        <v>5.4299999999999999E-3</v>
      </c>
      <c r="Y73" s="38">
        <v>5.3619999999999996E-3</v>
      </c>
      <c r="Z73" s="38">
        <v>5.2940000000000001E-3</v>
      </c>
      <c r="AA73" s="38">
        <v>5.2209999999999999E-3</v>
      </c>
      <c r="AB73" s="38">
        <v>5.1489999999999999E-3</v>
      </c>
      <c r="AC73" s="38">
        <v>5.078E-3</v>
      </c>
      <c r="AD73" s="38">
        <v>5.0010000000000002E-3</v>
      </c>
      <c r="AE73" s="38">
        <v>4.9189999999999998E-3</v>
      </c>
      <c r="AF73" s="38">
        <v>4.8370000000000002E-3</v>
      </c>
      <c r="AG73" s="30">
        <v>-2.2309999999999999E-3</v>
      </c>
    </row>
    <row r="74" spans="1:33" ht="15" customHeight="1" x14ac:dyDescent="0.35">
      <c r="A74" s="21" t="s">
        <v>624</v>
      </c>
      <c r="B74" s="28" t="s">
        <v>625</v>
      </c>
      <c r="C74" s="38">
        <v>45.060589</v>
      </c>
      <c r="D74" s="38">
        <v>48.910423000000002</v>
      </c>
      <c r="E74" s="38">
        <v>51.438122</v>
      </c>
      <c r="F74" s="38">
        <v>53.268456</v>
      </c>
      <c r="G74" s="38">
        <v>54.502411000000002</v>
      </c>
      <c r="H74" s="38">
        <v>55.450690999999999</v>
      </c>
      <c r="I74" s="38">
        <v>56.114525</v>
      </c>
      <c r="J74" s="38">
        <v>56.457973000000003</v>
      </c>
      <c r="K74" s="38">
        <v>56.608898000000003</v>
      </c>
      <c r="L74" s="38">
        <v>56.796799</v>
      </c>
      <c r="M74" s="38">
        <v>57.038184999999999</v>
      </c>
      <c r="N74" s="38">
        <v>56.982272999999999</v>
      </c>
      <c r="O74" s="38">
        <v>56.809921000000003</v>
      </c>
      <c r="P74" s="38">
        <v>56.540951</v>
      </c>
      <c r="Q74" s="38">
        <v>56.149715</v>
      </c>
      <c r="R74" s="38">
        <v>55.791142000000001</v>
      </c>
      <c r="S74" s="38">
        <v>55.365161999999998</v>
      </c>
      <c r="T74" s="38">
        <v>54.947074999999998</v>
      </c>
      <c r="U74" s="38">
        <v>54.407032000000001</v>
      </c>
      <c r="V74" s="38">
        <v>53.927959000000001</v>
      </c>
      <c r="W74" s="38">
        <v>53.398918000000002</v>
      </c>
      <c r="X74" s="38">
        <v>52.798279000000001</v>
      </c>
      <c r="Y74" s="38">
        <v>52.219101000000002</v>
      </c>
      <c r="Z74" s="38">
        <v>51.604584000000003</v>
      </c>
      <c r="AA74" s="38">
        <v>50.88467</v>
      </c>
      <c r="AB74" s="38">
        <v>50.147407999999999</v>
      </c>
      <c r="AC74" s="38">
        <v>49.255951000000003</v>
      </c>
      <c r="AD74" s="38">
        <v>48.159224999999999</v>
      </c>
      <c r="AE74" s="38">
        <v>46.7896</v>
      </c>
      <c r="AF74" s="38">
        <v>44.974155000000003</v>
      </c>
      <c r="AG74" s="30">
        <v>-6.6000000000000005E-5</v>
      </c>
    </row>
    <row r="75" spans="1:33" ht="15" customHeight="1" x14ac:dyDescent="0.35">
      <c r="A75" s="21" t="s">
        <v>626</v>
      </c>
      <c r="B75" s="28" t="s">
        <v>627</v>
      </c>
      <c r="C75" s="38">
        <v>19.164963</v>
      </c>
      <c r="D75" s="38">
        <v>21.02298</v>
      </c>
      <c r="E75" s="38">
        <v>22.358467000000001</v>
      </c>
      <c r="F75" s="38">
        <v>23.335905</v>
      </c>
      <c r="G75" s="38">
        <v>24.015098999999999</v>
      </c>
      <c r="H75" s="38">
        <v>24.532710999999999</v>
      </c>
      <c r="I75" s="38">
        <v>24.923483000000001</v>
      </c>
      <c r="J75" s="38">
        <v>25.149429000000001</v>
      </c>
      <c r="K75" s="38">
        <v>25.266787999999998</v>
      </c>
      <c r="L75" s="38">
        <v>25.382044</v>
      </c>
      <c r="M75" s="38">
        <v>25.510753999999999</v>
      </c>
      <c r="N75" s="38">
        <v>25.501729999999998</v>
      </c>
      <c r="O75" s="38">
        <v>25.436585999999998</v>
      </c>
      <c r="P75" s="38">
        <v>25.330863999999998</v>
      </c>
      <c r="Q75" s="38">
        <v>25.177016999999999</v>
      </c>
      <c r="R75" s="38">
        <v>25.038975000000001</v>
      </c>
      <c r="S75" s="38">
        <v>24.867069000000001</v>
      </c>
      <c r="T75" s="38">
        <v>24.70186</v>
      </c>
      <c r="U75" s="38">
        <v>24.494648000000002</v>
      </c>
      <c r="V75" s="38">
        <v>24.317627000000002</v>
      </c>
      <c r="W75" s="38">
        <v>24.134003</v>
      </c>
      <c r="X75" s="38">
        <v>23.926787999999998</v>
      </c>
      <c r="Y75" s="38">
        <v>23.738327000000002</v>
      </c>
      <c r="Z75" s="38">
        <v>23.551292</v>
      </c>
      <c r="AA75" s="38">
        <v>23.335457000000002</v>
      </c>
      <c r="AB75" s="38">
        <v>23.138323</v>
      </c>
      <c r="AC75" s="38">
        <v>22.922705000000001</v>
      </c>
      <c r="AD75" s="38">
        <v>22.679783</v>
      </c>
      <c r="AE75" s="38">
        <v>22.419288999999999</v>
      </c>
      <c r="AF75" s="38">
        <v>22.166677</v>
      </c>
      <c r="AG75" s="30">
        <v>5.0299999999999997E-3</v>
      </c>
    </row>
    <row r="76" spans="1:33" ht="15" customHeight="1" x14ac:dyDescent="0.35">
      <c r="A76" s="21" t="s">
        <v>628</v>
      </c>
      <c r="B76" s="28" t="s">
        <v>629</v>
      </c>
      <c r="C76" s="38">
        <v>1.0136350000000001</v>
      </c>
      <c r="D76" s="38">
        <v>1.1214280000000001</v>
      </c>
      <c r="E76" s="38">
        <v>1.1965779999999999</v>
      </c>
      <c r="F76" s="38">
        <v>1.253755</v>
      </c>
      <c r="G76" s="38">
        <v>1.2953699999999999</v>
      </c>
      <c r="H76" s="38">
        <v>1.3301050000000001</v>
      </c>
      <c r="I76" s="38">
        <v>1.357456</v>
      </c>
      <c r="J76" s="38">
        <v>1.375831</v>
      </c>
      <c r="K76" s="38">
        <v>1.3886940000000001</v>
      </c>
      <c r="L76" s="38">
        <v>1.4023129999999999</v>
      </c>
      <c r="M76" s="38">
        <v>1.4178390000000001</v>
      </c>
      <c r="N76" s="38">
        <v>1.4246030000000001</v>
      </c>
      <c r="O76" s="38">
        <v>1.4278219999999999</v>
      </c>
      <c r="P76" s="38">
        <v>1.4284509999999999</v>
      </c>
      <c r="Q76" s="38">
        <v>1.4261349999999999</v>
      </c>
      <c r="R76" s="38">
        <v>1.4251339999999999</v>
      </c>
      <c r="S76" s="38">
        <v>1.4221159999999999</v>
      </c>
      <c r="T76" s="38">
        <v>1.4197329999999999</v>
      </c>
      <c r="U76" s="38">
        <v>1.4140159999999999</v>
      </c>
      <c r="V76" s="38">
        <v>1.4105300000000001</v>
      </c>
      <c r="W76" s="38">
        <v>1.406185</v>
      </c>
      <c r="X76" s="38">
        <v>1.4003129999999999</v>
      </c>
      <c r="Y76" s="38">
        <v>1.3960170000000001</v>
      </c>
      <c r="Z76" s="38">
        <v>1.391753</v>
      </c>
      <c r="AA76" s="38">
        <v>1.385535</v>
      </c>
      <c r="AB76" s="38">
        <v>1.380744</v>
      </c>
      <c r="AC76" s="38">
        <v>1.374058</v>
      </c>
      <c r="AD76" s="38">
        <v>1.3654170000000001</v>
      </c>
      <c r="AE76" s="38">
        <v>1.3559969999999999</v>
      </c>
      <c r="AF76" s="38">
        <v>1.3470800000000001</v>
      </c>
      <c r="AG76" s="30">
        <v>9.8549999999999992E-3</v>
      </c>
    </row>
    <row r="77" spans="1:33" ht="15" customHeight="1" x14ac:dyDescent="0.35">
      <c r="A77" s="21" t="s">
        <v>630</v>
      </c>
      <c r="B77" s="28" t="s">
        <v>631</v>
      </c>
      <c r="C77" s="38">
        <v>0.41080800000000001</v>
      </c>
      <c r="D77" s="38">
        <v>0.47196700000000003</v>
      </c>
      <c r="E77" s="38">
        <v>0.52781999999999996</v>
      </c>
      <c r="F77" s="38">
        <v>0.58121599999999995</v>
      </c>
      <c r="G77" s="38">
        <v>0.63278500000000004</v>
      </c>
      <c r="H77" s="38">
        <v>0.68526399999999998</v>
      </c>
      <c r="I77" s="38">
        <v>0.739618</v>
      </c>
      <c r="J77" s="38">
        <v>0.79476100000000005</v>
      </c>
      <c r="K77" s="38">
        <v>0.85218000000000005</v>
      </c>
      <c r="L77" s="38">
        <v>0.91561099999999995</v>
      </c>
      <c r="M77" s="38">
        <v>0.98605200000000004</v>
      </c>
      <c r="N77" s="38">
        <v>1.0587519999999999</v>
      </c>
      <c r="O77" s="38">
        <v>1.136935</v>
      </c>
      <c r="P77" s="38">
        <v>1.221665</v>
      </c>
      <c r="Q77" s="38">
        <v>1.313231</v>
      </c>
      <c r="R77" s="38">
        <v>1.4158059999999999</v>
      </c>
      <c r="S77" s="38">
        <v>1.5282180000000001</v>
      </c>
      <c r="T77" s="38">
        <v>1.6540509999999999</v>
      </c>
      <c r="U77" s="38">
        <v>1.7924979999999999</v>
      </c>
      <c r="V77" s="38">
        <v>1.9507209999999999</v>
      </c>
      <c r="W77" s="38">
        <v>2.1296390000000001</v>
      </c>
      <c r="X77" s="38">
        <v>2.3318880000000002</v>
      </c>
      <c r="Y77" s="38">
        <v>2.5665460000000002</v>
      </c>
      <c r="Z77" s="38">
        <v>2.840255</v>
      </c>
      <c r="AA77" s="38">
        <v>3.1604169999999998</v>
      </c>
      <c r="AB77" s="38">
        <v>3.5493030000000001</v>
      </c>
      <c r="AC77" s="38">
        <v>4.0302100000000003</v>
      </c>
      <c r="AD77" s="38">
        <v>4.6503500000000004</v>
      </c>
      <c r="AE77" s="38">
        <v>5.518154</v>
      </c>
      <c r="AF77" s="38">
        <v>6.8551640000000003</v>
      </c>
      <c r="AG77" s="30">
        <v>0.101922</v>
      </c>
    </row>
    <row r="78" spans="1:33" ht="15" customHeight="1" x14ac:dyDescent="0.35">
      <c r="A78" s="21" t="s">
        <v>632</v>
      </c>
      <c r="B78" s="28" t="s">
        <v>633</v>
      </c>
      <c r="C78" s="38">
        <v>1.4751999999999999E-2</v>
      </c>
      <c r="D78" s="38">
        <v>1.6302000000000001E-2</v>
      </c>
      <c r="E78" s="38">
        <v>1.7451999999999999E-2</v>
      </c>
      <c r="F78" s="38">
        <v>1.8290000000000001E-2</v>
      </c>
      <c r="G78" s="38">
        <v>1.8873000000000001E-2</v>
      </c>
      <c r="H78" s="38">
        <v>1.9307000000000001E-2</v>
      </c>
      <c r="I78" s="38">
        <v>1.9635E-2</v>
      </c>
      <c r="J78" s="38">
        <v>1.9817999999999999E-2</v>
      </c>
      <c r="K78" s="38">
        <v>1.9900000000000001E-2</v>
      </c>
      <c r="L78" s="38">
        <v>1.9973000000000001E-2</v>
      </c>
      <c r="M78" s="38">
        <v>2.0046000000000001E-2</v>
      </c>
      <c r="N78" s="38">
        <v>2.0005999999999999E-2</v>
      </c>
      <c r="O78" s="38">
        <v>1.9921000000000001E-2</v>
      </c>
      <c r="P78" s="38">
        <v>1.9803000000000001E-2</v>
      </c>
      <c r="Q78" s="38">
        <v>1.9649E-2</v>
      </c>
      <c r="R78" s="38">
        <v>1.9505000000000002E-2</v>
      </c>
      <c r="S78" s="38">
        <v>1.9332999999999999E-2</v>
      </c>
      <c r="T78" s="38">
        <v>1.9162999999999999E-2</v>
      </c>
      <c r="U78" s="38">
        <v>1.8963000000000001E-2</v>
      </c>
      <c r="V78" s="38">
        <v>1.8780999999999999E-2</v>
      </c>
      <c r="W78" s="38">
        <v>1.8596000000000001E-2</v>
      </c>
      <c r="X78" s="38">
        <v>1.8394000000000001E-2</v>
      </c>
      <c r="Y78" s="38">
        <v>1.8201999999999999E-2</v>
      </c>
      <c r="Z78" s="38">
        <v>1.8010999999999999E-2</v>
      </c>
      <c r="AA78" s="38">
        <v>1.7798000000000001E-2</v>
      </c>
      <c r="AB78" s="38">
        <v>1.7596000000000001E-2</v>
      </c>
      <c r="AC78" s="38">
        <v>1.7385000000000001E-2</v>
      </c>
      <c r="AD78" s="38">
        <v>1.7155E-2</v>
      </c>
      <c r="AE78" s="38">
        <v>1.6909E-2</v>
      </c>
      <c r="AF78" s="38">
        <v>1.6667000000000001E-2</v>
      </c>
      <c r="AG78" s="30">
        <v>4.2170000000000003E-3</v>
      </c>
    </row>
    <row r="79" spans="1:33" ht="15" customHeight="1" x14ac:dyDescent="0.35">
      <c r="A79" s="21" t="s">
        <v>634</v>
      </c>
      <c r="B79" s="28" t="s">
        <v>635</v>
      </c>
      <c r="C79" s="38">
        <v>24.198651999999999</v>
      </c>
      <c r="D79" s="38">
        <v>27.012305999999999</v>
      </c>
      <c r="E79" s="38">
        <v>29.212630999999998</v>
      </c>
      <c r="F79" s="38">
        <v>30.957491000000001</v>
      </c>
      <c r="G79" s="38">
        <v>32.341728000000003</v>
      </c>
      <c r="H79" s="38">
        <v>33.455863999999998</v>
      </c>
      <c r="I79" s="38">
        <v>34.358207999999998</v>
      </c>
      <c r="J79" s="38">
        <v>35.101486000000001</v>
      </c>
      <c r="K79" s="38">
        <v>35.729759000000001</v>
      </c>
      <c r="L79" s="38">
        <v>36.272857999999999</v>
      </c>
      <c r="M79" s="38">
        <v>36.745235000000001</v>
      </c>
      <c r="N79" s="38">
        <v>37.157916999999998</v>
      </c>
      <c r="O79" s="38">
        <v>37.519179999999999</v>
      </c>
      <c r="P79" s="38">
        <v>37.836520999999998</v>
      </c>
      <c r="Q79" s="38">
        <v>38.120975000000001</v>
      </c>
      <c r="R79" s="38">
        <v>38.371074999999998</v>
      </c>
      <c r="S79" s="38">
        <v>38.582680000000003</v>
      </c>
      <c r="T79" s="38">
        <v>38.780827000000002</v>
      </c>
      <c r="U79" s="38">
        <v>38.998050999999997</v>
      </c>
      <c r="V79" s="38">
        <v>39.207397</v>
      </c>
      <c r="W79" s="38">
        <v>39.410442000000003</v>
      </c>
      <c r="X79" s="38">
        <v>39.611862000000002</v>
      </c>
      <c r="Y79" s="38">
        <v>39.810284000000003</v>
      </c>
      <c r="Z79" s="38">
        <v>40.004852</v>
      </c>
      <c r="AA79" s="38">
        <v>40.199120000000001</v>
      </c>
      <c r="AB79" s="38">
        <v>40.391823000000002</v>
      </c>
      <c r="AC79" s="38">
        <v>40.581470000000003</v>
      </c>
      <c r="AD79" s="38">
        <v>40.771324</v>
      </c>
      <c r="AE79" s="38">
        <v>40.965553</v>
      </c>
      <c r="AF79" s="38">
        <v>41.161906999999999</v>
      </c>
      <c r="AG79" s="30">
        <v>1.8487E-2</v>
      </c>
    </row>
    <row r="80" spans="1:33" ht="15" customHeight="1" x14ac:dyDescent="0.35">
      <c r="A80" s="21" t="s">
        <v>636</v>
      </c>
      <c r="B80" s="28" t="s">
        <v>621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>
        <v>0</v>
      </c>
      <c r="AF80" s="38">
        <v>0</v>
      </c>
      <c r="AG80" s="30" t="s">
        <v>478</v>
      </c>
    </row>
    <row r="81" spans="1:33" ht="15" customHeight="1" x14ac:dyDescent="0.35">
      <c r="A81" s="21" t="s">
        <v>637</v>
      </c>
      <c r="B81" s="28" t="s">
        <v>623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30" t="s">
        <v>478</v>
      </c>
    </row>
    <row r="82" spans="1:33" ht="15" customHeight="1" x14ac:dyDescent="0.35">
      <c r="A82" s="21" t="s">
        <v>638</v>
      </c>
      <c r="B82" s="28" t="s">
        <v>625</v>
      </c>
      <c r="C82" s="38">
        <v>24.198651999999999</v>
      </c>
      <c r="D82" s="38">
        <v>27.012305999999999</v>
      </c>
      <c r="E82" s="38">
        <v>29.212630999999998</v>
      </c>
      <c r="F82" s="38">
        <v>30.957491000000001</v>
      </c>
      <c r="G82" s="38">
        <v>32.341728000000003</v>
      </c>
      <c r="H82" s="38">
        <v>33.455863999999998</v>
      </c>
      <c r="I82" s="38">
        <v>34.358207999999998</v>
      </c>
      <c r="J82" s="38">
        <v>35.101486000000001</v>
      </c>
      <c r="K82" s="38">
        <v>35.729759000000001</v>
      </c>
      <c r="L82" s="38">
        <v>36.272857999999999</v>
      </c>
      <c r="M82" s="38">
        <v>36.745235000000001</v>
      </c>
      <c r="N82" s="38">
        <v>37.157916999999998</v>
      </c>
      <c r="O82" s="38">
        <v>37.519179999999999</v>
      </c>
      <c r="P82" s="38">
        <v>37.836520999999998</v>
      </c>
      <c r="Q82" s="38">
        <v>38.120975000000001</v>
      </c>
      <c r="R82" s="38">
        <v>38.371074999999998</v>
      </c>
      <c r="S82" s="38">
        <v>38.582680000000003</v>
      </c>
      <c r="T82" s="38">
        <v>38.780827000000002</v>
      </c>
      <c r="U82" s="38">
        <v>38.998050999999997</v>
      </c>
      <c r="V82" s="38">
        <v>39.207397</v>
      </c>
      <c r="W82" s="38">
        <v>39.410442000000003</v>
      </c>
      <c r="X82" s="38">
        <v>39.611862000000002</v>
      </c>
      <c r="Y82" s="38">
        <v>39.810284000000003</v>
      </c>
      <c r="Z82" s="38">
        <v>40.004852</v>
      </c>
      <c r="AA82" s="38">
        <v>40.199120000000001</v>
      </c>
      <c r="AB82" s="38">
        <v>40.391823000000002</v>
      </c>
      <c r="AC82" s="38">
        <v>40.581470000000003</v>
      </c>
      <c r="AD82" s="38">
        <v>40.771324</v>
      </c>
      <c r="AE82" s="38">
        <v>40.965553</v>
      </c>
      <c r="AF82" s="38">
        <v>41.161906999999999</v>
      </c>
      <c r="AG82" s="30">
        <v>1.8487E-2</v>
      </c>
    </row>
    <row r="83" spans="1:33" ht="15" customHeight="1" x14ac:dyDescent="0.35">
      <c r="A83" s="21" t="s">
        <v>639</v>
      </c>
      <c r="B83" s="28" t="s">
        <v>627</v>
      </c>
      <c r="C83" s="38">
        <v>0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8">
        <v>0</v>
      </c>
      <c r="AF83" s="38">
        <v>0</v>
      </c>
      <c r="AG83" s="30" t="s">
        <v>478</v>
      </c>
    </row>
    <row r="84" spans="1:33" ht="15" customHeight="1" x14ac:dyDescent="0.35">
      <c r="A84" s="21" t="s">
        <v>640</v>
      </c>
      <c r="B84" s="28" t="s">
        <v>629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8">
        <v>0</v>
      </c>
      <c r="AF84" s="38">
        <v>0</v>
      </c>
      <c r="AG84" s="30" t="s">
        <v>478</v>
      </c>
    </row>
    <row r="85" spans="1:33" ht="15" customHeight="1" x14ac:dyDescent="0.35">
      <c r="A85" s="21" t="s">
        <v>641</v>
      </c>
      <c r="B85" s="28" t="s">
        <v>631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>
        <v>0</v>
      </c>
      <c r="AG85" s="30" t="s">
        <v>478</v>
      </c>
    </row>
    <row r="86" spans="1:33" ht="15" customHeight="1" x14ac:dyDescent="0.35">
      <c r="A86" s="21" t="s">
        <v>642</v>
      </c>
      <c r="B86" s="28" t="s">
        <v>633</v>
      </c>
      <c r="C86" s="38">
        <v>0</v>
      </c>
      <c r="D86" s="38">
        <v>0</v>
      </c>
      <c r="E86" s="38">
        <v>0</v>
      </c>
      <c r="F86" s="38">
        <v>0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  <c r="AD86" s="38">
        <v>0</v>
      </c>
      <c r="AE86" s="38">
        <v>0</v>
      </c>
      <c r="AF86" s="38">
        <v>0</v>
      </c>
      <c r="AG86" s="30" t="s">
        <v>478</v>
      </c>
    </row>
    <row r="87" spans="1:33" ht="15" customHeight="1" x14ac:dyDescent="0.35">
      <c r="A87" s="21" t="s">
        <v>643</v>
      </c>
      <c r="B87" s="28" t="s">
        <v>644</v>
      </c>
      <c r="C87" s="38">
        <v>76.044501999999994</v>
      </c>
      <c r="D87" s="38">
        <v>90.79213</v>
      </c>
      <c r="E87" s="38">
        <v>95.971183999999994</v>
      </c>
      <c r="F87" s="38">
        <v>97.429085000000001</v>
      </c>
      <c r="G87" s="38">
        <v>97.634795999999994</v>
      </c>
      <c r="H87" s="38">
        <v>97.284903999999997</v>
      </c>
      <c r="I87" s="38">
        <v>96.741660999999993</v>
      </c>
      <c r="J87" s="38">
        <v>96.209746999999993</v>
      </c>
      <c r="K87" s="38">
        <v>95.684082000000004</v>
      </c>
      <c r="L87" s="38">
        <v>95.148360999999994</v>
      </c>
      <c r="M87" s="38">
        <v>94.614684999999994</v>
      </c>
      <c r="N87" s="38">
        <v>94.155013999999994</v>
      </c>
      <c r="O87" s="38">
        <v>93.805999999999997</v>
      </c>
      <c r="P87" s="38">
        <v>93.575080999999997</v>
      </c>
      <c r="Q87" s="38">
        <v>93.392753999999996</v>
      </c>
      <c r="R87" s="38">
        <v>93.334914999999995</v>
      </c>
      <c r="S87" s="38">
        <v>93.530533000000005</v>
      </c>
      <c r="T87" s="38">
        <v>93.673462000000001</v>
      </c>
      <c r="U87" s="38">
        <v>93.444473000000002</v>
      </c>
      <c r="V87" s="38">
        <v>93.205589000000003</v>
      </c>
      <c r="W87" s="38">
        <v>92.894690999999995</v>
      </c>
      <c r="X87" s="38">
        <v>92.550583000000003</v>
      </c>
      <c r="Y87" s="38">
        <v>92.190781000000001</v>
      </c>
      <c r="Z87" s="38">
        <v>91.816612000000006</v>
      </c>
      <c r="AA87" s="38">
        <v>91.437714</v>
      </c>
      <c r="AB87" s="38">
        <v>91.057372999999998</v>
      </c>
      <c r="AC87" s="38">
        <v>90.650406000000004</v>
      </c>
      <c r="AD87" s="38">
        <v>90.221801999999997</v>
      </c>
      <c r="AE87" s="38">
        <v>89.772278</v>
      </c>
      <c r="AF87" s="38">
        <v>89.311194999999998</v>
      </c>
      <c r="AG87" s="30">
        <v>5.561E-3</v>
      </c>
    </row>
    <row r="88" spans="1:33" ht="15" customHeight="1" x14ac:dyDescent="0.35">
      <c r="A88" s="21" t="s">
        <v>645</v>
      </c>
      <c r="B88" s="28" t="s">
        <v>621</v>
      </c>
      <c r="C88" s="38">
        <v>4.5499660000000004</v>
      </c>
      <c r="D88" s="38">
        <v>5.4323610000000002</v>
      </c>
      <c r="E88" s="38">
        <v>5.7422389999999996</v>
      </c>
      <c r="F88" s="38">
        <v>5.8294680000000003</v>
      </c>
      <c r="G88" s="38">
        <v>5.8417770000000004</v>
      </c>
      <c r="H88" s="38">
        <v>5.8208419999999998</v>
      </c>
      <c r="I88" s="38">
        <v>5.7883389999999997</v>
      </c>
      <c r="J88" s="38">
        <v>5.7565119999999999</v>
      </c>
      <c r="K88" s="38">
        <v>5.72506</v>
      </c>
      <c r="L88" s="38">
        <v>5.6930069999999997</v>
      </c>
      <c r="M88" s="38">
        <v>5.6610750000000003</v>
      </c>
      <c r="N88" s="38">
        <v>5.6335709999999999</v>
      </c>
      <c r="O88" s="38">
        <v>5.6126889999999996</v>
      </c>
      <c r="P88" s="38">
        <v>5.5988730000000002</v>
      </c>
      <c r="Q88" s="38">
        <v>5.5879630000000002</v>
      </c>
      <c r="R88" s="38">
        <v>5.5845029999999998</v>
      </c>
      <c r="S88" s="38">
        <v>5.5962059999999996</v>
      </c>
      <c r="T88" s="38">
        <v>5.6047589999999996</v>
      </c>
      <c r="U88" s="38">
        <v>5.5910580000000003</v>
      </c>
      <c r="V88" s="38">
        <v>5.576765</v>
      </c>
      <c r="W88" s="38">
        <v>5.5581630000000004</v>
      </c>
      <c r="X88" s="38">
        <v>5.5375730000000001</v>
      </c>
      <c r="Y88" s="38">
        <v>5.5160460000000002</v>
      </c>
      <c r="Z88" s="38">
        <v>5.4936579999999999</v>
      </c>
      <c r="AA88" s="38">
        <v>5.470987</v>
      </c>
      <c r="AB88" s="38">
        <v>5.4482299999999997</v>
      </c>
      <c r="AC88" s="38">
        <v>5.4238799999999996</v>
      </c>
      <c r="AD88" s="38">
        <v>5.3982349999999997</v>
      </c>
      <c r="AE88" s="38">
        <v>5.37134</v>
      </c>
      <c r="AF88" s="38">
        <v>5.3437510000000001</v>
      </c>
      <c r="AG88" s="30">
        <v>5.561E-3</v>
      </c>
    </row>
    <row r="89" spans="1:33" ht="15" customHeight="1" x14ac:dyDescent="0.35">
      <c r="A89" s="21" t="s">
        <v>646</v>
      </c>
      <c r="B89" s="28" t="s">
        <v>623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>
        <v>0</v>
      </c>
      <c r="AG89" s="30" t="s">
        <v>478</v>
      </c>
    </row>
    <row r="90" spans="1:33" ht="15" customHeight="1" x14ac:dyDescent="0.35">
      <c r="A90" s="21" t="s">
        <v>647</v>
      </c>
      <c r="B90" s="28" t="s">
        <v>625</v>
      </c>
      <c r="C90" s="38">
        <v>66.903946000000005</v>
      </c>
      <c r="D90" s="38">
        <v>79.866623000000004</v>
      </c>
      <c r="E90" s="38">
        <v>84.410392999999999</v>
      </c>
      <c r="F90" s="38">
        <v>85.676758000000007</v>
      </c>
      <c r="G90" s="38">
        <v>85.841071999999997</v>
      </c>
      <c r="H90" s="38">
        <v>85.516707999999994</v>
      </c>
      <c r="I90" s="38">
        <v>85.022239999999996</v>
      </c>
      <c r="J90" s="38">
        <v>84.537384000000003</v>
      </c>
      <c r="K90" s="38">
        <v>84.058197000000007</v>
      </c>
      <c r="L90" s="38">
        <v>83.57029</v>
      </c>
      <c r="M90" s="38">
        <v>83.087447999999995</v>
      </c>
      <c r="N90" s="38">
        <v>82.669296000000003</v>
      </c>
      <c r="O90" s="38">
        <v>82.348731999999998</v>
      </c>
      <c r="P90" s="38">
        <v>82.131691000000004</v>
      </c>
      <c r="Q90" s="38">
        <v>81.956665000000001</v>
      </c>
      <c r="R90" s="38">
        <v>81.890297000000004</v>
      </c>
      <c r="S90" s="38">
        <v>82.045471000000006</v>
      </c>
      <c r="T90" s="38">
        <v>82.153717</v>
      </c>
      <c r="U90" s="38">
        <v>81.93544</v>
      </c>
      <c r="V90" s="38">
        <v>81.707840000000004</v>
      </c>
      <c r="W90" s="38">
        <v>81.416816999999995</v>
      </c>
      <c r="X90" s="38">
        <v>81.096405000000004</v>
      </c>
      <c r="Y90" s="38">
        <v>80.761443999999997</v>
      </c>
      <c r="Z90" s="38">
        <v>80.413048000000003</v>
      </c>
      <c r="AA90" s="38">
        <v>80.060181</v>
      </c>
      <c r="AB90" s="38">
        <v>79.705521000000005</v>
      </c>
      <c r="AC90" s="38">
        <v>79.327445999999995</v>
      </c>
      <c r="AD90" s="38">
        <v>78.930412000000004</v>
      </c>
      <c r="AE90" s="38">
        <v>78.515174999999999</v>
      </c>
      <c r="AF90" s="38">
        <v>78.090041999999997</v>
      </c>
      <c r="AG90" s="30">
        <v>5.3449999999999999E-3</v>
      </c>
    </row>
    <row r="91" spans="1:33" ht="15" customHeight="1" x14ac:dyDescent="0.35">
      <c r="A91" s="21" t="s">
        <v>648</v>
      </c>
      <c r="B91" s="28" t="s">
        <v>627</v>
      </c>
      <c r="C91" s="38">
        <v>0.87057399999999996</v>
      </c>
      <c r="D91" s="38">
        <v>1.0516920000000001</v>
      </c>
      <c r="E91" s="38">
        <v>1.1237379999999999</v>
      </c>
      <c r="F91" s="38">
        <v>1.1567270000000001</v>
      </c>
      <c r="G91" s="38">
        <v>1.1757610000000001</v>
      </c>
      <c r="H91" s="38">
        <v>1.18828</v>
      </c>
      <c r="I91" s="38">
        <v>1.1985840000000001</v>
      </c>
      <c r="J91" s="38">
        <v>1.2093670000000001</v>
      </c>
      <c r="K91" s="38">
        <v>1.2200660000000001</v>
      </c>
      <c r="L91" s="38">
        <v>1.230507</v>
      </c>
      <c r="M91" s="38">
        <v>1.237716</v>
      </c>
      <c r="N91" s="38">
        <v>1.2461850000000001</v>
      </c>
      <c r="O91" s="38">
        <v>1.2556890000000001</v>
      </c>
      <c r="P91" s="38">
        <v>1.2669239999999999</v>
      </c>
      <c r="Q91" s="38">
        <v>1.279453</v>
      </c>
      <c r="R91" s="38">
        <v>1.2942689999999999</v>
      </c>
      <c r="S91" s="38">
        <v>1.3134410000000001</v>
      </c>
      <c r="T91" s="38">
        <v>1.332581</v>
      </c>
      <c r="U91" s="38">
        <v>1.34677</v>
      </c>
      <c r="V91" s="38">
        <v>1.3614630000000001</v>
      </c>
      <c r="W91" s="38">
        <v>1.375402</v>
      </c>
      <c r="X91" s="38">
        <v>1.389122</v>
      </c>
      <c r="Y91" s="38">
        <v>1.40341</v>
      </c>
      <c r="Z91" s="38">
        <v>1.418331</v>
      </c>
      <c r="AA91" s="38">
        <v>1.4335059999999999</v>
      </c>
      <c r="AB91" s="38">
        <v>1.449198</v>
      </c>
      <c r="AC91" s="38">
        <v>1.4645550000000001</v>
      </c>
      <c r="AD91" s="38">
        <v>1.479595</v>
      </c>
      <c r="AE91" s="38">
        <v>1.4942040000000001</v>
      </c>
      <c r="AF91" s="38">
        <v>1.508394</v>
      </c>
      <c r="AG91" s="30">
        <v>1.9134000000000002E-2</v>
      </c>
    </row>
    <row r="92" spans="1:33" ht="15" customHeight="1" x14ac:dyDescent="0.35">
      <c r="A92" s="21" t="s">
        <v>649</v>
      </c>
      <c r="B92" s="28" t="s">
        <v>629</v>
      </c>
      <c r="C92" s="38">
        <v>3.7200169999999999</v>
      </c>
      <c r="D92" s="38">
        <v>4.4414559999999996</v>
      </c>
      <c r="E92" s="38">
        <v>4.6948090000000002</v>
      </c>
      <c r="F92" s="38">
        <v>4.7661290000000003</v>
      </c>
      <c r="G92" s="38">
        <v>4.776192</v>
      </c>
      <c r="H92" s="38">
        <v>4.7590760000000003</v>
      </c>
      <c r="I92" s="38">
        <v>4.7325010000000001</v>
      </c>
      <c r="J92" s="38">
        <v>4.7064789999999999</v>
      </c>
      <c r="K92" s="38">
        <v>4.6807660000000002</v>
      </c>
      <c r="L92" s="38">
        <v>4.6545579999999998</v>
      </c>
      <c r="M92" s="38">
        <v>4.6284510000000001</v>
      </c>
      <c r="N92" s="38">
        <v>4.6059640000000002</v>
      </c>
      <c r="O92" s="38">
        <v>4.5888910000000003</v>
      </c>
      <c r="P92" s="38">
        <v>4.5775959999999998</v>
      </c>
      <c r="Q92" s="38">
        <v>4.568676</v>
      </c>
      <c r="R92" s="38">
        <v>4.5658450000000004</v>
      </c>
      <c r="S92" s="38">
        <v>4.5754159999999997</v>
      </c>
      <c r="T92" s="38">
        <v>4.5824069999999999</v>
      </c>
      <c r="U92" s="38">
        <v>4.5712060000000001</v>
      </c>
      <c r="V92" s="38">
        <v>4.55952</v>
      </c>
      <c r="W92" s="38">
        <v>4.5443110000000004</v>
      </c>
      <c r="X92" s="38">
        <v>4.5274770000000002</v>
      </c>
      <c r="Y92" s="38">
        <v>4.5098760000000002</v>
      </c>
      <c r="Z92" s="38">
        <v>4.4915719999999997</v>
      </c>
      <c r="AA92" s="38">
        <v>4.4730369999999997</v>
      </c>
      <c r="AB92" s="38">
        <v>4.4544319999999997</v>
      </c>
      <c r="AC92" s="38">
        <v>4.4345220000000003</v>
      </c>
      <c r="AD92" s="38">
        <v>4.4135559999999998</v>
      </c>
      <c r="AE92" s="38">
        <v>4.3915660000000001</v>
      </c>
      <c r="AF92" s="38">
        <v>4.3690100000000003</v>
      </c>
      <c r="AG92" s="30">
        <v>5.561E-3</v>
      </c>
    </row>
    <row r="93" spans="1:33" ht="15" customHeight="1" x14ac:dyDescent="0.35">
      <c r="A93" s="21" t="s">
        <v>650</v>
      </c>
      <c r="B93" s="28" t="s">
        <v>631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>
        <v>0</v>
      </c>
      <c r="AG93" s="30" t="s">
        <v>478</v>
      </c>
    </row>
    <row r="94" spans="1:33" ht="15" customHeight="1" x14ac:dyDescent="0.35">
      <c r="A94" s="21" t="s">
        <v>651</v>
      </c>
      <c r="B94" s="28" t="s">
        <v>633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  <c r="AF94" s="38">
        <v>0</v>
      </c>
      <c r="AG94" s="30" t="s">
        <v>478</v>
      </c>
    </row>
    <row r="95" spans="1:33" ht="15" customHeight="1" x14ac:dyDescent="0.35">
      <c r="A95" s="21" t="s">
        <v>652</v>
      </c>
      <c r="B95" s="25" t="s">
        <v>7</v>
      </c>
      <c r="C95" s="37">
        <v>35.747318</v>
      </c>
      <c r="D95" s="37">
        <v>40.344104999999999</v>
      </c>
      <c r="E95" s="37">
        <v>43.365397999999999</v>
      </c>
      <c r="F95" s="37">
        <v>45.948174000000002</v>
      </c>
      <c r="G95" s="37">
        <v>47.974677999999997</v>
      </c>
      <c r="H95" s="37">
        <v>49.670772999999997</v>
      </c>
      <c r="I95" s="37">
        <v>50.918190000000003</v>
      </c>
      <c r="J95" s="37">
        <v>51.923713999999997</v>
      </c>
      <c r="K95" s="37">
        <v>52.848305000000003</v>
      </c>
      <c r="L95" s="37">
        <v>53.864001999999999</v>
      </c>
      <c r="M95" s="37">
        <v>54.846595999999998</v>
      </c>
      <c r="N95" s="37">
        <v>55.669662000000002</v>
      </c>
      <c r="O95" s="37">
        <v>56.455813999999997</v>
      </c>
      <c r="P95" s="37">
        <v>57.163257999999999</v>
      </c>
      <c r="Q95" s="37">
        <v>57.769817000000003</v>
      </c>
      <c r="R95" s="37">
        <v>58.395102999999999</v>
      </c>
      <c r="S95" s="37">
        <v>59.068030999999998</v>
      </c>
      <c r="T95" s="37">
        <v>59.723274000000004</v>
      </c>
      <c r="U95" s="37">
        <v>60.304985000000002</v>
      </c>
      <c r="V95" s="37">
        <v>60.995941000000002</v>
      </c>
      <c r="W95" s="37">
        <v>61.573295999999999</v>
      </c>
      <c r="X95" s="37">
        <v>62.161354000000003</v>
      </c>
      <c r="Y95" s="37">
        <v>62.81823</v>
      </c>
      <c r="Z95" s="37">
        <v>63.486359</v>
      </c>
      <c r="AA95" s="37">
        <v>64.212356999999997</v>
      </c>
      <c r="AB95" s="37">
        <v>65.027725000000004</v>
      </c>
      <c r="AC95" s="37">
        <v>65.726546999999997</v>
      </c>
      <c r="AD95" s="37">
        <v>66.387557999999999</v>
      </c>
      <c r="AE95" s="37">
        <v>67.135193000000001</v>
      </c>
      <c r="AF95" s="37">
        <v>67.960930000000005</v>
      </c>
      <c r="AG95" s="27">
        <v>2.2401000000000001E-2</v>
      </c>
    </row>
    <row r="96" spans="1:33" ht="15" customHeight="1" x14ac:dyDescent="0.35">
      <c r="A96" s="21" t="s">
        <v>653</v>
      </c>
      <c r="B96" s="28" t="s">
        <v>654</v>
      </c>
      <c r="C96" s="38">
        <v>6.5376079999999996</v>
      </c>
      <c r="D96" s="38">
        <v>7.6941170000000003</v>
      </c>
      <c r="E96" s="38">
        <v>8.600384</v>
      </c>
      <c r="F96" s="38">
        <v>9.3146170000000001</v>
      </c>
      <c r="G96" s="38">
        <v>9.8805449999999997</v>
      </c>
      <c r="H96" s="38">
        <v>10.335025999999999</v>
      </c>
      <c r="I96" s="38">
        <v>10.704774</v>
      </c>
      <c r="J96" s="38">
        <v>11.008782</v>
      </c>
      <c r="K96" s="38">
        <v>11.263825000000001</v>
      </c>
      <c r="L96" s="38">
        <v>11.482137</v>
      </c>
      <c r="M96" s="38">
        <v>11.671988000000001</v>
      </c>
      <c r="N96" s="38">
        <v>11.837391999999999</v>
      </c>
      <c r="O96" s="38">
        <v>11.982087999999999</v>
      </c>
      <c r="P96" s="38">
        <v>12.11</v>
      </c>
      <c r="Q96" s="38">
        <v>12.225593999999999</v>
      </c>
      <c r="R96" s="38">
        <v>12.328609</v>
      </c>
      <c r="S96" s="38">
        <v>12.416886</v>
      </c>
      <c r="T96" s="38">
        <v>12.500261</v>
      </c>
      <c r="U96" s="38">
        <v>12.589261</v>
      </c>
      <c r="V96" s="38">
        <v>12.674621999999999</v>
      </c>
      <c r="W96" s="38">
        <v>12.758965</v>
      </c>
      <c r="X96" s="38">
        <v>12.842041</v>
      </c>
      <c r="Y96" s="38">
        <v>12.923666000000001</v>
      </c>
      <c r="Z96" s="38">
        <v>13.003992</v>
      </c>
      <c r="AA96" s="38">
        <v>13.083086</v>
      </c>
      <c r="AB96" s="38">
        <v>13.161218999999999</v>
      </c>
      <c r="AC96" s="38">
        <v>13.239566</v>
      </c>
      <c r="AD96" s="38">
        <v>13.317968</v>
      </c>
      <c r="AE96" s="38">
        <v>13.396444000000001</v>
      </c>
      <c r="AF96" s="38">
        <v>13.474932000000001</v>
      </c>
      <c r="AG96" s="30">
        <v>2.5253999999999999E-2</v>
      </c>
    </row>
    <row r="97" spans="1:33" ht="15" customHeight="1" x14ac:dyDescent="0.35">
      <c r="A97" s="21" t="s">
        <v>655</v>
      </c>
      <c r="B97" s="28" t="s">
        <v>631</v>
      </c>
      <c r="C97" s="38">
        <v>1.0159469999999999</v>
      </c>
      <c r="D97" s="38">
        <v>1.1956690000000001</v>
      </c>
      <c r="E97" s="38">
        <v>1.336503</v>
      </c>
      <c r="F97" s="38">
        <v>1.447495</v>
      </c>
      <c r="G97" s="38">
        <v>1.5354399999999999</v>
      </c>
      <c r="H97" s="38">
        <v>1.6060669999999999</v>
      </c>
      <c r="I97" s="38">
        <v>1.663527</v>
      </c>
      <c r="J97" s="38">
        <v>1.710769</v>
      </c>
      <c r="K97" s="38">
        <v>1.750402</v>
      </c>
      <c r="L97" s="38">
        <v>1.7843279999999999</v>
      </c>
      <c r="M97" s="38">
        <v>1.813831</v>
      </c>
      <c r="N97" s="38">
        <v>1.8395360000000001</v>
      </c>
      <c r="O97" s="38">
        <v>1.8620209999999999</v>
      </c>
      <c r="P97" s="38">
        <v>1.881899</v>
      </c>
      <c r="Q97" s="38">
        <v>1.8998619999999999</v>
      </c>
      <c r="R97" s="38">
        <v>1.9158710000000001</v>
      </c>
      <c r="S97" s="38">
        <v>1.929589</v>
      </c>
      <c r="T97" s="38">
        <v>1.9425460000000001</v>
      </c>
      <c r="U97" s="38">
        <v>1.9563759999999999</v>
      </c>
      <c r="V97" s="38">
        <v>1.969641</v>
      </c>
      <c r="W97" s="38">
        <v>1.982748</v>
      </c>
      <c r="X97" s="38">
        <v>1.9956579999999999</v>
      </c>
      <c r="Y97" s="38">
        <v>2.008343</v>
      </c>
      <c r="Z97" s="38">
        <v>2.0208249999999999</v>
      </c>
      <c r="AA97" s="38">
        <v>2.0331160000000001</v>
      </c>
      <c r="AB97" s="38">
        <v>2.0452590000000002</v>
      </c>
      <c r="AC97" s="38">
        <v>2.0574340000000002</v>
      </c>
      <c r="AD97" s="38">
        <v>2.069617</v>
      </c>
      <c r="AE97" s="38">
        <v>2.0818129999999999</v>
      </c>
      <c r="AF97" s="38">
        <v>2.0940089999999998</v>
      </c>
      <c r="AG97" s="30">
        <v>2.5253999999999999E-2</v>
      </c>
    </row>
    <row r="98" spans="1:33" ht="15" customHeight="1" x14ac:dyDescent="0.35">
      <c r="A98" s="21" t="s">
        <v>656</v>
      </c>
      <c r="B98" s="28" t="s">
        <v>657</v>
      </c>
      <c r="C98" s="38">
        <v>5.5216609999999999</v>
      </c>
      <c r="D98" s="38">
        <v>6.4984479999999998</v>
      </c>
      <c r="E98" s="38">
        <v>7.2638809999999996</v>
      </c>
      <c r="F98" s="38">
        <v>7.8671220000000002</v>
      </c>
      <c r="G98" s="38">
        <v>8.3451039999999992</v>
      </c>
      <c r="H98" s="38">
        <v>8.7289589999999997</v>
      </c>
      <c r="I98" s="38">
        <v>9.0412470000000003</v>
      </c>
      <c r="J98" s="38">
        <v>9.2980140000000002</v>
      </c>
      <c r="K98" s="38">
        <v>9.5134229999999995</v>
      </c>
      <c r="L98" s="38">
        <v>9.6978080000000002</v>
      </c>
      <c r="M98" s="38">
        <v>9.8581559999999993</v>
      </c>
      <c r="N98" s="38">
        <v>9.9978560000000005</v>
      </c>
      <c r="O98" s="38">
        <v>10.120067000000001</v>
      </c>
      <c r="P98" s="38">
        <v>10.228101000000001</v>
      </c>
      <c r="Q98" s="38">
        <v>10.325730999999999</v>
      </c>
      <c r="R98" s="38">
        <v>10.412739</v>
      </c>
      <c r="S98" s="38">
        <v>10.487297</v>
      </c>
      <c r="T98" s="38">
        <v>10.557715</v>
      </c>
      <c r="U98" s="38">
        <v>10.632885</v>
      </c>
      <c r="V98" s="38">
        <v>10.704981</v>
      </c>
      <c r="W98" s="38">
        <v>10.776217000000001</v>
      </c>
      <c r="X98" s="38">
        <v>10.846382999999999</v>
      </c>
      <c r="Y98" s="38">
        <v>10.915323000000001</v>
      </c>
      <c r="Z98" s="38">
        <v>10.983167</v>
      </c>
      <c r="AA98" s="38">
        <v>11.04997</v>
      </c>
      <c r="AB98" s="38">
        <v>11.115959999999999</v>
      </c>
      <c r="AC98" s="38">
        <v>11.182131999999999</v>
      </c>
      <c r="AD98" s="38">
        <v>11.248351</v>
      </c>
      <c r="AE98" s="38">
        <v>11.314631</v>
      </c>
      <c r="AF98" s="38">
        <v>11.380922</v>
      </c>
      <c r="AG98" s="30">
        <v>2.5253999999999999E-2</v>
      </c>
    </row>
    <row r="99" spans="1:33" ht="15" customHeight="1" x14ac:dyDescent="0.35">
      <c r="A99" s="21" t="s">
        <v>658</v>
      </c>
      <c r="B99" s="28" t="s">
        <v>659</v>
      </c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  <c r="AG99" s="30" t="s">
        <v>478</v>
      </c>
    </row>
    <row r="100" spans="1:33" ht="15" customHeight="1" x14ac:dyDescent="0.35">
      <c r="A100" s="21" t="s">
        <v>660</v>
      </c>
      <c r="B100" s="28" t="s">
        <v>661</v>
      </c>
      <c r="C100" s="38">
        <v>0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8">
        <v>0</v>
      </c>
      <c r="AF100" s="38">
        <v>0</v>
      </c>
      <c r="AG100" s="30" t="s">
        <v>478</v>
      </c>
    </row>
    <row r="101" spans="1:33" ht="15" customHeight="1" x14ac:dyDescent="0.35">
      <c r="A101" s="21" t="s">
        <v>662</v>
      </c>
      <c r="B101" s="28" t="s">
        <v>663</v>
      </c>
      <c r="C101" s="38">
        <v>12.700588</v>
      </c>
      <c r="D101" s="38">
        <v>14.364753</v>
      </c>
      <c r="E101" s="38">
        <v>15.38791</v>
      </c>
      <c r="F101" s="38">
        <v>16.292556999999999</v>
      </c>
      <c r="G101" s="38">
        <v>16.996079999999999</v>
      </c>
      <c r="H101" s="38">
        <v>17.604413999999998</v>
      </c>
      <c r="I101" s="38">
        <v>18.043613000000001</v>
      </c>
      <c r="J101" s="38">
        <v>18.391649000000001</v>
      </c>
      <c r="K101" s="38">
        <v>18.714884000000001</v>
      </c>
      <c r="L101" s="38">
        <v>19.093592000000001</v>
      </c>
      <c r="M101" s="38">
        <v>19.474936</v>
      </c>
      <c r="N101" s="38">
        <v>19.774450000000002</v>
      </c>
      <c r="O101" s="38">
        <v>20.058819</v>
      </c>
      <c r="P101" s="38">
        <v>20.311828999999999</v>
      </c>
      <c r="Q101" s="38">
        <v>20.512810000000002</v>
      </c>
      <c r="R101" s="38">
        <v>20.728580000000001</v>
      </c>
      <c r="S101" s="38">
        <v>20.966011000000002</v>
      </c>
      <c r="T101" s="38">
        <v>21.199514000000001</v>
      </c>
      <c r="U101" s="38">
        <v>21.387691</v>
      </c>
      <c r="V101" s="38">
        <v>21.628992</v>
      </c>
      <c r="W101" s="38">
        <v>21.819023000000001</v>
      </c>
      <c r="X101" s="38">
        <v>22.007545</v>
      </c>
      <c r="Y101" s="38">
        <v>22.229607000000001</v>
      </c>
      <c r="Z101" s="38">
        <v>22.454782000000002</v>
      </c>
      <c r="AA101" s="38">
        <v>22.696708999999998</v>
      </c>
      <c r="AB101" s="38">
        <v>22.978424</v>
      </c>
      <c r="AC101" s="38">
        <v>23.205546999999999</v>
      </c>
      <c r="AD101" s="38">
        <v>23.414211000000002</v>
      </c>
      <c r="AE101" s="38">
        <v>23.661840000000002</v>
      </c>
      <c r="AF101" s="38">
        <v>23.94849</v>
      </c>
      <c r="AG101" s="30">
        <v>2.2112E-2</v>
      </c>
    </row>
    <row r="102" spans="1:33" ht="15" customHeight="1" x14ac:dyDescent="0.35">
      <c r="A102" s="21" t="s">
        <v>664</v>
      </c>
      <c r="B102" s="28" t="s">
        <v>631</v>
      </c>
      <c r="C102" s="38">
        <v>12.700588</v>
      </c>
      <c r="D102" s="38">
        <v>14.364753</v>
      </c>
      <c r="E102" s="38">
        <v>15.38791</v>
      </c>
      <c r="F102" s="38">
        <v>16.292556999999999</v>
      </c>
      <c r="G102" s="38">
        <v>16.996079999999999</v>
      </c>
      <c r="H102" s="38">
        <v>17.604413999999998</v>
      </c>
      <c r="I102" s="38">
        <v>18.043613000000001</v>
      </c>
      <c r="J102" s="38">
        <v>18.391649000000001</v>
      </c>
      <c r="K102" s="38">
        <v>18.714884000000001</v>
      </c>
      <c r="L102" s="38">
        <v>19.093592000000001</v>
      </c>
      <c r="M102" s="38">
        <v>19.474936</v>
      </c>
      <c r="N102" s="38">
        <v>19.774450000000002</v>
      </c>
      <c r="O102" s="38">
        <v>20.058819</v>
      </c>
      <c r="P102" s="38">
        <v>20.311828999999999</v>
      </c>
      <c r="Q102" s="38">
        <v>20.512810000000002</v>
      </c>
      <c r="R102" s="38">
        <v>20.728580000000001</v>
      </c>
      <c r="S102" s="38">
        <v>20.966011000000002</v>
      </c>
      <c r="T102" s="38">
        <v>21.199514000000001</v>
      </c>
      <c r="U102" s="38">
        <v>21.387691</v>
      </c>
      <c r="V102" s="38">
        <v>21.628992</v>
      </c>
      <c r="W102" s="38">
        <v>21.819023000000001</v>
      </c>
      <c r="X102" s="38">
        <v>22.007545</v>
      </c>
      <c r="Y102" s="38">
        <v>22.229607000000001</v>
      </c>
      <c r="Z102" s="38">
        <v>22.454782000000002</v>
      </c>
      <c r="AA102" s="38">
        <v>22.696708999999998</v>
      </c>
      <c r="AB102" s="38">
        <v>22.978424</v>
      </c>
      <c r="AC102" s="38">
        <v>23.205546999999999</v>
      </c>
      <c r="AD102" s="38">
        <v>23.414211000000002</v>
      </c>
      <c r="AE102" s="38">
        <v>23.661840000000002</v>
      </c>
      <c r="AF102" s="38">
        <v>23.94849</v>
      </c>
      <c r="AG102" s="30">
        <v>2.2112E-2</v>
      </c>
    </row>
    <row r="103" spans="1:33" ht="15" customHeight="1" x14ac:dyDescent="0.35">
      <c r="A103" s="21" t="s">
        <v>665</v>
      </c>
      <c r="B103" s="28" t="s">
        <v>666</v>
      </c>
      <c r="C103" s="38">
        <v>16.509121</v>
      </c>
      <c r="D103" s="38">
        <v>18.285233000000002</v>
      </c>
      <c r="E103" s="38">
        <v>19.377106000000001</v>
      </c>
      <c r="F103" s="38">
        <v>20.340997999999999</v>
      </c>
      <c r="G103" s="38">
        <v>21.098049</v>
      </c>
      <c r="H103" s="38">
        <v>21.731332999999999</v>
      </c>
      <c r="I103" s="38">
        <v>22.169803999999999</v>
      </c>
      <c r="J103" s="38">
        <v>22.523285000000001</v>
      </c>
      <c r="K103" s="38">
        <v>22.869595</v>
      </c>
      <c r="L103" s="38">
        <v>23.288273</v>
      </c>
      <c r="M103" s="38">
        <v>23.699677000000001</v>
      </c>
      <c r="N103" s="38">
        <v>24.057817</v>
      </c>
      <c r="O103" s="38">
        <v>24.414905999999998</v>
      </c>
      <c r="P103" s="38">
        <v>24.741427999999999</v>
      </c>
      <c r="Q103" s="38">
        <v>25.031414000000002</v>
      </c>
      <c r="R103" s="38">
        <v>25.337914999999999</v>
      </c>
      <c r="S103" s="38">
        <v>25.685137000000001</v>
      </c>
      <c r="T103" s="38">
        <v>26.023502000000001</v>
      </c>
      <c r="U103" s="38">
        <v>26.328029999999998</v>
      </c>
      <c r="V103" s="38">
        <v>26.692329000000001</v>
      </c>
      <c r="W103" s="38">
        <v>26.99531</v>
      </c>
      <c r="X103" s="38">
        <v>27.311768000000001</v>
      </c>
      <c r="Y103" s="38">
        <v>27.664957000000001</v>
      </c>
      <c r="Z103" s="38">
        <v>28.027588000000002</v>
      </c>
      <c r="AA103" s="38">
        <v>28.432559999999999</v>
      </c>
      <c r="AB103" s="38">
        <v>28.888083000000002</v>
      </c>
      <c r="AC103" s="38">
        <v>29.281431000000001</v>
      </c>
      <c r="AD103" s="38">
        <v>29.655377999999999</v>
      </c>
      <c r="AE103" s="38">
        <v>30.076912</v>
      </c>
      <c r="AF103" s="38">
        <v>30.537510000000001</v>
      </c>
      <c r="AG103" s="30">
        <v>2.1434999999999999E-2</v>
      </c>
    </row>
    <row r="104" spans="1:33" ht="15" customHeight="1" x14ac:dyDescent="0.35">
      <c r="A104" s="21" t="s">
        <v>667</v>
      </c>
      <c r="B104" s="28" t="s">
        <v>631</v>
      </c>
      <c r="C104" s="38">
        <v>5.2127150000000002</v>
      </c>
      <c r="D104" s="38">
        <v>5.695138</v>
      </c>
      <c r="E104" s="38">
        <v>5.9626049999999999</v>
      </c>
      <c r="F104" s="38">
        <v>6.2147670000000002</v>
      </c>
      <c r="G104" s="38">
        <v>6.4174519999999999</v>
      </c>
      <c r="H104" s="38">
        <v>6.5885199999999999</v>
      </c>
      <c r="I104" s="38">
        <v>6.6994280000000002</v>
      </c>
      <c r="J104" s="38">
        <v>6.7960029999999998</v>
      </c>
      <c r="K104" s="38">
        <v>6.9016250000000001</v>
      </c>
      <c r="L104" s="38">
        <v>7.0355650000000001</v>
      </c>
      <c r="M104" s="38">
        <v>7.165921</v>
      </c>
      <c r="N104" s="38">
        <v>7.2919429999999998</v>
      </c>
      <c r="O104" s="38">
        <v>7.4233589999999996</v>
      </c>
      <c r="P104" s="38">
        <v>7.5462530000000001</v>
      </c>
      <c r="Q104" s="38">
        <v>7.65665</v>
      </c>
      <c r="R104" s="38">
        <v>7.7712139999999996</v>
      </c>
      <c r="S104" s="38">
        <v>7.9042019999999997</v>
      </c>
      <c r="T104" s="38">
        <v>8.032076</v>
      </c>
      <c r="U104" s="38">
        <v>8.1507020000000008</v>
      </c>
      <c r="V104" s="38">
        <v>8.2886360000000003</v>
      </c>
      <c r="W104" s="38">
        <v>8.4046099999999999</v>
      </c>
      <c r="X104" s="38">
        <v>8.5259020000000003</v>
      </c>
      <c r="Y104" s="38">
        <v>8.6576000000000004</v>
      </c>
      <c r="Z104" s="38">
        <v>8.7912809999999997</v>
      </c>
      <c r="AA104" s="38">
        <v>8.9423670000000008</v>
      </c>
      <c r="AB104" s="38">
        <v>9.108644</v>
      </c>
      <c r="AC104" s="38">
        <v>9.2528950000000005</v>
      </c>
      <c r="AD104" s="38">
        <v>9.3912560000000003</v>
      </c>
      <c r="AE104" s="38">
        <v>9.5472020000000004</v>
      </c>
      <c r="AF104" s="38">
        <v>9.7163330000000006</v>
      </c>
      <c r="AG104" s="30">
        <v>2.1704999999999999E-2</v>
      </c>
    </row>
    <row r="105" spans="1:33" ht="15" customHeight="1" x14ac:dyDescent="0.35">
      <c r="A105" s="21" t="s">
        <v>668</v>
      </c>
      <c r="B105" s="28" t="s">
        <v>657</v>
      </c>
      <c r="C105" s="38">
        <v>11.296407</v>
      </c>
      <c r="D105" s="38">
        <v>12.590095</v>
      </c>
      <c r="E105" s="38">
        <v>13.414501</v>
      </c>
      <c r="F105" s="38">
        <v>14.126231000000001</v>
      </c>
      <c r="G105" s="38">
        <v>14.680597000000001</v>
      </c>
      <c r="H105" s="38">
        <v>15.142814</v>
      </c>
      <c r="I105" s="38">
        <v>15.470375000000001</v>
      </c>
      <c r="J105" s="38">
        <v>15.727282000000001</v>
      </c>
      <c r="K105" s="38">
        <v>15.967969999999999</v>
      </c>
      <c r="L105" s="38">
        <v>16.252707999999998</v>
      </c>
      <c r="M105" s="38">
        <v>16.533753999999998</v>
      </c>
      <c r="N105" s="38">
        <v>16.765875000000001</v>
      </c>
      <c r="O105" s="38">
        <v>16.991547000000001</v>
      </c>
      <c r="P105" s="38">
        <v>17.195174999999999</v>
      </c>
      <c r="Q105" s="38">
        <v>17.374763000000002</v>
      </c>
      <c r="R105" s="38">
        <v>17.566701999999999</v>
      </c>
      <c r="S105" s="38">
        <v>17.780934999999999</v>
      </c>
      <c r="T105" s="38">
        <v>17.991426000000001</v>
      </c>
      <c r="U105" s="38">
        <v>18.177327999999999</v>
      </c>
      <c r="V105" s="38">
        <v>18.403694000000002</v>
      </c>
      <c r="W105" s="38">
        <v>18.590699999999998</v>
      </c>
      <c r="X105" s="38">
        <v>18.785865999999999</v>
      </c>
      <c r="Y105" s="38">
        <v>19.007356999999999</v>
      </c>
      <c r="Z105" s="38">
        <v>19.236307</v>
      </c>
      <c r="AA105" s="38">
        <v>19.490192</v>
      </c>
      <c r="AB105" s="38">
        <v>19.779437999999999</v>
      </c>
      <c r="AC105" s="38">
        <v>20.028535999999999</v>
      </c>
      <c r="AD105" s="38">
        <v>20.264122</v>
      </c>
      <c r="AE105" s="38">
        <v>20.529709</v>
      </c>
      <c r="AF105" s="38">
        <v>20.821176999999999</v>
      </c>
      <c r="AG105" s="30">
        <v>2.1309999999999999E-2</v>
      </c>
    </row>
    <row r="106" spans="1:33" ht="15" customHeight="1" x14ac:dyDescent="0.35">
      <c r="A106" s="21" t="s">
        <v>669</v>
      </c>
      <c r="B106" s="28" t="s">
        <v>659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30" t="s">
        <v>478</v>
      </c>
    </row>
    <row r="107" spans="1:33" ht="15" customHeight="1" x14ac:dyDescent="0.35">
      <c r="A107" s="21" t="s">
        <v>670</v>
      </c>
      <c r="B107" s="28" t="s">
        <v>661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0" t="s">
        <v>478</v>
      </c>
    </row>
    <row r="108" spans="1:33" ht="12" customHeight="1" x14ac:dyDescent="0.35"/>
    <row r="109" spans="1:33" ht="15" customHeight="1" x14ac:dyDescent="0.35">
      <c r="A109" s="21" t="s">
        <v>671</v>
      </c>
      <c r="B109" s="25" t="s">
        <v>5</v>
      </c>
      <c r="C109" s="37">
        <v>204.09703099999999</v>
      </c>
      <c r="D109" s="37">
        <v>207.81658899999999</v>
      </c>
      <c r="E109" s="37">
        <v>208.00427199999999</v>
      </c>
      <c r="F109" s="37">
        <v>208.62669399999999</v>
      </c>
      <c r="G109" s="37">
        <v>208.70083600000001</v>
      </c>
      <c r="H109" s="37">
        <v>208.389374</v>
      </c>
      <c r="I109" s="37">
        <v>207.106934</v>
      </c>
      <c r="J109" s="37">
        <v>205.85676599999999</v>
      </c>
      <c r="K109" s="37">
        <v>204.91546600000001</v>
      </c>
      <c r="L109" s="37">
        <v>204.26499899999999</v>
      </c>
      <c r="M109" s="37">
        <v>203.40438800000001</v>
      </c>
      <c r="N109" s="37">
        <v>202.68185399999999</v>
      </c>
      <c r="O109" s="37">
        <v>202.113373</v>
      </c>
      <c r="P109" s="37">
        <v>201.50842299999999</v>
      </c>
      <c r="Q109" s="37">
        <v>200.80012500000001</v>
      </c>
      <c r="R109" s="37">
        <v>200.07522599999999</v>
      </c>
      <c r="S109" s="37">
        <v>199.64593500000001</v>
      </c>
      <c r="T109" s="37">
        <v>199.11071799999999</v>
      </c>
      <c r="U109" s="37">
        <v>198.525757</v>
      </c>
      <c r="V109" s="37">
        <v>198.07746900000001</v>
      </c>
      <c r="W109" s="37">
        <v>197.287598</v>
      </c>
      <c r="X109" s="37">
        <v>196.60789500000001</v>
      </c>
      <c r="Y109" s="37">
        <v>195.98907500000001</v>
      </c>
      <c r="Z109" s="37">
        <v>195.342804</v>
      </c>
      <c r="AA109" s="37">
        <v>194.913635</v>
      </c>
      <c r="AB109" s="37">
        <v>194.54913300000001</v>
      </c>
      <c r="AC109" s="37">
        <v>193.90734900000001</v>
      </c>
      <c r="AD109" s="37">
        <v>193.25498999999999</v>
      </c>
      <c r="AE109" s="37">
        <v>192.858002</v>
      </c>
      <c r="AF109" s="37">
        <v>192.57214400000001</v>
      </c>
      <c r="AG109" s="27">
        <v>-2.0019999999999999E-3</v>
      </c>
    </row>
    <row r="110" spans="1:33" ht="15" customHeight="1" x14ac:dyDescent="0.35">
      <c r="A110" s="21" t="s">
        <v>672</v>
      </c>
      <c r="B110" s="28" t="s">
        <v>673</v>
      </c>
      <c r="C110" s="38">
        <v>164.88896199999999</v>
      </c>
      <c r="D110" s="38">
        <v>167.62558000000001</v>
      </c>
      <c r="E110" s="38">
        <v>167.50697299999999</v>
      </c>
      <c r="F110" s="38">
        <v>167.73602299999999</v>
      </c>
      <c r="G110" s="38">
        <v>167.521973</v>
      </c>
      <c r="H110" s="38">
        <v>166.997345</v>
      </c>
      <c r="I110" s="38">
        <v>165.69532799999999</v>
      </c>
      <c r="J110" s="38">
        <v>164.42112700000001</v>
      </c>
      <c r="K110" s="38">
        <v>163.39518699999999</v>
      </c>
      <c r="L110" s="38">
        <v>162.601913</v>
      </c>
      <c r="M110" s="38">
        <v>161.64205899999999</v>
      </c>
      <c r="N110" s="38">
        <v>160.79272499999999</v>
      </c>
      <c r="O110" s="38">
        <v>160.06601000000001</v>
      </c>
      <c r="P110" s="38">
        <v>159.31068400000001</v>
      </c>
      <c r="Q110" s="38">
        <v>158.474121</v>
      </c>
      <c r="R110" s="38">
        <v>157.62510700000001</v>
      </c>
      <c r="S110" s="38">
        <v>157.00924699999999</v>
      </c>
      <c r="T110" s="38">
        <v>156.310104</v>
      </c>
      <c r="U110" s="38">
        <v>155.57217399999999</v>
      </c>
      <c r="V110" s="38">
        <v>154.94146699999999</v>
      </c>
      <c r="W110" s="38">
        <v>154.044006</v>
      </c>
      <c r="X110" s="38">
        <v>153.23336800000001</v>
      </c>
      <c r="Y110" s="38">
        <v>152.47070299999999</v>
      </c>
      <c r="Z110" s="38">
        <v>151.68722500000001</v>
      </c>
      <c r="AA110" s="38">
        <v>151.07257100000001</v>
      </c>
      <c r="AB110" s="38">
        <v>150.507904</v>
      </c>
      <c r="AC110" s="38">
        <v>149.72891200000001</v>
      </c>
      <c r="AD110" s="38">
        <v>148.942352</v>
      </c>
      <c r="AE110" s="38">
        <v>148.35287500000001</v>
      </c>
      <c r="AF110" s="38">
        <v>147.84863300000001</v>
      </c>
      <c r="AG110" s="30">
        <v>-3.754E-3</v>
      </c>
    </row>
    <row r="111" spans="1:33" ht="15" customHeight="1" x14ac:dyDescent="0.35">
      <c r="A111" s="21" t="s">
        <v>674</v>
      </c>
      <c r="B111" s="28" t="s">
        <v>557</v>
      </c>
      <c r="C111" s="38">
        <v>39.208072999999999</v>
      </c>
      <c r="D111" s="38">
        <v>40.191006000000002</v>
      </c>
      <c r="E111" s="38">
        <v>40.497298999999998</v>
      </c>
      <c r="F111" s="38">
        <v>40.890670999999998</v>
      </c>
      <c r="G111" s="38">
        <v>41.17886</v>
      </c>
      <c r="H111" s="38">
        <v>41.392029000000001</v>
      </c>
      <c r="I111" s="38">
        <v>41.411610000000003</v>
      </c>
      <c r="J111" s="38">
        <v>41.435642000000001</v>
      </c>
      <c r="K111" s="38">
        <v>41.520287000000003</v>
      </c>
      <c r="L111" s="38">
        <v>41.663086</v>
      </c>
      <c r="M111" s="38">
        <v>41.762337000000002</v>
      </c>
      <c r="N111" s="38">
        <v>41.889136999999998</v>
      </c>
      <c r="O111" s="38">
        <v>42.047367000000001</v>
      </c>
      <c r="P111" s="38">
        <v>42.197741999999998</v>
      </c>
      <c r="Q111" s="38">
        <v>42.326008000000002</v>
      </c>
      <c r="R111" s="38">
        <v>42.450127000000002</v>
      </c>
      <c r="S111" s="38">
        <v>42.636696000000001</v>
      </c>
      <c r="T111" s="38">
        <v>42.800617000000003</v>
      </c>
      <c r="U111" s="38">
        <v>42.953589999999998</v>
      </c>
      <c r="V111" s="38">
        <v>43.136001999999998</v>
      </c>
      <c r="W111" s="38">
        <v>43.243583999999998</v>
      </c>
      <c r="X111" s="38">
        <v>43.374530999999998</v>
      </c>
      <c r="Y111" s="38">
        <v>43.518363999999998</v>
      </c>
      <c r="Z111" s="38">
        <v>43.655586</v>
      </c>
      <c r="AA111" s="38">
        <v>43.841064000000003</v>
      </c>
      <c r="AB111" s="38">
        <v>44.041221999999998</v>
      </c>
      <c r="AC111" s="38">
        <v>44.178435999999998</v>
      </c>
      <c r="AD111" s="38">
        <v>44.312634000000003</v>
      </c>
      <c r="AE111" s="38">
        <v>44.505119000000001</v>
      </c>
      <c r="AF111" s="38">
        <v>44.723514999999999</v>
      </c>
      <c r="AG111" s="30">
        <v>4.5490000000000001E-3</v>
      </c>
    </row>
    <row r="112" spans="1:33" ht="12" customHeight="1" x14ac:dyDescent="0.35"/>
    <row r="113" spans="1:33" ht="15" customHeight="1" x14ac:dyDescent="0.35">
      <c r="A113" s="21" t="s">
        <v>675</v>
      </c>
      <c r="B113" s="28" t="s">
        <v>4</v>
      </c>
      <c r="C113" s="38">
        <v>125.031578</v>
      </c>
      <c r="D113" s="38">
        <v>126.896736</v>
      </c>
      <c r="E113" s="38">
        <v>127.926041</v>
      </c>
      <c r="F113" s="38">
        <v>128.600266</v>
      </c>
      <c r="G113" s="38">
        <v>129.10189800000001</v>
      </c>
      <c r="H113" s="38">
        <v>129.64999399999999</v>
      </c>
      <c r="I113" s="38">
        <v>129.96121199999999</v>
      </c>
      <c r="J113" s="38">
        <v>130.19676200000001</v>
      </c>
      <c r="K113" s="38">
        <v>130.40360999999999</v>
      </c>
      <c r="L113" s="38">
        <v>130.57878099999999</v>
      </c>
      <c r="M113" s="38">
        <v>130.71516399999999</v>
      </c>
      <c r="N113" s="38">
        <v>130.83389299999999</v>
      </c>
      <c r="O113" s="38">
        <v>130.94082599999999</v>
      </c>
      <c r="P113" s="38">
        <v>131.026443</v>
      </c>
      <c r="Q113" s="38">
        <v>131.09085099999999</v>
      </c>
      <c r="R113" s="38">
        <v>131.16413900000001</v>
      </c>
      <c r="S113" s="38">
        <v>131.26132200000001</v>
      </c>
      <c r="T113" s="38">
        <v>131.36518899999999</v>
      </c>
      <c r="U113" s="38">
        <v>131.48391699999999</v>
      </c>
      <c r="V113" s="38">
        <v>131.63140899999999</v>
      </c>
      <c r="W113" s="38">
        <v>131.76234400000001</v>
      </c>
      <c r="X113" s="38">
        <v>131.87556499999999</v>
      </c>
      <c r="Y113" s="38">
        <v>131.992706</v>
      </c>
      <c r="Z113" s="38">
        <v>132.10150100000001</v>
      </c>
      <c r="AA113" s="38">
        <v>132.230469</v>
      </c>
      <c r="AB113" s="38">
        <v>132.369202</v>
      </c>
      <c r="AC113" s="38">
        <v>132.482193</v>
      </c>
      <c r="AD113" s="38">
        <v>132.585846</v>
      </c>
      <c r="AE113" s="38">
        <v>132.70448300000001</v>
      </c>
      <c r="AF113" s="38">
        <v>132.83111600000001</v>
      </c>
      <c r="AG113" s="30">
        <v>2.0890000000000001E-3</v>
      </c>
    </row>
    <row r="114" spans="1:33" ht="15" customHeight="1" x14ac:dyDescent="0.35">
      <c r="A114" s="21" t="s">
        <v>676</v>
      </c>
      <c r="B114" s="28" t="s">
        <v>3</v>
      </c>
      <c r="C114" s="38">
        <v>748.06146200000001</v>
      </c>
      <c r="D114" s="38">
        <v>701.06182899999999</v>
      </c>
      <c r="E114" s="38">
        <v>682.70349099999999</v>
      </c>
      <c r="F114" s="38">
        <v>669.31573500000002</v>
      </c>
      <c r="G114" s="38">
        <v>657.777649</v>
      </c>
      <c r="H114" s="38">
        <v>646.21258499999999</v>
      </c>
      <c r="I114" s="38">
        <v>628.37182600000006</v>
      </c>
      <c r="J114" s="38">
        <v>632.31945800000005</v>
      </c>
      <c r="K114" s="38">
        <v>627.75476100000003</v>
      </c>
      <c r="L114" s="38">
        <v>619.43811000000005</v>
      </c>
      <c r="M114" s="38">
        <v>616.01281700000004</v>
      </c>
      <c r="N114" s="38">
        <v>619.79211399999997</v>
      </c>
      <c r="O114" s="38">
        <v>619.58685300000002</v>
      </c>
      <c r="P114" s="38">
        <v>616.83026099999995</v>
      </c>
      <c r="Q114" s="38">
        <v>618.30474900000002</v>
      </c>
      <c r="R114" s="38">
        <v>621.54339600000003</v>
      </c>
      <c r="S114" s="38">
        <v>629.67156999999997</v>
      </c>
      <c r="T114" s="38">
        <v>636.62567100000001</v>
      </c>
      <c r="U114" s="38">
        <v>641.26690699999995</v>
      </c>
      <c r="V114" s="38">
        <v>649.24737500000003</v>
      </c>
      <c r="W114" s="38">
        <v>656.71551499999998</v>
      </c>
      <c r="X114" s="38">
        <v>659.97137499999997</v>
      </c>
      <c r="Y114" s="38">
        <v>668.71801800000003</v>
      </c>
      <c r="Z114" s="38">
        <v>671.82458499999996</v>
      </c>
      <c r="AA114" s="38">
        <v>675.87640399999998</v>
      </c>
      <c r="AB114" s="38">
        <v>683.62017800000001</v>
      </c>
      <c r="AC114" s="38">
        <v>691.62048300000004</v>
      </c>
      <c r="AD114" s="38">
        <v>699.38653599999998</v>
      </c>
      <c r="AE114" s="38">
        <v>703.19329800000003</v>
      </c>
      <c r="AF114" s="38">
        <v>710.15020800000002</v>
      </c>
      <c r="AG114" s="30">
        <v>-1.792E-3</v>
      </c>
    </row>
    <row r="115" spans="1:33" ht="12" customHeight="1" x14ac:dyDescent="0.35"/>
    <row r="116" spans="1:33" ht="15" customHeight="1" x14ac:dyDescent="0.35">
      <c r="A116" s="21" t="s">
        <v>677</v>
      </c>
      <c r="B116" s="25" t="s">
        <v>2</v>
      </c>
      <c r="C116" s="37">
        <v>26324.886718999998</v>
      </c>
      <c r="D116" s="37">
        <v>27263.316406000002</v>
      </c>
      <c r="E116" s="37">
        <v>27692.980468999998</v>
      </c>
      <c r="F116" s="37">
        <v>27715.5</v>
      </c>
      <c r="G116" s="37">
        <v>27753.820312</v>
      </c>
      <c r="H116" s="37">
        <v>27727.53125</v>
      </c>
      <c r="I116" s="37">
        <v>27607.042968999998</v>
      </c>
      <c r="J116" s="37">
        <v>27503.935547000001</v>
      </c>
      <c r="K116" s="37">
        <v>27408.986327999999</v>
      </c>
      <c r="L116" s="37">
        <v>27340.705077999999</v>
      </c>
      <c r="M116" s="37">
        <v>27288.166015999999</v>
      </c>
      <c r="N116" s="37">
        <v>27213.582031000002</v>
      </c>
      <c r="O116" s="37">
        <v>27191.142577999999</v>
      </c>
      <c r="P116" s="37">
        <v>27165.730468999998</v>
      </c>
      <c r="Q116" s="37">
        <v>27154.113281000002</v>
      </c>
      <c r="R116" s="37">
        <v>27158.546875</v>
      </c>
      <c r="S116" s="37">
        <v>27206.796875</v>
      </c>
      <c r="T116" s="37">
        <v>27259.251952999999</v>
      </c>
      <c r="U116" s="37">
        <v>27333.582031000002</v>
      </c>
      <c r="V116" s="37">
        <v>27424.380859000001</v>
      </c>
      <c r="W116" s="37">
        <v>27521.037109000001</v>
      </c>
      <c r="X116" s="37">
        <v>27633.677734000001</v>
      </c>
      <c r="Y116" s="37">
        <v>27756.361327999999</v>
      </c>
      <c r="Z116" s="37">
        <v>27883.910156000002</v>
      </c>
      <c r="AA116" s="37">
        <v>28036.740234000001</v>
      </c>
      <c r="AB116" s="37">
        <v>28214.255859000001</v>
      </c>
      <c r="AC116" s="37">
        <v>28376.744140999999</v>
      </c>
      <c r="AD116" s="37">
        <v>28533.669922000001</v>
      </c>
      <c r="AE116" s="37">
        <v>28719.751952999999</v>
      </c>
      <c r="AF116" s="37">
        <v>28946.207031000002</v>
      </c>
      <c r="AG116" s="27">
        <v>3.2789999999999998E-3</v>
      </c>
    </row>
    <row r="117" spans="1:33" ht="15" customHeight="1" thickBot="1" x14ac:dyDescent="0.4"/>
    <row r="118" spans="1:33" ht="15" customHeight="1" x14ac:dyDescent="0.35">
      <c r="B118" s="39" t="s">
        <v>678</v>
      </c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</row>
    <row r="119" spans="1:33" ht="15" customHeight="1" x14ac:dyDescent="0.35">
      <c r="B119" s="32" t="s">
        <v>679</v>
      </c>
    </row>
    <row r="120" spans="1:33" ht="15" customHeight="1" x14ac:dyDescent="0.35">
      <c r="B120" s="32" t="s">
        <v>680</v>
      </c>
    </row>
    <row r="121" spans="1:33" ht="15" customHeight="1" x14ac:dyDescent="0.35">
      <c r="B121" s="32" t="s">
        <v>681</v>
      </c>
    </row>
    <row r="122" spans="1:33" ht="15" customHeight="1" x14ac:dyDescent="0.35">
      <c r="B122" s="32" t="s">
        <v>682</v>
      </c>
    </row>
    <row r="123" spans="1:33" ht="15" customHeight="1" x14ac:dyDescent="0.35">
      <c r="B123" s="32" t="s">
        <v>543</v>
      </c>
    </row>
    <row r="124" spans="1:33" ht="15" customHeight="1" x14ac:dyDescent="0.35">
      <c r="B124" s="32" t="s">
        <v>542</v>
      </c>
    </row>
    <row r="125" spans="1:33" ht="15" customHeight="1" x14ac:dyDescent="0.35">
      <c r="B125" s="32" t="s">
        <v>683</v>
      </c>
    </row>
    <row r="126" spans="1:33" ht="15" customHeight="1" x14ac:dyDescent="0.35">
      <c r="B126" s="32" t="s">
        <v>684</v>
      </c>
    </row>
    <row r="127" spans="1:33" ht="15" customHeight="1" x14ac:dyDescent="0.35">
      <c r="A127" s="21"/>
      <c r="B127" s="2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0"/>
    </row>
    <row r="128" spans="1:33" ht="12" customHeight="1" x14ac:dyDescent="0.35">
      <c r="A128" s="21"/>
      <c r="B128" s="2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0"/>
    </row>
    <row r="129" spans="1:33" ht="12" customHeight="1" x14ac:dyDescent="0.35">
      <c r="A129" s="21"/>
      <c r="B129" s="2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0"/>
    </row>
    <row r="130" spans="1:33" ht="12" customHeight="1" x14ac:dyDescent="0.35">
      <c r="A130" s="21"/>
      <c r="B130" s="2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0"/>
    </row>
    <row r="131" spans="1:33" ht="12" customHeight="1" x14ac:dyDescent="0.35">
      <c r="A131" s="21"/>
      <c r="B131" s="2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0"/>
    </row>
    <row r="132" spans="1:33" ht="12" customHeight="1" x14ac:dyDescent="0.35">
      <c r="A132" s="21"/>
      <c r="B132" s="2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0"/>
    </row>
    <row r="133" spans="1:33" ht="12" customHeight="1" x14ac:dyDescent="0.35"/>
    <row r="134" spans="1:33" ht="12" customHeight="1" x14ac:dyDescent="0.35">
      <c r="A134" s="21"/>
      <c r="B134" s="25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27"/>
    </row>
    <row r="135" spans="1:33" ht="12" customHeight="1" x14ac:dyDescent="0.35">
      <c r="A135" s="21"/>
      <c r="B135" s="2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0"/>
    </row>
    <row r="136" spans="1:33" ht="12" customHeight="1" x14ac:dyDescent="0.35">
      <c r="A136" s="21"/>
      <c r="B136" s="2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0"/>
    </row>
    <row r="137" spans="1:33" ht="12" customHeight="1" x14ac:dyDescent="0.35">
      <c r="A137" s="21"/>
      <c r="B137" s="2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0"/>
    </row>
    <row r="138" spans="1:33" ht="12" customHeight="1" x14ac:dyDescent="0.35">
      <c r="A138" s="21"/>
      <c r="B138" s="2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0"/>
    </row>
    <row r="139" spans="1:33" ht="12" customHeight="1" x14ac:dyDescent="0.35">
      <c r="A139" s="21"/>
      <c r="B139" s="2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0"/>
    </row>
    <row r="140" spans="1:33" ht="12" customHeight="1" x14ac:dyDescent="0.35">
      <c r="A140" s="21"/>
      <c r="B140" s="2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0"/>
    </row>
    <row r="141" spans="1:33" ht="12" customHeight="1" x14ac:dyDescent="0.35">
      <c r="A141" s="21"/>
      <c r="B141" s="2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0"/>
    </row>
    <row r="142" spans="1:33" ht="12" customHeight="1" x14ac:dyDescent="0.35"/>
    <row r="143" spans="1:33" ht="12" customHeight="1" x14ac:dyDescent="0.35">
      <c r="A143" s="21"/>
      <c r="B143" s="25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27"/>
    </row>
    <row r="144" spans="1:33" ht="12" customHeight="1" x14ac:dyDescent="0.35">
      <c r="A144" s="21"/>
      <c r="B144" s="2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0"/>
    </row>
    <row r="145" spans="1:33" ht="12" customHeight="1" x14ac:dyDescent="0.35">
      <c r="A145" s="21"/>
      <c r="B145" s="2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0"/>
    </row>
    <row r="146" spans="1:33" ht="12" customHeight="1" x14ac:dyDescent="0.35">
      <c r="A146" s="21"/>
      <c r="B146" s="2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0"/>
    </row>
    <row r="147" spans="1:33" ht="12" customHeight="1" x14ac:dyDescent="0.35">
      <c r="A147" s="21"/>
      <c r="B147" s="2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0"/>
    </row>
    <row r="148" spans="1:33" ht="12" customHeight="1" x14ac:dyDescent="0.35">
      <c r="A148" s="21"/>
      <c r="B148" s="2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0"/>
    </row>
    <row r="149" spans="1:33" ht="12" customHeight="1" x14ac:dyDescent="0.35">
      <c r="A149" s="21"/>
      <c r="B149" s="2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0"/>
    </row>
    <row r="150" spans="1:33" ht="15" customHeight="1" x14ac:dyDescent="0.35">
      <c r="A150" s="21"/>
      <c r="B150" s="2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0"/>
    </row>
    <row r="153" spans="1:33" ht="15" customHeight="1" x14ac:dyDescent="0.35">
      <c r="A153" s="21"/>
      <c r="B153" s="25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27"/>
    </row>
    <row r="154" spans="1:33" ht="15" customHeight="1" x14ac:dyDescent="0.35">
      <c r="A154" s="21"/>
      <c r="B154" s="2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0"/>
    </row>
    <row r="155" spans="1:33" ht="15" customHeight="1" x14ac:dyDescent="0.35">
      <c r="A155" s="21"/>
      <c r="B155" s="2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0"/>
    </row>
    <row r="156" spans="1:33" ht="15" customHeight="1" x14ac:dyDescent="0.35">
      <c r="A156" s="21"/>
      <c r="B156" s="2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0"/>
    </row>
    <row r="157" spans="1:33" ht="15" customHeight="1" x14ac:dyDescent="0.35">
      <c r="A157" s="21"/>
      <c r="B157" s="2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0"/>
    </row>
    <row r="159" spans="1:33" ht="15" customHeight="1" x14ac:dyDescent="0.35">
      <c r="A159" s="21"/>
      <c r="B159" s="25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27"/>
    </row>
    <row r="160" spans="1:33" ht="15" customHeight="1" x14ac:dyDescent="0.35">
      <c r="A160" s="21"/>
      <c r="B160" s="2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0"/>
    </row>
    <row r="161" spans="1:33" ht="15" customHeight="1" x14ac:dyDescent="0.35">
      <c r="A161" s="21"/>
      <c r="B161" s="2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0"/>
    </row>
    <row r="162" spans="1:33" ht="15" customHeight="1" x14ac:dyDescent="0.35">
      <c r="A162" s="21"/>
      <c r="B162" s="2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0"/>
    </row>
    <row r="163" spans="1:33" ht="12" customHeight="1" x14ac:dyDescent="0.35">
      <c r="A163" s="21"/>
      <c r="B163" s="2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0"/>
    </row>
    <row r="165" spans="1:33" ht="15" customHeight="1" x14ac:dyDescent="0.35">
      <c r="A165" s="21"/>
      <c r="B165" s="25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27"/>
    </row>
    <row r="166" spans="1:33" ht="15" customHeight="1" x14ac:dyDescent="0.35">
      <c r="A166" s="21"/>
      <c r="B166" s="2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0"/>
    </row>
    <row r="167" spans="1:33" ht="15" customHeight="1" x14ac:dyDescent="0.35">
      <c r="A167" s="21"/>
      <c r="B167" s="2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0"/>
    </row>
    <row r="168" spans="1:33" ht="15" customHeight="1" x14ac:dyDescent="0.35">
      <c r="A168" s="21"/>
      <c r="B168" s="2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0"/>
    </row>
    <row r="169" spans="1:33" ht="15" customHeight="1" x14ac:dyDescent="0.35">
      <c r="A169" s="21"/>
      <c r="B169" s="2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0"/>
    </row>
    <row r="171" spans="1:33" ht="15" customHeight="1" x14ac:dyDescent="0.35">
      <c r="A171" s="21"/>
      <c r="B171" s="25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27"/>
    </row>
    <row r="172" spans="1:33" ht="12" customHeight="1" x14ac:dyDescent="0.35">
      <c r="A172" s="21"/>
      <c r="B172" s="2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0"/>
    </row>
    <row r="173" spans="1:33" ht="15" customHeight="1" x14ac:dyDescent="0.35">
      <c r="A173" s="21"/>
      <c r="B173" s="2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0"/>
    </row>
    <row r="175" spans="1:33" ht="15" customHeight="1" x14ac:dyDescent="0.35">
      <c r="A175" s="21"/>
      <c r="B175" s="25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27"/>
    </row>
    <row r="176" spans="1:33" ht="15" customHeight="1" x14ac:dyDescent="0.35">
      <c r="A176" s="21"/>
      <c r="B176" s="2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0"/>
    </row>
    <row r="177" spans="1:33" ht="15" customHeight="1" x14ac:dyDescent="0.35">
      <c r="A177" s="21"/>
      <c r="B177" s="2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0"/>
    </row>
    <row r="178" spans="1:33" ht="15" customHeight="1" x14ac:dyDescent="0.35">
      <c r="A178" s="21"/>
      <c r="B178" s="2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0"/>
    </row>
    <row r="180" spans="1:33" ht="15" customHeight="1" x14ac:dyDescent="0.35">
      <c r="A180" s="21"/>
      <c r="B180" s="25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27"/>
    </row>
    <row r="181" spans="1:33" ht="12" customHeight="1" x14ac:dyDescent="0.35">
      <c r="A181" s="21"/>
      <c r="B181" s="2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0"/>
    </row>
    <row r="182" spans="1:33" ht="12" customHeight="1" x14ac:dyDescent="0.35">
      <c r="A182" s="21"/>
      <c r="B182" s="2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0"/>
    </row>
    <row r="183" spans="1:33" ht="15" customHeight="1" x14ac:dyDescent="0.35">
      <c r="A183" s="21"/>
      <c r="B183" s="2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0"/>
    </row>
    <row r="184" spans="1:33" ht="15" customHeight="1" x14ac:dyDescent="0.35">
      <c r="A184" s="21"/>
      <c r="B184" s="2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0"/>
    </row>
    <row r="185" spans="1:33" ht="15" customHeight="1" x14ac:dyDescent="0.35">
      <c r="A185" s="21"/>
      <c r="B185" s="2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0"/>
    </row>
    <row r="186" spans="1:33" ht="15" customHeight="1" x14ac:dyDescent="0.35">
      <c r="A186" s="21"/>
      <c r="B186" s="2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0"/>
    </row>
    <row r="187" spans="1:33" ht="15" customHeight="1" x14ac:dyDescent="0.35">
      <c r="A187" s="21"/>
      <c r="B187" s="2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0"/>
    </row>
    <row r="188" spans="1:33" ht="12" customHeight="1" x14ac:dyDescent="0.35">
      <c r="A188" s="21"/>
      <c r="B188" s="2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0"/>
    </row>
    <row r="189" spans="1:33" ht="15" customHeight="1" x14ac:dyDescent="0.35">
      <c r="A189" s="21"/>
      <c r="B189" s="2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0"/>
    </row>
    <row r="190" spans="1:33" ht="15" customHeight="1" x14ac:dyDescent="0.35">
      <c r="A190" s="21"/>
      <c r="B190" s="2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0"/>
    </row>
    <row r="191" spans="1:33" ht="15" customHeight="1" x14ac:dyDescent="0.35">
      <c r="A191" s="21"/>
      <c r="B191" s="2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0"/>
    </row>
    <row r="192" spans="1:33" ht="15" customHeight="1" x14ac:dyDescent="0.35">
      <c r="A192" s="21"/>
      <c r="B192" s="2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0"/>
    </row>
    <row r="193" spans="1:33" ht="15" customHeight="1" x14ac:dyDescent="0.35">
      <c r="A193" s="21"/>
      <c r="B193" s="2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0"/>
    </row>
    <row r="194" spans="1:33" ht="12" customHeight="1" x14ac:dyDescent="0.35">
      <c r="A194" s="21"/>
      <c r="B194" s="2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0"/>
    </row>
    <row r="195" spans="1:33" ht="15" customHeight="1" x14ac:dyDescent="0.35">
      <c r="A195" s="21"/>
      <c r="B195" s="2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0"/>
    </row>
    <row r="196" spans="1:33" ht="15" customHeight="1" x14ac:dyDescent="0.35">
      <c r="A196" s="21"/>
      <c r="B196" s="2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0"/>
    </row>
    <row r="197" spans="1:33" ht="15" customHeight="1" x14ac:dyDescent="0.35">
      <c r="A197" s="21"/>
      <c r="B197" s="2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0"/>
    </row>
    <row r="198" spans="1:33" ht="15" customHeight="1" x14ac:dyDescent="0.35">
      <c r="A198" s="21"/>
      <c r="B198" s="2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0"/>
    </row>
    <row r="199" spans="1:33" ht="15" customHeight="1" x14ac:dyDescent="0.35">
      <c r="A199" s="21"/>
      <c r="B199" s="2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0"/>
    </row>
    <row r="200" spans="1:33" ht="12" customHeight="1" x14ac:dyDescent="0.35">
      <c r="A200" s="21"/>
      <c r="B200" s="2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0"/>
    </row>
    <row r="201" spans="1:33" ht="15" customHeight="1" x14ac:dyDescent="0.35">
      <c r="A201" s="21"/>
      <c r="B201" s="2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0"/>
    </row>
    <row r="202" spans="1:33" ht="15" customHeight="1" x14ac:dyDescent="0.35">
      <c r="A202" s="21"/>
      <c r="B202" s="2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0"/>
    </row>
    <row r="203" spans="1:33" ht="15" customHeight="1" x14ac:dyDescent="0.35">
      <c r="A203" s="21"/>
      <c r="B203" s="2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0"/>
    </row>
    <row r="204" spans="1:33" ht="12" customHeight="1" x14ac:dyDescent="0.35">
      <c r="A204" s="21"/>
      <c r="B204" s="2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0"/>
    </row>
    <row r="205" spans="1:33" ht="15" customHeight="1" x14ac:dyDescent="0.35">
      <c r="A205" s="21"/>
      <c r="B205" s="25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27"/>
    </row>
    <row r="206" spans="1:33" ht="15" customHeight="1" x14ac:dyDescent="0.35">
      <c r="A206" s="21"/>
      <c r="B206" s="2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0"/>
    </row>
    <row r="207" spans="1:33" ht="15" customHeight="1" x14ac:dyDescent="0.35">
      <c r="A207" s="21"/>
      <c r="B207" s="2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0"/>
    </row>
    <row r="208" spans="1:33" ht="15" customHeight="1" x14ac:dyDescent="0.35">
      <c r="A208" s="21"/>
      <c r="B208" s="2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0"/>
    </row>
    <row r="209" spans="1:33" ht="12" customHeight="1" x14ac:dyDescent="0.35">
      <c r="A209" s="21"/>
      <c r="B209" s="2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0"/>
    </row>
    <row r="210" spans="1:33" ht="15" customHeight="1" x14ac:dyDescent="0.35">
      <c r="A210" s="21"/>
      <c r="B210" s="2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0"/>
    </row>
    <row r="211" spans="1:33" ht="15" customHeight="1" x14ac:dyDescent="0.35">
      <c r="A211" s="21"/>
      <c r="B211" s="2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0"/>
    </row>
    <row r="212" spans="1:33" ht="15" customHeight="1" x14ac:dyDescent="0.35">
      <c r="A212" s="21"/>
      <c r="B212" s="2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0"/>
    </row>
    <row r="213" spans="1:33" ht="15" customHeight="1" x14ac:dyDescent="0.35">
      <c r="A213" s="21"/>
      <c r="B213" s="2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0"/>
    </row>
    <row r="214" spans="1:33" ht="15" customHeight="1" x14ac:dyDescent="0.35">
      <c r="A214" s="21"/>
      <c r="B214" s="2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0"/>
    </row>
    <row r="215" spans="1:33" ht="15" customHeight="1" x14ac:dyDescent="0.35">
      <c r="A215" s="21"/>
      <c r="B215" s="2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0"/>
    </row>
    <row r="216" spans="1:33" ht="15" customHeight="1" x14ac:dyDescent="0.35">
      <c r="A216" s="21"/>
      <c r="B216" s="2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0"/>
    </row>
    <row r="217" spans="1:33" ht="15" customHeight="1" x14ac:dyDescent="0.35">
      <c r="A217" s="21"/>
      <c r="B217" s="2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0"/>
    </row>
    <row r="219" spans="1:33" ht="15" customHeight="1" x14ac:dyDescent="0.35">
      <c r="A219" s="21"/>
      <c r="B219" s="25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27"/>
    </row>
    <row r="220" spans="1:33" ht="15" customHeight="1" x14ac:dyDescent="0.35">
      <c r="A220" s="21"/>
      <c r="B220" s="2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0"/>
    </row>
    <row r="221" spans="1:33" ht="15" customHeight="1" x14ac:dyDescent="0.35">
      <c r="A221" s="21"/>
      <c r="B221" s="2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0"/>
    </row>
    <row r="223" spans="1:33" ht="15" customHeight="1" x14ac:dyDescent="0.35">
      <c r="A223" s="21"/>
      <c r="B223" s="2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0"/>
    </row>
    <row r="224" spans="1:33" ht="15" customHeight="1" x14ac:dyDescent="0.35">
      <c r="A224" s="21"/>
      <c r="B224" s="2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0"/>
    </row>
    <row r="226" spans="1:33" ht="15" customHeight="1" x14ac:dyDescent="0.35">
      <c r="A226" s="21"/>
      <c r="B226" s="41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3"/>
    </row>
    <row r="227" spans="1:33" ht="15" customHeight="1" x14ac:dyDescent="0.35"/>
    <row r="228" spans="1:33" ht="15" customHeight="1" x14ac:dyDescent="0.35">
      <c r="B228" s="44"/>
    </row>
    <row r="229" spans="1:33" ht="15" customHeight="1" x14ac:dyDescent="0.35">
      <c r="B229" s="32"/>
    </row>
    <row r="230" spans="1:33" ht="15" customHeight="1" x14ac:dyDescent="0.35">
      <c r="B230" s="32"/>
    </row>
    <row r="231" spans="1:33" ht="15" customHeight="1" x14ac:dyDescent="0.35">
      <c r="B231" s="32"/>
    </row>
    <row r="232" spans="1:33" ht="15" customHeight="1" x14ac:dyDescent="0.35">
      <c r="B232" s="32"/>
    </row>
    <row r="233" spans="1:33" ht="15" customHeight="1" x14ac:dyDescent="0.35">
      <c r="B233" s="32"/>
    </row>
    <row r="234" spans="1:33" ht="15" customHeight="1" x14ac:dyDescent="0.35">
      <c r="B234" s="32"/>
    </row>
    <row r="235" spans="1:33" ht="15" customHeight="1" x14ac:dyDescent="0.35">
      <c r="B235" s="32"/>
    </row>
    <row r="236" spans="1:33" ht="15" customHeight="1" x14ac:dyDescent="0.35">
      <c r="B236" s="32"/>
    </row>
    <row r="248" ht="12" customHeight="1" x14ac:dyDescent="0.35"/>
    <row r="252" ht="12" customHeight="1" x14ac:dyDescent="0.35"/>
    <row r="255" ht="12" customHeight="1" x14ac:dyDescent="0.35"/>
    <row r="257" spans="2:33" ht="15" customHeight="1" x14ac:dyDescent="0.35"/>
    <row r="258" spans="2:33" ht="15" customHeight="1" x14ac:dyDescent="0.3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</row>
    <row r="267" spans="2:33" ht="12" customHeight="1" x14ac:dyDescent="0.35"/>
    <row r="268" spans="2:33" ht="12" customHeight="1" x14ac:dyDescent="0.35"/>
    <row r="269" spans="2:33" ht="12" customHeight="1" x14ac:dyDescent="0.35"/>
    <row r="270" spans="2:33" ht="12" customHeight="1" x14ac:dyDescent="0.35"/>
    <row r="271" spans="2:33" ht="12" customHeight="1" x14ac:dyDescent="0.35"/>
    <row r="272" spans="2:33" ht="12" customHeight="1" x14ac:dyDescent="0.35"/>
    <row r="273" ht="12" customHeight="1" x14ac:dyDescent="0.35"/>
    <row r="274" ht="12" customHeight="1" x14ac:dyDescent="0.35"/>
    <row r="275" ht="12" customHeight="1" x14ac:dyDescent="0.35"/>
    <row r="276" ht="12" customHeight="1" x14ac:dyDescent="0.35"/>
    <row r="277" ht="12" customHeight="1" x14ac:dyDescent="0.35"/>
    <row r="278" ht="12" customHeight="1" x14ac:dyDescent="0.35"/>
    <row r="279" ht="12" customHeight="1" x14ac:dyDescent="0.35"/>
    <row r="280" ht="12" customHeight="1" x14ac:dyDescent="0.35"/>
    <row r="281" ht="12" customHeight="1" x14ac:dyDescent="0.35"/>
    <row r="282" ht="12" customHeight="1" x14ac:dyDescent="0.35"/>
    <row r="283" ht="12" customHeight="1" x14ac:dyDescent="0.35"/>
    <row r="284" ht="12" customHeight="1" x14ac:dyDescent="0.35"/>
    <row r="285" ht="12" customHeight="1" x14ac:dyDescent="0.35"/>
    <row r="286" ht="12" customHeight="1" x14ac:dyDescent="0.35"/>
    <row r="287" ht="12" customHeight="1" x14ac:dyDescent="0.35"/>
    <row r="288" ht="12" customHeight="1" x14ac:dyDescent="0.35"/>
    <row r="289" ht="12" customHeight="1" x14ac:dyDescent="0.35"/>
    <row r="290" ht="12" customHeight="1" x14ac:dyDescent="0.35"/>
    <row r="291" ht="12" customHeight="1" x14ac:dyDescent="0.35"/>
    <row r="292" ht="12" customHeight="1" x14ac:dyDescent="0.35"/>
    <row r="293" ht="12" customHeight="1" x14ac:dyDescent="0.35"/>
    <row r="294" ht="12" customHeight="1" x14ac:dyDescent="0.35"/>
    <row r="295" ht="12" customHeight="1" x14ac:dyDescent="0.35"/>
    <row r="296" ht="12" customHeight="1" x14ac:dyDescent="0.35"/>
    <row r="297" ht="12" customHeight="1" x14ac:dyDescent="0.35"/>
    <row r="298" ht="12" customHeight="1" x14ac:dyDescent="0.35"/>
    <row r="299" ht="12" customHeight="1" x14ac:dyDescent="0.35"/>
    <row r="303" ht="15" customHeight="1" x14ac:dyDescent="0.35"/>
    <row r="304" ht="15" customHeight="1" x14ac:dyDescent="0.35"/>
    <row r="310" ht="12" customHeight="1" x14ac:dyDescent="0.35"/>
    <row r="327" ht="12" customHeight="1" x14ac:dyDescent="0.35"/>
    <row r="329" ht="12" customHeight="1" x14ac:dyDescent="0.35"/>
    <row r="339" spans="2:33" ht="15" customHeight="1" x14ac:dyDescent="0.35"/>
    <row r="340" spans="2:33" ht="15" customHeight="1" x14ac:dyDescent="0.3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</row>
    <row r="346" spans="2:33" ht="12" customHeight="1" x14ac:dyDescent="0.35"/>
    <row r="347" spans="2:33" ht="12" customHeight="1" x14ac:dyDescent="0.35"/>
    <row r="348" spans="2:33" ht="12" customHeight="1" x14ac:dyDescent="0.35"/>
    <row r="349" spans="2:33" ht="12" customHeight="1" x14ac:dyDescent="0.35"/>
    <row r="350" spans="2:33" ht="12" customHeight="1" x14ac:dyDescent="0.35"/>
    <row r="351" spans="2:33" ht="12" customHeight="1" x14ac:dyDescent="0.35"/>
    <row r="352" spans="2:33" ht="12" customHeight="1" x14ac:dyDescent="0.35"/>
    <row r="353" ht="12" customHeight="1" x14ac:dyDescent="0.35"/>
    <row r="354" ht="12" customHeight="1" x14ac:dyDescent="0.35"/>
    <row r="355" ht="12" customHeight="1" x14ac:dyDescent="0.35"/>
    <row r="356" ht="12" customHeight="1" x14ac:dyDescent="0.35"/>
    <row r="357" ht="12" customHeight="1" x14ac:dyDescent="0.35"/>
    <row r="358" ht="12" customHeight="1" x14ac:dyDescent="0.35"/>
    <row r="359" ht="12" customHeight="1" x14ac:dyDescent="0.35"/>
    <row r="360" ht="12" customHeight="1" x14ac:dyDescent="0.35"/>
    <row r="361" ht="12" customHeight="1" x14ac:dyDescent="0.35"/>
    <row r="362" ht="12" customHeight="1" x14ac:dyDescent="0.35"/>
    <row r="363" ht="12" customHeight="1" x14ac:dyDescent="0.35"/>
    <row r="364" ht="12" customHeight="1" x14ac:dyDescent="0.35"/>
    <row r="365" ht="12" customHeight="1" x14ac:dyDescent="0.35"/>
    <row r="366" ht="12" customHeight="1" x14ac:dyDescent="0.35"/>
    <row r="367" ht="12" customHeight="1" x14ac:dyDescent="0.35"/>
    <row r="368" ht="12" customHeight="1" x14ac:dyDescent="0.35"/>
    <row r="369" ht="12" customHeight="1" x14ac:dyDescent="0.35"/>
    <row r="370" ht="12" customHeight="1" x14ac:dyDescent="0.35"/>
    <row r="371" ht="12" customHeight="1" x14ac:dyDescent="0.35"/>
    <row r="372" ht="12" customHeight="1" x14ac:dyDescent="0.35"/>
    <row r="373" ht="12" customHeight="1" x14ac:dyDescent="0.35"/>
    <row r="374" ht="12" customHeight="1" x14ac:dyDescent="0.35"/>
    <row r="378" ht="15" customHeight="1" x14ac:dyDescent="0.35"/>
    <row r="379" ht="15" customHeight="1" x14ac:dyDescent="0.35"/>
    <row r="385" ht="12" customHeight="1" x14ac:dyDescent="0.35"/>
    <row r="402" ht="12" customHeight="1" x14ac:dyDescent="0.35"/>
    <row r="405" ht="12" customHeight="1" x14ac:dyDescent="0.35"/>
    <row r="411" ht="12" customHeight="1" x14ac:dyDescent="0.35"/>
    <row r="428" ht="12" customHeight="1" x14ac:dyDescent="0.35"/>
    <row r="431" ht="12" customHeight="1" x14ac:dyDescent="0.35"/>
    <row r="435" ht="12" customHeight="1" x14ac:dyDescent="0.35"/>
    <row r="446" ht="12" customHeight="1" x14ac:dyDescent="0.35"/>
    <row r="449" spans="2:33" ht="12" customHeight="1" x14ac:dyDescent="0.35"/>
    <row r="451" spans="2:33" ht="15" customHeight="1" x14ac:dyDescent="0.35"/>
    <row r="452" spans="2:33" ht="15" customHeight="1" x14ac:dyDescent="0.3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</row>
    <row r="460" spans="2:33" ht="12" customHeight="1" x14ac:dyDescent="0.35"/>
    <row r="461" spans="2:33" ht="12" customHeight="1" x14ac:dyDescent="0.35"/>
    <row r="462" spans="2:33" ht="12" customHeight="1" x14ac:dyDescent="0.35"/>
    <row r="463" spans="2:33" ht="12" customHeight="1" x14ac:dyDescent="0.35"/>
    <row r="464" spans="2:33" ht="12" customHeight="1" x14ac:dyDescent="0.35"/>
    <row r="465" ht="12" customHeight="1" x14ac:dyDescent="0.35"/>
    <row r="466" ht="12" customHeight="1" x14ac:dyDescent="0.35"/>
    <row r="467" ht="12" customHeight="1" x14ac:dyDescent="0.35"/>
    <row r="468" ht="12" customHeight="1" x14ac:dyDescent="0.35"/>
    <row r="469" ht="12" customHeight="1" x14ac:dyDescent="0.35"/>
    <row r="470" ht="12" customHeight="1" x14ac:dyDescent="0.35"/>
    <row r="471" ht="12" customHeight="1" x14ac:dyDescent="0.35"/>
    <row r="472" ht="12" customHeight="1" x14ac:dyDescent="0.35"/>
    <row r="473" ht="12" customHeight="1" x14ac:dyDescent="0.35"/>
    <row r="474" ht="12" customHeight="1" x14ac:dyDescent="0.35"/>
    <row r="475" ht="12" customHeight="1" x14ac:dyDescent="0.35"/>
    <row r="476" ht="12" customHeight="1" x14ac:dyDescent="0.35"/>
    <row r="477" ht="12" customHeight="1" x14ac:dyDescent="0.35"/>
    <row r="478" ht="12" customHeight="1" x14ac:dyDescent="0.35"/>
    <row r="479" ht="12" customHeight="1" x14ac:dyDescent="0.35"/>
    <row r="480" ht="12" customHeight="1" x14ac:dyDescent="0.35"/>
    <row r="481" ht="12" customHeight="1" x14ac:dyDescent="0.35"/>
    <row r="482" ht="12" customHeight="1" x14ac:dyDescent="0.35"/>
    <row r="483" ht="12" customHeight="1" x14ac:dyDescent="0.35"/>
    <row r="484" ht="12" customHeight="1" x14ac:dyDescent="0.35"/>
    <row r="485" ht="12" customHeight="1" x14ac:dyDescent="0.35"/>
    <row r="486" ht="12" customHeight="1" x14ac:dyDescent="0.35"/>
    <row r="487" ht="12" customHeight="1" x14ac:dyDescent="0.35"/>
    <row r="488" ht="12" customHeight="1" x14ac:dyDescent="0.35"/>
    <row r="489" ht="12" customHeight="1" x14ac:dyDescent="0.35"/>
    <row r="490" ht="12" customHeight="1" x14ac:dyDescent="0.35"/>
    <row r="491" ht="12" customHeight="1" x14ac:dyDescent="0.35"/>
    <row r="492" ht="12" customHeight="1" x14ac:dyDescent="0.35"/>
    <row r="493" ht="12" customHeight="1" x14ac:dyDescent="0.35"/>
    <row r="494" ht="12" customHeight="1" x14ac:dyDescent="0.35"/>
    <row r="495" ht="12" customHeight="1" x14ac:dyDescent="0.35"/>
    <row r="496" ht="12" customHeight="1" x14ac:dyDescent="0.35"/>
    <row r="497" ht="12" customHeight="1" x14ac:dyDescent="0.35"/>
    <row r="498" ht="12" customHeight="1" x14ac:dyDescent="0.35"/>
    <row r="499" ht="12" customHeight="1" x14ac:dyDescent="0.35"/>
    <row r="503" ht="15" customHeight="1" x14ac:dyDescent="0.35"/>
    <row r="504" ht="15" customHeight="1" x14ac:dyDescent="0.35"/>
    <row r="510" ht="12" customHeight="1" x14ac:dyDescent="0.35"/>
    <row r="527" ht="12" customHeight="1" x14ac:dyDescent="0.35"/>
    <row r="529" ht="12" customHeight="1" x14ac:dyDescent="0.35"/>
    <row r="535" ht="12" customHeight="1" x14ac:dyDescent="0.35"/>
    <row r="552" spans="2:33" ht="12" customHeight="1" x14ac:dyDescent="0.35"/>
    <row r="554" spans="2:33" ht="12" customHeight="1" x14ac:dyDescent="0.35"/>
    <row r="556" spans="2:33" ht="15" customHeight="1" x14ac:dyDescent="0.35"/>
    <row r="557" spans="2:33" ht="15" customHeight="1" x14ac:dyDescent="0.35"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</row>
    <row r="562" ht="12" customHeight="1" x14ac:dyDescent="0.35"/>
    <row r="563" ht="12" customHeight="1" x14ac:dyDescent="0.35"/>
    <row r="564" ht="12" customHeight="1" x14ac:dyDescent="0.35"/>
    <row r="565" ht="12" customHeight="1" x14ac:dyDescent="0.35"/>
    <row r="566" ht="12" customHeight="1" x14ac:dyDescent="0.35"/>
    <row r="567" ht="12" customHeight="1" x14ac:dyDescent="0.35"/>
    <row r="568" ht="12" customHeight="1" x14ac:dyDescent="0.35"/>
    <row r="569" ht="12" customHeight="1" x14ac:dyDescent="0.35"/>
    <row r="570" ht="12" customHeight="1" x14ac:dyDescent="0.35"/>
    <row r="571" ht="12" customHeight="1" x14ac:dyDescent="0.35"/>
    <row r="572" ht="12" customHeight="1" x14ac:dyDescent="0.35"/>
    <row r="573" ht="12" customHeight="1" x14ac:dyDescent="0.35"/>
    <row r="574" ht="12" customHeight="1" x14ac:dyDescent="0.35"/>
    <row r="578" ht="15" customHeight="1" x14ac:dyDescent="0.35"/>
    <row r="579" ht="15" customHeight="1" x14ac:dyDescent="0.35"/>
    <row r="584" ht="12" customHeight="1" x14ac:dyDescent="0.35"/>
    <row r="600" ht="12" customHeight="1" x14ac:dyDescent="0.35"/>
    <row r="602" ht="12" customHeight="1" x14ac:dyDescent="0.35"/>
    <row r="607" ht="12" customHeight="1" x14ac:dyDescent="0.35"/>
    <row r="623" ht="12" customHeight="1" x14ac:dyDescent="0.35"/>
    <row r="625" spans="2:33" ht="12" customHeight="1" x14ac:dyDescent="0.35"/>
    <row r="627" spans="2:33" ht="12" customHeight="1" x14ac:dyDescent="0.35"/>
    <row r="630" spans="2:33" ht="12" customHeight="1" x14ac:dyDescent="0.35"/>
    <row r="632" spans="2:33" ht="12" customHeight="1" x14ac:dyDescent="0.35"/>
    <row r="633" spans="2:33" ht="12" customHeight="1" x14ac:dyDescent="0.35"/>
    <row r="635" spans="2:33" ht="12" customHeight="1" x14ac:dyDescent="0.35"/>
    <row r="637" spans="2:33" ht="15" customHeight="1" x14ac:dyDescent="0.35"/>
    <row r="638" spans="2:33" ht="15" customHeight="1" x14ac:dyDescent="0.35"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</row>
    <row r="643" ht="12" customHeight="1" x14ac:dyDescent="0.35"/>
    <row r="644" ht="12" customHeight="1" x14ac:dyDescent="0.35"/>
    <row r="645" ht="12" customHeight="1" x14ac:dyDescent="0.35"/>
    <row r="646" ht="12" customHeight="1" x14ac:dyDescent="0.35"/>
    <row r="647" ht="12" customHeight="1" x14ac:dyDescent="0.35"/>
    <row r="648" ht="12" customHeight="1" x14ac:dyDescent="0.35"/>
    <row r="649" ht="12" customHeight="1" x14ac:dyDescent="0.35"/>
    <row r="650" ht="12" customHeight="1" x14ac:dyDescent="0.35"/>
    <row r="651" ht="12" customHeight="1" x14ac:dyDescent="0.35"/>
    <row r="652" ht="12" customHeight="1" x14ac:dyDescent="0.35"/>
    <row r="653" ht="12" customHeight="1" x14ac:dyDescent="0.35"/>
    <row r="654" ht="12" customHeight="1" x14ac:dyDescent="0.35"/>
    <row r="655" ht="12" customHeight="1" x14ac:dyDescent="0.35"/>
    <row r="656" ht="12" customHeight="1" x14ac:dyDescent="0.35"/>
    <row r="657" ht="12" customHeight="1" x14ac:dyDescent="0.35"/>
    <row r="658" ht="12" customHeight="1" x14ac:dyDescent="0.35"/>
    <row r="659" ht="12" customHeight="1" x14ac:dyDescent="0.35"/>
    <row r="660" ht="12" customHeight="1" x14ac:dyDescent="0.35"/>
    <row r="661" ht="12" customHeight="1" x14ac:dyDescent="0.35"/>
    <row r="662" ht="12" customHeight="1" x14ac:dyDescent="0.35"/>
    <row r="663" ht="12" customHeight="1" x14ac:dyDescent="0.35"/>
    <row r="664" ht="12" customHeight="1" x14ac:dyDescent="0.35"/>
    <row r="665" ht="12" customHeight="1" x14ac:dyDescent="0.35"/>
    <row r="666" ht="12" customHeight="1" x14ac:dyDescent="0.35"/>
    <row r="667" ht="12" customHeight="1" x14ac:dyDescent="0.35"/>
    <row r="668" ht="12" customHeight="1" x14ac:dyDescent="0.35"/>
    <row r="669" ht="12" customHeight="1" x14ac:dyDescent="0.35"/>
    <row r="670" ht="12" customHeight="1" x14ac:dyDescent="0.35"/>
    <row r="671" ht="12" customHeight="1" x14ac:dyDescent="0.35"/>
    <row r="672" ht="12" customHeight="1" x14ac:dyDescent="0.35"/>
    <row r="673" ht="12" customHeight="1" x14ac:dyDescent="0.35"/>
    <row r="674" ht="12" customHeight="1" x14ac:dyDescent="0.35"/>
    <row r="678" ht="15" customHeight="1" x14ac:dyDescent="0.35"/>
    <row r="679" ht="15" customHeight="1" x14ac:dyDescent="0.35"/>
    <row r="682" ht="12" customHeight="1" x14ac:dyDescent="0.35"/>
    <row r="698" ht="12" customHeight="1" x14ac:dyDescent="0.35"/>
    <row r="703" ht="12" customHeight="1" x14ac:dyDescent="0.35"/>
    <row r="709" spans="2:33" ht="15" customHeight="1" x14ac:dyDescent="0.35"/>
    <row r="710" spans="2:33" ht="15" customHeight="1" x14ac:dyDescent="0.35"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</row>
    <row r="716" spans="2:33" ht="12" customHeight="1" x14ac:dyDescent="0.35"/>
    <row r="717" spans="2:33" ht="12" customHeight="1" x14ac:dyDescent="0.35"/>
    <row r="718" spans="2:33" ht="12" customHeight="1" x14ac:dyDescent="0.35"/>
    <row r="719" spans="2:33" ht="12" customHeight="1" x14ac:dyDescent="0.35"/>
    <row r="720" spans="2:33" ht="12" customHeight="1" x14ac:dyDescent="0.35"/>
    <row r="721" ht="12" customHeight="1" x14ac:dyDescent="0.35"/>
    <row r="722" ht="12" customHeight="1" x14ac:dyDescent="0.35"/>
    <row r="723" ht="12" customHeight="1" x14ac:dyDescent="0.35"/>
    <row r="724" ht="12" customHeight="1" x14ac:dyDescent="0.35"/>
    <row r="725" ht="12" customHeight="1" x14ac:dyDescent="0.35"/>
    <row r="726" ht="12" customHeight="1" x14ac:dyDescent="0.35"/>
    <row r="727" ht="12" customHeight="1" x14ac:dyDescent="0.35"/>
    <row r="728" ht="12" customHeight="1" x14ac:dyDescent="0.35"/>
    <row r="729" ht="12" customHeight="1" x14ac:dyDescent="0.35"/>
    <row r="730" ht="12" customHeight="1" x14ac:dyDescent="0.35"/>
    <row r="731" ht="12" customHeight="1" x14ac:dyDescent="0.35"/>
    <row r="732" ht="12" customHeight="1" x14ac:dyDescent="0.35"/>
    <row r="733" ht="12" customHeight="1" x14ac:dyDescent="0.35"/>
    <row r="734" ht="12" customHeight="1" x14ac:dyDescent="0.35"/>
    <row r="735" ht="12" customHeight="1" x14ac:dyDescent="0.35"/>
    <row r="736" ht="12" customHeight="1" x14ac:dyDescent="0.35"/>
    <row r="737" ht="12" customHeight="1" x14ac:dyDescent="0.35"/>
    <row r="738" ht="12" customHeight="1" x14ac:dyDescent="0.35"/>
    <row r="739" ht="12" customHeight="1" x14ac:dyDescent="0.35"/>
    <row r="740" ht="12" customHeight="1" x14ac:dyDescent="0.35"/>
    <row r="741" ht="12" customHeight="1" x14ac:dyDescent="0.35"/>
    <row r="742" ht="12" customHeight="1" x14ac:dyDescent="0.35"/>
    <row r="743" ht="12" customHeight="1" x14ac:dyDescent="0.35"/>
    <row r="744" ht="12" customHeight="1" x14ac:dyDescent="0.35"/>
    <row r="745" ht="12" customHeight="1" x14ac:dyDescent="0.35"/>
    <row r="746" ht="12" customHeight="1" x14ac:dyDescent="0.35"/>
    <row r="747" ht="12" customHeight="1" x14ac:dyDescent="0.35"/>
    <row r="748" ht="12" customHeight="1" x14ac:dyDescent="0.35"/>
    <row r="749" ht="12" customHeight="1" x14ac:dyDescent="0.35"/>
    <row r="753" ht="15" customHeight="1" x14ac:dyDescent="0.35"/>
    <row r="754" ht="15" customHeight="1" x14ac:dyDescent="0.35"/>
    <row r="768" ht="12" customHeight="1" x14ac:dyDescent="0.35"/>
    <row r="780" ht="12" customHeight="1" x14ac:dyDescent="0.35"/>
    <row r="784" ht="12" customHeight="1" x14ac:dyDescent="0.35"/>
    <row r="796" ht="12" customHeight="1" x14ac:dyDescent="0.35"/>
    <row r="810" ht="12" customHeight="1" x14ac:dyDescent="0.35"/>
    <row r="814" ht="12" customHeight="1" x14ac:dyDescent="0.35"/>
    <row r="825" ht="12" customHeight="1" x14ac:dyDescent="0.35"/>
    <row r="835" ht="12" customHeight="1" x14ac:dyDescent="0.35"/>
    <row r="847" ht="12" customHeight="1" x14ac:dyDescent="0.35"/>
    <row r="858" ht="12" customHeight="1" x14ac:dyDescent="0.35"/>
    <row r="870" ht="12" customHeight="1" x14ac:dyDescent="0.35"/>
    <row r="881" spans="2:33" ht="12" customHeight="1" x14ac:dyDescent="0.35"/>
    <row r="885" spans="2:33" ht="15" customHeight="1" x14ac:dyDescent="0.35"/>
    <row r="886" spans="2:33" ht="15" customHeight="1" x14ac:dyDescent="0.35"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</row>
    <row r="889" spans="2:33" ht="12" customHeight="1" x14ac:dyDescent="0.35"/>
    <row r="890" spans="2:33" ht="12" customHeight="1" x14ac:dyDescent="0.35"/>
    <row r="891" spans="2:33" ht="12" customHeight="1" x14ac:dyDescent="0.35"/>
    <row r="892" spans="2:33" ht="12" customHeight="1" x14ac:dyDescent="0.35"/>
    <row r="893" spans="2:33" ht="12" customHeight="1" x14ac:dyDescent="0.35"/>
    <row r="894" spans="2:33" ht="12" customHeight="1" x14ac:dyDescent="0.35"/>
    <row r="895" spans="2:33" ht="12" customHeight="1" x14ac:dyDescent="0.35"/>
    <row r="896" spans="2:33" ht="12" customHeight="1" x14ac:dyDescent="0.35"/>
    <row r="897" ht="12" customHeight="1" x14ac:dyDescent="0.35"/>
    <row r="898" ht="12" customHeight="1" x14ac:dyDescent="0.35"/>
    <row r="899" ht="12" customHeight="1" x14ac:dyDescent="0.35"/>
    <row r="903" ht="15" customHeight="1" x14ac:dyDescent="0.35"/>
    <row r="904" ht="15" customHeight="1" x14ac:dyDescent="0.35"/>
    <row r="910" ht="12" customHeight="1" x14ac:dyDescent="0.35"/>
    <row r="927" ht="12" customHeight="1" x14ac:dyDescent="0.35"/>
    <row r="929" ht="12" customHeight="1" x14ac:dyDescent="0.35"/>
    <row r="935" ht="12" customHeight="1" x14ac:dyDescent="0.35"/>
    <row r="952" ht="12" customHeight="1" x14ac:dyDescent="0.35"/>
    <row r="954" ht="12" customHeight="1" x14ac:dyDescent="0.35"/>
    <row r="956" ht="12" customHeight="1" x14ac:dyDescent="0.35"/>
    <row r="968" spans="2:33" ht="15" customHeight="1" x14ac:dyDescent="0.35"/>
    <row r="969" spans="2:33" ht="15" customHeight="1" x14ac:dyDescent="0.35"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</row>
    <row r="975" spans="2:33" ht="12" customHeight="1" x14ac:dyDescent="0.35"/>
    <row r="976" spans="2:33" ht="12" customHeight="1" x14ac:dyDescent="0.35"/>
    <row r="977" ht="12" customHeight="1" x14ac:dyDescent="0.35"/>
    <row r="978" ht="12" customHeight="1" x14ac:dyDescent="0.35"/>
    <row r="979" ht="12" customHeight="1" x14ac:dyDescent="0.35"/>
    <row r="980" ht="12" customHeight="1" x14ac:dyDescent="0.35"/>
    <row r="981" ht="12" customHeight="1" x14ac:dyDescent="0.35"/>
    <row r="982" ht="12" customHeight="1" x14ac:dyDescent="0.35"/>
    <row r="983" ht="12" customHeight="1" x14ac:dyDescent="0.35"/>
    <row r="984" ht="12" customHeight="1" x14ac:dyDescent="0.35"/>
    <row r="985" ht="12" customHeight="1" x14ac:dyDescent="0.35"/>
    <row r="986" ht="12" customHeight="1" x14ac:dyDescent="0.35"/>
    <row r="987" ht="12" customHeight="1" x14ac:dyDescent="0.35"/>
    <row r="988" ht="12" customHeight="1" x14ac:dyDescent="0.35"/>
    <row r="989" ht="12" customHeight="1" x14ac:dyDescent="0.35"/>
    <row r="990" ht="12" customHeight="1" x14ac:dyDescent="0.35"/>
    <row r="991" ht="12" customHeight="1" x14ac:dyDescent="0.35"/>
    <row r="992" ht="12" customHeight="1" x14ac:dyDescent="0.35"/>
    <row r="993" ht="12" customHeight="1" x14ac:dyDescent="0.35"/>
    <row r="994" ht="12" customHeight="1" x14ac:dyDescent="0.35"/>
    <row r="995" ht="12" customHeight="1" x14ac:dyDescent="0.35"/>
    <row r="996" ht="12" customHeight="1" x14ac:dyDescent="0.35"/>
    <row r="997" ht="12" customHeight="1" x14ac:dyDescent="0.35"/>
    <row r="998" ht="12" customHeight="1" x14ac:dyDescent="0.35"/>
    <row r="999" ht="12" customHeight="1" x14ac:dyDescent="0.35"/>
    <row r="1003" ht="15" customHeight="1" x14ac:dyDescent="0.35"/>
    <row r="1004" ht="15" customHeight="1" x14ac:dyDescent="0.35"/>
    <row r="1010" ht="12" customHeight="1" x14ac:dyDescent="0.35"/>
    <row r="1027" ht="12" customHeight="1" x14ac:dyDescent="0.35"/>
    <row r="1030" ht="12" customHeight="1" x14ac:dyDescent="0.35"/>
    <row r="1036" ht="12" customHeight="1" x14ac:dyDescent="0.35"/>
    <row r="1053" ht="12" customHeight="1" x14ac:dyDescent="0.35"/>
    <row r="1056" ht="12" customHeight="1" x14ac:dyDescent="0.35"/>
    <row r="1058" spans="2:33" ht="12" customHeight="1" x14ac:dyDescent="0.35"/>
    <row r="1070" spans="2:33" ht="15" customHeight="1" x14ac:dyDescent="0.35"/>
    <row r="1071" spans="2:33" ht="15" customHeight="1" x14ac:dyDescent="0.35">
      <c r="B1071" s="33"/>
      <c r="C1071" s="33"/>
      <c r="D1071" s="33"/>
      <c r="E1071" s="33"/>
      <c r="F1071" s="33"/>
      <c r="G1071" s="33"/>
      <c r="H1071" s="33"/>
      <c r="I1071" s="33"/>
      <c r="J1071" s="33"/>
      <c r="K1071" s="33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  <c r="AA1071" s="33"/>
      <c r="AB1071" s="33"/>
      <c r="AC1071" s="33"/>
      <c r="AD1071" s="33"/>
      <c r="AE1071" s="33"/>
      <c r="AF1071" s="33"/>
      <c r="AG1071" s="33"/>
    </row>
    <row r="1077" ht="12" customHeight="1" x14ac:dyDescent="0.35"/>
    <row r="1078" ht="12" customHeight="1" x14ac:dyDescent="0.35"/>
    <row r="1079" ht="12" customHeight="1" x14ac:dyDescent="0.35"/>
    <row r="1080" ht="12" customHeight="1" x14ac:dyDescent="0.35"/>
    <row r="1081" ht="12" customHeight="1" x14ac:dyDescent="0.35"/>
    <row r="1082" ht="12" customHeight="1" x14ac:dyDescent="0.35"/>
    <row r="1083" ht="12" customHeight="1" x14ac:dyDescent="0.35"/>
    <row r="1084" ht="12" customHeight="1" x14ac:dyDescent="0.35"/>
    <row r="1085" ht="12" customHeight="1" x14ac:dyDescent="0.35"/>
    <row r="1086" ht="12" customHeight="1" x14ac:dyDescent="0.35"/>
    <row r="1087" ht="12" customHeight="1" x14ac:dyDescent="0.35"/>
    <row r="1088" ht="12" customHeight="1" x14ac:dyDescent="0.35"/>
    <row r="1089" ht="12" customHeight="1" x14ac:dyDescent="0.35"/>
    <row r="1090" ht="12" customHeight="1" x14ac:dyDescent="0.35"/>
    <row r="1091" ht="12" customHeight="1" x14ac:dyDescent="0.35"/>
    <row r="1092" ht="12" customHeight="1" x14ac:dyDescent="0.35"/>
    <row r="1093" ht="12" customHeight="1" x14ac:dyDescent="0.35"/>
    <row r="1094" ht="12" customHeight="1" x14ac:dyDescent="0.35"/>
    <row r="1095" ht="12" customHeight="1" x14ac:dyDescent="0.35"/>
    <row r="1096" ht="12" customHeight="1" x14ac:dyDescent="0.35"/>
    <row r="1097" ht="12" customHeight="1" x14ac:dyDescent="0.35"/>
    <row r="1098" ht="12" customHeight="1" x14ac:dyDescent="0.35"/>
    <row r="1099" ht="12" customHeight="1" x14ac:dyDescent="0.35"/>
    <row r="1103" ht="15" customHeight="1" x14ac:dyDescent="0.35"/>
    <row r="1104" ht="15" customHeight="1" x14ac:dyDescent="0.35"/>
    <row r="1110" ht="12" customHeight="1" x14ac:dyDescent="0.35"/>
    <row r="1127" ht="12" customHeight="1" x14ac:dyDescent="0.35"/>
    <row r="1129" ht="12" customHeight="1" x14ac:dyDescent="0.35"/>
    <row r="1135" ht="12" customHeight="1" x14ac:dyDescent="0.35"/>
    <row r="1152" ht="12" customHeight="1" x14ac:dyDescent="0.35"/>
    <row r="1154" ht="12" customHeight="1" x14ac:dyDescent="0.35"/>
    <row r="1156" ht="12" customHeight="1" x14ac:dyDescent="0.35"/>
    <row r="1168" ht="15" customHeight="1" x14ac:dyDescent="0.35"/>
    <row r="1169" spans="2:33" ht="15" customHeight="1" x14ac:dyDescent="0.35">
      <c r="B1169" s="33"/>
      <c r="C1169" s="33"/>
      <c r="D1169" s="33"/>
      <c r="E1169" s="33"/>
      <c r="F1169" s="33"/>
      <c r="G1169" s="33"/>
      <c r="H1169" s="33"/>
      <c r="I1169" s="33"/>
      <c r="J1169" s="33"/>
      <c r="K1169" s="33"/>
      <c r="L1169" s="33"/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  <c r="AA1169" s="33"/>
      <c r="AB1169" s="33"/>
      <c r="AC1169" s="33"/>
      <c r="AD1169" s="33"/>
      <c r="AE1169" s="33"/>
      <c r="AF1169" s="33"/>
      <c r="AG1169" s="33"/>
    </row>
    <row r="1175" spans="2:33" ht="12" customHeight="1" x14ac:dyDescent="0.35"/>
    <row r="1176" spans="2:33" ht="12" customHeight="1" x14ac:dyDescent="0.35"/>
    <row r="1177" spans="2:33" ht="12" customHeight="1" x14ac:dyDescent="0.35"/>
    <row r="1178" spans="2:33" ht="12" customHeight="1" x14ac:dyDescent="0.35"/>
    <row r="1179" spans="2:33" ht="12" customHeight="1" x14ac:dyDescent="0.35"/>
    <row r="1180" spans="2:33" ht="12" customHeight="1" x14ac:dyDescent="0.35"/>
    <row r="1181" spans="2:33" ht="12" customHeight="1" x14ac:dyDescent="0.35"/>
    <row r="1182" spans="2:33" ht="12" customHeight="1" x14ac:dyDescent="0.35"/>
    <row r="1183" spans="2:33" ht="12" customHeight="1" x14ac:dyDescent="0.35"/>
    <row r="1184" spans="2:33" ht="12" customHeight="1" x14ac:dyDescent="0.35"/>
    <row r="1185" ht="12" customHeight="1" x14ac:dyDescent="0.35"/>
    <row r="1186" ht="12" customHeight="1" x14ac:dyDescent="0.35"/>
    <row r="1187" ht="12" customHeight="1" x14ac:dyDescent="0.35"/>
    <row r="1188" ht="12" customHeight="1" x14ac:dyDescent="0.35"/>
    <row r="1189" ht="12" customHeight="1" x14ac:dyDescent="0.35"/>
    <row r="1190" ht="12" customHeight="1" x14ac:dyDescent="0.35"/>
    <row r="1191" ht="12" customHeight="1" x14ac:dyDescent="0.35"/>
    <row r="1192" ht="12" customHeight="1" x14ac:dyDescent="0.35"/>
    <row r="1193" ht="12" customHeight="1" x14ac:dyDescent="0.35"/>
    <row r="1194" ht="12" customHeight="1" x14ac:dyDescent="0.35"/>
    <row r="1195" ht="12" customHeight="1" x14ac:dyDescent="0.35"/>
    <row r="1196" ht="12" customHeight="1" x14ac:dyDescent="0.35"/>
    <row r="1197" ht="12" customHeight="1" x14ac:dyDescent="0.35"/>
    <row r="1198" ht="12" customHeight="1" x14ac:dyDescent="0.35"/>
    <row r="1199" ht="12" customHeight="1" x14ac:dyDescent="0.35"/>
    <row r="1203" ht="15" customHeight="1" x14ac:dyDescent="0.35"/>
    <row r="1204" ht="15" customHeight="1" x14ac:dyDescent="0.35"/>
    <row r="1210" ht="12" customHeight="1" x14ac:dyDescent="0.35"/>
    <row r="1227" ht="12" customHeight="1" x14ac:dyDescent="0.35"/>
    <row r="1229" ht="12" customHeight="1" x14ac:dyDescent="0.35"/>
    <row r="1235" ht="12" customHeight="1" x14ac:dyDescent="0.35"/>
    <row r="1252" ht="12" customHeight="1" x14ac:dyDescent="0.35"/>
    <row r="1254" ht="12" customHeight="1" x14ac:dyDescent="0.35"/>
    <row r="1256" ht="12" customHeight="1" x14ac:dyDescent="0.35"/>
    <row r="1268" spans="2:33" ht="15" customHeight="1" x14ac:dyDescent="0.35"/>
    <row r="1269" spans="2:33" ht="15" customHeight="1" x14ac:dyDescent="0.35">
      <c r="B1269" s="33"/>
      <c r="C1269" s="33"/>
      <c r="D1269" s="33"/>
      <c r="E1269" s="33"/>
      <c r="F1269" s="33"/>
      <c r="G1269" s="33"/>
      <c r="H1269" s="33"/>
      <c r="I1269" s="33"/>
      <c r="J1269" s="33"/>
      <c r="K1269" s="33"/>
      <c r="L1269" s="33"/>
      <c r="M1269" s="33"/>
      <c r="N1269" s="33"/>
      <c r="O1269" s="33"/>
      <c r="P1269" s="33"/>
      <c r="Q1269" s="33"/>
      <c r="R1269" s="33"/>
      <c r="S1269" s="33"/>
      <c r="T1269" s="33"/>
      <c r="U1269" s="33"/>
      <c r="V1269" s="33"/>
      <c r="W1269" s="33"/>
      <c r="X1269" s="33"/>
      <c r="Y1269" s="33"/>
      <c r="Z1269" s="33"/>
      <c r="AA1269" s="33"/>
      <c r="AB1269" s="33"/>
      <c r="AC1269" s="33"/>
      <c r="AD1269" s="33"/>
      <c r="AE1269" s="33"/>
      <c r="AF1269" s="33"/>
      <c r="AG1269" s="33"/>
    </row>
    <row r="1275" spans="2:33" ht="12" customHeight="1" x14ac:dyDescent="0.35"/>
    <row r="1276" spans="2:33" ht="12" customHeight="1" x14ac:dyDescent="0.35"/>
    <row r="1277" spans="2:33" ht="12" customHeight="1" x14ac:dyDescent="0.35"/>
    <row r="1278" spans="2:33" ht="12" customHeight="1" x14ac:dyDescent="0.35"/>
    <row r="1279" spans="2:33" ht="12" customHeight="1" x14ac:dyDescent="0.35"/>
    <row r="1280" spans="2:33" ht="12" customHeight="1" x14ac:dyDescent="0.35"/>
    <row r="1281" ht="12" customHeight="1" x14ac:dyDescent="0.35"/>
    <row r="1282" ht="12" customHeight="1" x14ac:dyDescent="0.35"/>
    <row r="1283" ht="12" customHeight="1" x14ac:dyDescent="0.35"/>
    <row r="1284" ht="12" customHeight="1" x14ac:dyDescent="0.35"/>
    <row r="1285" ht="12" customHeight="1" x14ac:dyDescent="0.35"/>
    <row r="1286" ht="12" customHeight="1" x14ac:dyDescent="0.35"/>
    <row r="1287" ht="12" customHeight="1" x14ac:dyDescent="0.35"/>
    <row r="1288" ht="12" customHeight="1" x14ac:dyDescent="0.35"/>
    <row r="1289" ht="12" customHeight="1" x14ac:dyDescent="0.35"/>
    <row r="1290" ht="12" customHeight="1" x14ac:dyDescent="0.35"/>
    <row r="1291" ht="12" customHeight="1" x14ac:dyDescent="0.35"/>
    <row r="1292" ht="12" customHeight="1" x14ac:dyDescent="0.35"/>
    <row r="1293" ht="12" customHeight="1" x14ac:dyDescent="0.35"/>
    <row r="1294" ht="12" customHeight="1" x14ac:dyDescent="0.35"/>
    <row r="1295" ht="12" customHeight="1" x14ac:dyDescent="0.35"/>
    <row r="1296" ht="12" customHeight="1" x14ac:dyDescent="0.35"/>
    <row r="1297" ht="12" customHeight="1" x14ac:dyDescent="0.35"/>
    <row r="1298" ht="12" customHeight="1" x14ac:dyDescent="0.35"/>
    <row r="1299" ht="12" customHeight="1" x14ac:dyDescent="0.35"/>
    <row r="1303" ht="15" customHeight="1" x14ac:dyDescent="0.35"/>
    <row r="1304" ht="15" customHeight="1" x14ac:dyDescent="0.35"/>
    <row r="1306" ht="12" customHeight="1" x14ac:dyDescent="0.35"/>
    <row r="1311" ht="12" customHeight="1" x14ac:dyDescent="0.35"/>
    <row r="1315" ht="12" customHeight="1" x14ac:dyDescent="0.35"/>
    <row r="1331" ht="12" customHeight="1" x14ac:dyDescent="0.35"/>
    <row r="1362" ht="12" customHeight="1" x14ac:dyDescent="0.35"/>
    <row r="1378" ht="12" customHeight="1" x14ac:dyDescent="0.35"/>
    <row r="1397" ht="12" customHeight="1" x14ac:dyDescent="0.35"/>
    <row r="1452" ht="12" customHeight="1" x14ac:dyDescent="0.35"/>
    <row r="1464" ht="12" customHeight="1" x14ac:dyDescent="0.35"/>
    <row r="1483" spans="2:33" ht="15" customHeight="1" x14ac:dyDescent="0.35"/>
    <row r="1484" spans="2:33" ht="15" customHeight="1" x14ac:dyDescent="0.35">
      <c r="B1484" s="33"/>
      <c r="C1484" s="33"/>
      <c r="D1484" s="33"/>
      <c r="E1484" s="33"/>
      <c r="F1484" s="33"/>
      <c r="G1484" s="33"/>
      <c r="H1484" s="33"/>
      <c r="I1484" s="33"/>
      <c r="J1484" s="33"/>
      <c r="K1484" s="33"/>
      <c r="L1484" s="33"/>
      <c r="M1484" s="33"/>
      <c r="N1484" s="33"/>
      <c r="O1484" s="33"/>
      <c r="P1484" s="33"/>
      <c r="Q1484" s="33"/>
      <c r="R1484" s="33"/>
      <c r="S1484" s="33"/>
      <c r="T1484" s="33"/>
      <c r="U1484" s="33"/>
      <c r="V1484" s="33"/>
      <c r="W1484" s="33"/>
      <c r="X1484" s="33"/>
      <c r="Y1484" s="33"/>
      <c r="Z1484" s="33"/>
      <c r="AA1484" s="33"/>
      <c r="AB1484" s="33"/>
      <c r="AC1484" s="33"/>
      <c r="AD1484" s="33"/>
      <c r="AE1484" s="33"/>
      <c r="AF1484" s="33"/>
      <c r="AG1484" s="33"/>
    </row>
    <row r="1494" ht="12" customHeight="1" x14ac:dyDescent="0.35"/>
    <row r="1495" ht="12" customHeight="1" x14ac:dyDescent="0.35"/>
    <row r="1496" ht="12" customHeight="1" x14ac:dyDescent="0.35"/>
    <row r="1497" ht="12" customHeight="1" x14ac:dyDescent="0.35"/>
    <row r="1498" ht="12" customHeight="1" x14ac:dyDescent="0.35"/>
    <row r="1499" ht="12" customHeight="1" x14ac:dyDescent="0.35"/>
    <row r="1500" ht="12" customHeight="1" x14ac:dyDescent="0.35"/>
    <row r="1501" ht="12" customHeight="1" x14ac:dyDescent="0.35"/>
    <row r="1502" ht="12" customHeight="1" x14ac:dyDescent="0.35"/>
    <row r="1503" ht="12" customHeight="1" x14ac:dyDescent="0.35"/>
    <row r="1504" ht="12" customHeight="1" x14ac:dyDescent="0.35"/>
    <row r="1505" ht="12" customHeight="1" x14ac:dyDescent="0.35"/>
    <row r="1506" ht="12" customHeight="1" x14ac:dyDescent="0.35"/>
    <row r="1507" ht="12" customHeight="1" x14ac:dyDescent="0.35"/>
    <row r="1508" ht="12" customHeight="1" x14ac:dyDescent="0.35"/>
    <row r="1509" ht="12" customHeight="1" x14ac:dyDescent="0.35"/>
    <row r="1510" ht="12" customHeight="1" x14ac:dyDescent="0.35"/>
    <row r="1511" ht="12" customHeight="1" x14ac:dyDescent="0.35"/>
    <row r="1512" ht="12" customHeight="1" x14ac:dyDescent="0.35"/>
    <row r="1513" ht="12" customHeight="1" x14ac:dyDescent="0.35"/>
    <row r="1514" ht="12" customHeight="1" x14ac:dyDescent="0.35"/>
    <row r="1515" ht="12" customHeight="1" x14ac:dyDescent="0.35"/>
    <row r="1516" ht="12" customHeight="1" x14ac:dyDescent="0.35"/>
    <row r="1517" ht="12" customHeight="1" x14ac:dyDescent="0.35"/>
    <row r="1518" ht="12" customHeight="1" x14ac:dyDescent="0.35"/>
    <row r="1519" ht="12" customHeight="1" x14ac:dyDescent="0.35"/>
    <row r="1520" ht="12" customHeight="1" x14ac:dyDescent="0.35"/>
    <row r="1521" ht="12" customHeight="1" x14ac:dyDescent="0.35"/>
    <row r="1522" ht="12" customHeight="1" x14ac:dyDescent="0.35"/>
    <row r="1523" ht="12" customHeight="1" x14ac:dyDescent="0.35"/>
    <row r="1524" ht="12" customHeight="1" x14ac:dyDescent="0.35"/>
    <row r="1528" ht="15" customHeight="1" x14ac:dyDescent="0.35"/>
    <row r="1529" ht="15" customHeight="1" x14ac:dyDescent="0.35"/>
    <row r="1584" ht="12" customHeight="1" x14ac:dyDescent="0.35"/>
    <row r="1585" ht="12" customHeight="1" x14ac:dyDescent="0.35"/>
    <row r="1640" ht="12" customHeight="1" x14ac:dyDescent="0.35"/>
    <row r="1641" ht="12" customHeight="1" x14ac:dyDescent="0.35"/>
    <row r="1696" ht="12" customHeight="1" x14ac:dyDescent="0.35"/>
    <row r="1697" ht="12" customHeight="1" x14ac:dyDescent="0.35"/>
    <row r="1712" ht="15" customHeight="1" x14ac:dyDescent="0.35"/>
    <row r="1713" spans="2:33" ht="15" customHeight="1" x14ac:dyDescent="0.35">
      <c r="B1713" s="33"/>
      <c r="C1713" s="33"/>
      <c r="D1713" s="33"/>
      <c r="E1713" s="33"/>
      <c r="F1713" s="33"/>
      <c r="G1713" s="33"/>
      <c r="H1713" s="33"/>
      <c r="I1713" s="33"/>
      <c r="J1713" s="33"/>
      <c r="K1713" s="33"/>
      <c r="L1713" s="33"/>
      <c r="M1713" s="33"/>
      <c r="N1713" s="33"/>
      <c r="O1713" s="33"/>
      <c r="P1713" s="33"/>
      <c r="Q1713" s="33"/>
      <c r="R1713" s="33"/>
      <c r="S1713" s="33"/>
      <c r="T1713" s="33"/>
      <c r="U1713" s="33"/>
      <c r="V1713" s="33"/>
      <c r="W1713" s="33"/>
      <c r="X1713" s="33"/>
      <c r="Y1713" s="33"/>
      <c r="Z1713" s="33"/>
      <c r="AA1713" s="33"/>
      <c r="AB1713" s="33"/>
      <c r="AC1713" s="33"/>
      <c r="AD1713" s="33"/>
      <c r="AE1713" s="33"/>
      <c r="AF1713" s="33"/>
      <c r="AG1713" s="33"/>
    </row>
    <row r="1714" spans="2:33" ht="12" customHeight="1" x14ac:dyDescent="0.35"/>
    <row r="1715" spans="2:33" ht="12" customHeight="1" x14ac:dyDescent="0.35"/>
    <row r="1716" spans="2:33" ht="12" customHeight="1" x14ac:dyDescent="0.35"/>
    <row r="1717" spans="2:33" ht="12" customHeight="1" x14ac:dyDescent="0.35"/>
    <row r="1718" spans="2:33" ht="12" customHeight="1" x14ac:dyDescent="0.35"/>
    <row r="1719" spans="2:33" ht="12" customHeight="1" x14ac:dyDescent="0.35"/>
    <row r="1720" spans="2:33" ht="12" customHeight="1" x14ac:dyDescent="0.35"/>
    <row r="1721" spans="2:33" ht="12" customHeight="1" x14ac:dyDescent="0.35"/>
    <row r="1722" spans="2:33" ht="12" customHeight="1" x14ac:dyDescent="0.35"/>
    <row r="1723" spans="2:33" ht="12" customHeight="1" x14ac:dyDescent="0.35"/>
    <row r="1724" spans="2:33" ht="12" customHeight="1" x14ac:dyDescent="0.35"/>
    <row r="1728" spans="2:33" ht="15" customHeight="1" x14ac:dyDescent="0.35"/>
    <row r="1729" ht="15" customHeight="1" x14ac:dyDescent="0.35"/>
    <row r="1731" ht="12" customHeight="1" x14ac:dyDescent="0.35"/>
    <row r="1767" ht="12" customHeight="1" x14ac:dyDescent="0.35"/>
    <row r="1813" ht="12" customHeight="1" x14ac:dyDescent="0.35"/>
    <row r="1849" ht="12" customHeight="1" x14ac:dyDescent="0.35"/>
    <row r="1885" ht="12" customHeight="1" x14ac:dyDescent="0.35"/>
    <row r="1887" ht="12" customHeight="1" x14ac:dyDescent="0.35"/>
    <row r="1923" ht="12" customHeight="1" x14ac:dyDescent="0.35"/>
    <row r="1959" ht="12" customHeight="1" x14ac:dyDescent="0.35"/>
    <row r="1960" ht="12" customHeight="1" x14ac:dyDescent="0.35"/>
    <row r="1961" ht="12" customHeight="1" x14ac:dyDescent="0.35"/>
    <row r="1970" ht="12" customHeight="1" x14ac:dyDescent="0.35"/>
    <row r="1979" ht="12" customHeight="1" x14ac:dyDescent="0.35"/>
    <row r="1989" spans="2:33" ht="15" customHeight="1" x14ac:dyDescent="0.35"/>
    <row r="1990" spans="2:33" ht="15" customHeight="1" x14ac:dyDescent="0.35">
      <c r="B1990" s="33"/>
      <c r="C1990" s="33"/>
      <c r="D1990" s="33"/>
      <c r="E1990" s="33"/>
      <c r="F1990" s="33"/>
      <c r="G1990" s="33"/>
      <c r="H1990" s="33"/>
      <c r="I1990" s="33"/>
      <c r="J1990" s="33"/>
      <c r="K1990" s="33"/>
      <c r="L1990" s="33"/>
      <c r="M1990" s="33"/>
      <c r="N1990" s="33"/>
      <c r="O1990" s="33"/>
      <c r="P1990" s="33"/>
      <c r="Q1990" s="33"/>
      <c r="R1990" s="33"/>
      <c r="S1990" s="33"/>
      <c r="T1990" s="33"/>
      <c r="U1990" s="33"/>
      <c r="V1990" s="33"/>
      <c r="W1990" s="33"/>
      <c r="X1990" s="33"/>
      <c r="Y1990" s="33"/>
      <c r="Z1990" s="33"/>
      <c r="AA1990" s="33"/>
      <c r="AB1990" s="33"/>
      <c r="AC1990" s="33"/>
      <c r="AD1990" s="33"/>
      <c r="AE1990" s="33"/>
      <c r="AF1990" s="33"/>
      <c r="AG1990" s="33"/>
    </row>
    <row r="1998" spans="2:33" ht="12" customHeight="1" x14ac:dyDescent="0.35"/>
    <row r="1999" spans="2:33" ht="12" customHeight="1" x14ac:dyDescent="0.35"/>
    <row r="2000" spans="2:33" ht="12" customHeight="1" x14ac:dyDescent="0.35"/>
    <row r="2001" ht="12" customHeight="1" x14ac:dyDescent="0.35"/>
    <row r="2002" ht="12" customHeight="1" x14ac:dyDescent="0.35"/>
    <row r="2003" ht="12" customHeight="1" x14ac:dyDescent="0.35"/>
    <row r="2004" ht="12" customHeight="1" x14ac:dyDescent="0.35"/>
    <row r="2005" ht="12" customHeight="1" x14ac:dyDescent="0.35"/>
    <row r="2006" ht="12" customHeight="1" x14ac:dyDescent="0.35"/>
    <row r="2007" ht="12" customHeight="1" x14ac:dyDescent="0.35"/>
    <row r="2008" ht="12" customHeight="1" x14ac:dyDescent="0.35"/>
    <row r="2009" ht="12" customHeight="1" x14ac:dyDescent="0.35"/>
    <row r="2010" ht="12" customHeight="1" x14ac:dyDescent="0.35"/>
    <row r="2011" ht="12" customHeight="1" x14ac:dyDescent="0.35"/>
    <row r="2012" ht="12" customHeight="1" x14ac:dyDescent="0.35"/>
    <row r="2013" ht="12" customHeight="1" x14ac:dyDescent="0.35"/>
    <row r="2014" ht="12" customHeight="1" x14ac:dyDescent="0.35"/>
    <row r="2015" ht="12" customHeight="1" x14ac:dyDescent="0.35"/>
    <row r="2016" ht="12" customHeight="1" x14ac:dyDescent="0.35"/>
    <row r="2017" ht="12" customHeight="1" x14ac:dyDescent="0.35"/>
    <row r="2018" ht="12" customHeight="1" x14ac:dyDescent="0.35"/>
    <row r="2019" ht="12" customHeight="1" x14ac:dyDescent="0.35"/>
    <row r="2020" ht="12" customHeight="1" x14ac:dyDescent="0.35"/>
    <row r="2021" ht="12" customHeight="1" x14ac:dyDescent="0.35"/>
    <row r="2022" ht="12" customHeight="1" x14ac:dyDescent="0.35"/>
    <row r="2023" ht="12" customHeight="1" x14ac:dyDescent="0.35"/>
    <row r="2024" ht="12" customHeight="1" x14ac:dyDescent="0.35"/>
    <row r="2025" ht="12" customHeight="1" x14ac:dyDescent="0.35"/>
    <row r="2026" ht="12" customHeight="1" x14ac:dyDescent="0.35"/>
    <row r="2027" ht="12" customHeight="1" x14ac:dyDescent="0.35"/>
    <row r="2028" ht="12" customHeight="1" x14ac:dyDescent="0.35"/>
    <row r="2029" ht="12" customHeight="1" x14ac:dyDescent="0.35"/>
    <row r="2030" ht="12" customHeight="1" x14ac:dyDescent="0.35"/>
    <row r="2031" ht="12" customHeight="1" x14ac:dyDescent="0.35"/>
    <row r="2032" ht="12" customHeight="1" x14ac:dyDescent="0.35"/>
    <row r="2033" ht="12" customHeight="1" x14ac:dyDescent="0.35"/>
    <row r="2034" ht="12" customHeight="1" x14ac:dyDescent="0.35"/>
    <row r="2035" ht="12" customHeight="1" x14ac:dyDescent="0.35"/>
    <row r="2036" ht="12" customHeight="1" x14ac:dyDescent="0.35"/>
    <row r="2037" ht="12" customHeight="1" x14ac:dyDescent="0.35"/>
    <row r="2038" ht="12" customHeight="1" x14ac:dyDescent="0.35"/>
    <row r="2039" ht="12" customHeight="1" x14ac:dyDescent="0.35"/>
    <row r="2040" ht="12" customHeight="1" x14ac:dyDescent="0.35"/>
    <row r="2041" ht="12" customHeight="1" x14ac:dyDescent="0.35"/>
    <row r="2042" ht="12" customHeight="1" x14ac:dyDescent="0.35"/>
    <row r="2043" ht="12" customHeight="1" x14ac:dyDescent="0.35"/>
    <row r="2044" ht="12" customHeight="1" x14ac:dyDescent="0.35"/>
    <row r="2045" ht="12" customHeight="1" x14ac:dyDescent="0.35"/>
    <row r="2046" ht="12" customHeight="1" x14ac:dyDescent="0.35"/>
    <row r="2047" ht="12" customHeight="1" x14ac:dyDescent="0.35"/>
    <row r="2048" ht="12" customHeight="1" x14ac:dyDescent="0.35"/>
    <row r="2049" ht="12" customHeight="1" x14ac:dyDescent="0.35"/>
    <row r="2053" ht="15" customHeight="1" x14ac:dyDescent="0.35"/>
    <row r="2054" ht="15" customHeight="1" x14ac:dyDescent="0.35"/>
    <row r="2144" ht="12" customHeight="1" x14ac:dyDescent="0.35"/>
    <row r="2234" ht="12" customHeight="1" x14ac:dyDescent="0.35"/>
    <row r="2324" spans="2:33" ht="15" customHeight="1" x14ac:dyDescent="0.35"/>
    <row r="2325" spans="2:33" ht="15" customHeight="1" x14ac:dyDescent="0.35">
      <c r="B2325" s="33"/>
      <c r="C2325" s="33"/>
      <c r="D2325" s="33"/>
      <c r="E2325" s="33"/>
      <c r="F2325" s="33"/>
      <c r="G2325" s="33"/>
      <c r="H2325" s="33"/>
      <c r="I2325" s="33"/>
      <c r="J2325" s="33"/>
      <c r="K2325" s="33"/>
      <c r="L2325" s="33"/>
      <c r="M2325" s="33"/>
      <c r="N2325" s="33"/>
      <c r="O2325" s="33"/>
      <c r="P2325" s="33"/>
      <c r="Q2325" s="33"/>
      <c r="R2325" s="33"/>
      <c r="S2325" s="33"/>
      <c r="T2325" s="33"/>
      <c r="U2325" s="33"/>
      <c r="V2325" s="33"/>
      <c r="W2325" s="33"/>
      <c r="X2325" s="33"/>
      <c r="Y2325" s="33"/>
      <c r="Z2325" s="33"/>
      <c r="AA2325" s="33"/>
      <c r="AB2325" s="33"/>
      <c r="AC2325" s="33"/>
      <c r="AD2325" s="33"/>
      <c r="AE2325" s="33"/>
      <c r="AF2325" s="33"/>
      <c r="AG2325" s="33"/>
    </row>
    <row r="2327" spans="2:33" ht="12" customHeight="1" x14ac:dyDescent="0.35"/>
    <row r="2328" spans="2:33" ht="12" customHeight="1" x14ac:dyDescent="0.35"/>
    <row r="2329" spans="2:33" ht="12" customHeight="1" x14ac:dyDescent="0.35"/>
    <row r="2330" spans="2:33" ht="12" customHeight="1" x14ac:dyDescent="0.35"/>
    <row r="2331" spans="2:33" ht="12" customHeight="1" x14ac:dyDescent="0.35"/>
    <row r="2332" spans="2:33" ht="12" customHeight="1" x14ac:dyDescent="0.35"/>
    <row r="2333" spans="2:33" ht="12" customHeight="1" x14ac:dyDescent="0.35"/>
    <row r="2334" spans="2:33" ht="12" customHeight="1" x14ac:dyDescent="0.35"/>
    <row r="2335" spans="2:33" ht="12" customHeight="1" x14ac:dyDescent="0.35"/>
    <row r="2336" spans="2:33" ht="12" customHeight="1" x14ac:dyDescent="0.35"/>
    <row r="2337" ht="12" customHeight="1" x14ac:dyDescent="0.35"/>
    <row r="2338" ht="12" customHeight="1" x14ac:dyDescent="0.35"/>
    <row r="2339" ht="12" customHeight="1" x14ac:dyDescent="0.35"/>
    <row r="2340" ht="12" customHeight="1" x14ac:dyDescent="0.35"/>
    <row r="2341" ht="12" customHeight="1" x14ac:dyDescent="0.35"/>
    <row r="2342" ht="12" customHeight="1" x14ac:dyDescent="0.35"/>
    <row r="2343" ht="12" customHeight="1" x14ac:dyDescent="0.35"/>
    <row r="2344" ht="12" customHeight="1" x14ac:dyDescent="0.35"/>
    <row r="2345" ht="12" customHeight="1" x14ac:dyDescent="0.35"/>
    <row r="2346" ht="12" customHeight="1" x14ac:dyDescent="0.35"/>
    <row r="2347" ht="12" customHeight="1" x14ac:dyDescent="0.35"/>
    <row r="2348" ht="12" customHeight="1" x14ac:dyDescent="0.35"/>
    <row r="2349" ht="12" customHeight="1" x14ac:dyDescent="0.35"/>
    <row r="2353" ht="15" customHeight="1" x14ac:dyDescent="0.35"/>
    <row r="2354" ht="15" customHeight="1" x14ac:dyDescent="0.35"/>
    <row r="2372" ht="12" customHeight="1" x14ac:dyDescent="0.35"/>
    <row r="2390" ht="12" customHeight="1" x14ac:dyDescent="0.35"/>
    <row r="2408" ht="12" customHeight="1" x14ac:dyDescent="0.35"/>
    <row r="2426" ht="12" customHeight="1" x14ac:dyDescent="0.35"/>
    <row r="2444" ht="12" customHeight="1" x14ac:dyDescent="0.35"/>
    <row r="2462" ht="12" customHeight="1" x14ac:dyDescent="0.35"/>
    <row r="2463" ht="12" customHeight="1" x14ac:dyDescent="0.35"/>
    <row r="2481" ht="12" customHeight="1" x14ac:dyDescent="0.35"/>
    <row r="2499" ht="12" customHeight="1" x14ac:dyDescent="0.35"/>
    <row r="2517" ht="12" customHeight="1" x14ac:dyDescent="0.35"/>
    <row r="2518" ht="12" customHeight="1" x14ac:dyDescent="0.35"/>
    <row r="2536" ht="12" customHeight="1" x14ac:dyDescent="0.35"/>
    <row r="2554" ht="12" customHeight="1" x14ac:dyDescent="0.35"/>
    <row r="2572" ht="12" customHeight="1" x14ac:dyDescent="0.35"/>
    <row r="2590" ht="12" customHeight="1" x14ac:dyDescent="0.35"/>
    <row r="2608" ht="12" customHeight="1" x14ac:dyDescent="0.35"/>
    <row r="2626" ht="12" customHeight="1" x14ac:dyDescent="0.35"/>
    <row r="2644" spans="2:33" ht="15" customHeight="1" x14ac:dyDescent="0.35"/>
    <row r="2645" spans="2:33" ht="15" customHeight="1" x14ac:dyDescent="0.35">
      <c r="B2645" s="33"/>
      <c r="C2645" s="33"/>
      <c r="D2645" s="33"/>
      <c r="E2645" s="33"/>
      <c r="F2645" s="33"/>
      <c r="G2645" s="33"/>
      <c r="H2645" s="33"/>
      <c r="I2645" s="33"/>
      <c r="J2645" s="33"/>
      <c r="K2645" s="33"/>
      <c r="L2645" s="33"/>
      <c r="M2645" s="33"/>
      <c r="N2645" s="33"/>
      <c r="O2645" s="33"/>
      <c r="P2645" s="33"/>
      <c r="Q2645" s="33"/>
      <c r="R2645" s="33"/>
      <c r="S2645" s="33"/>
      <c r="T2645" s="33"/>
      <c r="U2645" s="33"/>
      <c r="V2645" s="33"/>
      <c r="W2645" s="33"/>
      <c r="X2645" s="33"/>
      <c r="Y2645" s="33"/>
      <c r="Z2645" s="33"/>
      <c r="AA2645" s="33"/>
      <c r="AB2645" s="33"/>
      <c r="AC2645" s="33"/>
      <c r="AD2645" s="33"/>
      <c r="AE2645" s="33"/>
      <c r="AF2645" s="33"/>
      <c r="AG2645" s="33"/>
    </row>
    <row r="2647" spans="2:33" ht="12" customHeight="1" x14ac:dyDescent="0.35"/>
    <row r="2648" spans="2:33" ht="12" customHeight="1" x14ac:dyDescent="0.35"/>
    <row r="2649" spans="2:33" ht="12" customHeight="1" x14ac:dyDescent="0.35"/>
    <row r="2650" spans="2:33" ht="12" customHeight="1" x14ac:dyDescent="0.35"/>
    <row r="2651" spans="2:33" ht="12" customHeight="1" x14ac:dyDescent="0.35"/>
    <row r="2652" spans="2:33" ht="12" customHeight="1" x14ac:dyDescent="0.35"/>
    <row r="2653" spans="2:33" ht="12" customHeight="1" x14ac:dyDescent="0.35"/>
    <row r="2654" spans="2:33" ht="12" customHeight="1" x14ac:dyDescent="0.35"/>
    <row r="2655" spans="2:33" ht="12" customHeight="1" x14ac:dyDescent="0.35"/>
    <row r="2656" spans="2:33" ht="12" customHeight="1" x14ac:dyDescent="0.35"/>
    <row r="2657" ht="12" customHeight="1" x14ac:dyDescent="0.35"/>
    <row r="2658" ht="12" customHeight="1" x14ac:dyDescent="0.35"/>
    <row r="2659" ht="12" customHeight="1" x14ac:dyDescent="0.35"/>
    <row r="2660" ht="12" customHeight="1" x14ac:dyDescent="0.35"/>
    <row r="2661" ht="12" customHeight="1" x14ac:dyDescent="0.35"/>
    <row r="2662" ht="12" customHeight="1" x14ac:dyDescent="0.35"/>
    <row r="2663" ht="12" customHeight="1" x14ac:dyDescent="0.35"/>
    <row r="2664" ht="12" customHeight="1" x14ac:dyDescent="0.35"/>
    <row r="2665" ht="12" customHeight="1" x14ac:dyDescent="0.35"/>
    <row r="2666" ht="12" customHeight="1" x14ac:dyDescent="0.35"/>
    <row r="2667" ht="12" customHeight="1" x14ac:dyDescent="0.35"/>
    <row r="2668" ht="12" customHeight="1" x14ac:dyDescent="0.35"/>
    <row r="2669" ht="12" customHeight="1" x14ac:dyDescent="0.35"/>
    <row r="2670" ht="12" customHeight="1" x14ac:dyDescent="0.35"/>
    <row r="2671" ht="12" customHeight="1" x14ac:dyDescent="0.35"/>
    <row r="2672" ht="12" customHeight="1" x14ac:dyDescent="0.35"/>
    <row r="2673" ht="12" customHeight="1" x14ac:dyDescent="0.35"/>
    <row r="2674" ht="12" customHeight="1" x14ac:dyDescent="0.35"/>
    <row r="2678" ht="15" customHeight="1" x14ac:dyDescent="0.35"/>
    <row r="2679" ht="15" customHeight="1" x14ac:dyDescent="0.35"/>
    <row r="2697" ht="12" customHeight="1" x14ac:dyDescent="0.35"/>
    <row r="2715" ht="12" customHeight="1" x14ac:dyDescent="0.35"/>
    <row r="2733" ht="12" customHeight="1" x14ac:dyDescent="0.35"/>
    <row r="2751" ht="12" customHeight="1" x14ac:dyDescent="0.35"/>
    <row r="2786" ht="12" customHeight="1" x14ac:dyDescent="0.35"/>
    <row r="2804" ht="12" customHeight="1" x14ac:dyDescent="0.35"/>
    <row r="2839" ht="12" customHeight="1" x14ac:dyDescent="0.35"/>
    <row r="2857" ht="12" customHeight="1" x14ac:dyDescent="0.35"/>
    <row r="2875" ht="12" customHeight="1" x14ac:dyDescent="0.35"/>
    <row r="2893" ht="12" customHeight="1" x14ac:dyDescent="0.35"/>
    <row r="2911" ht="12" customHeight="1" x14ac:dyDescent="0.35"/>
    <row r="2929" ht="12" customHeight="1" x14ac:dyDescent="0.35"/>
    <row r="2947" ht="12" customHeight="1" x14ac:dyDescent="0.35"/>
    <row r="2965" spans="2:33" ht="12" customHeight="1" x14ac:dyDescent="0.35"/>
    <row r="2970" spans="2:33" ht="15" customHeight="1" x14ac:dyDescent="0.35"/>
    <row r="2971" spans="2:33" ht="15" customHeight="1" x14ac:dyDescent="0.35">
      <c r="B2971" s="33"/>
      <c r="C2971" s="33"/>
      <c r="D2971" s="33"/>
      <c r="E2971" s="33"/>
      <c r="F2971" s="33"/>
      <c r="G2971" s="33"/>
      <c r="H2971" s="33"/>
      <c r="I2971" s="33"/>
      <c r="J2971" s="33"/>
      <c r="K2971" s="33"/>
      <c r="L2971" s="33"/>
      <c r="M2971" s="33"/>
      <c r="N2971" s="33"/>
      <c r="O2971" s="33"/>
      <c r="P2971" s="33"/>
      <c r="Q2971" s="33"/>
      <c r="R2971" s="33"/>
      <c r="S2971" s="33"/>
      <c r="T2971" s="33"/>
      <c r="U2971" s="33"/>
      <c r="V2971" s="33"/>
      <c r="W2971" s="33"/>
      <c r="X2971" s="33"/>
      <c r="Y2971" s="33"/>
      <c r="Z2971" s="33"/>
      <c r="AA2971" s="33"/>
      <c r="AB2971" s="33"/>
      <c r="AC2971" s="33"/>
      <c r="AD2971" s="33"/>
      <c r="AE2971" s="33"/>
      <c r="AF2971" s="33"/>
      <c r="AG2971" s="33"/>
    </row>
    <row r="2973" spans="2:33" ht="12" customHeight="1" x14ac:dyDescent="0.35"/>
    <row r="2974" spans="2:33" ht="12" customHeight="1" x14ac:dyDescent="0.35"/>
    <row r="2975" spans="2:33" ht="12" customHeight="1" x14ac:dyDescent="0.35"/>
    <row r="2976" spans="2:33" ht="12" customHeight="1" x14ac:dyDescent="0.35"/>
    <row r="2977" ht="12" customHeight="1" x14ac:dyDescent="0.35"/>
    <row r="2978" ht="12" customHeight="1" x14ac:dyDescent="0.35"/>
    <row r="2979" ht="12" customHeight="1" x14ac:dyDescent="0.35"/>
    <row r="2980" ht="12" customHeight="1" x14ac:dyDescent="0.35"/>
    <row r="2981" ht="12" customHeight="1" x14ac:dyDescent="0.35"/>
    <row r="2982" ht="12" customHeight="1" x14ac:dyDescent="0.35"/>
    <row r="2983" ht="12" customHeight="1" x14ac:dyDescent="0.35"/>
    <row r="2984" ht="12" customHeight="1" x14ac:dyDescent="0.35"/>
    <row r="2985" ht="12" customHeight="1" x14ac:dyDescent="0.35"/>
    <row r="2986" ht="12" customHeight="1" x14ac:dyDescent="0.35"/>
    <row r="2987" ht="12" customHeight="1" x14ac:dyDescent="0.35"/>
    <row r="2988" ht="12" customHeight="1" x14ac:dyDescent="0.35"/>
    <row r="2989" ht="12" customHeight="1" x14ac:dyDescent="0.35"/>
    <row r="2990" ht="12" customHeight="1" x14ac:dyDescent="0.35"/>
    <row r="2991" ht="12" customHeight="1" x14ac:dyDescent="0.35"/>
    <row r="2992" ht="12" customHeight="1" x14ac:dyDescent="0.35"/>
    <row r="2993" ht="12" customHeight="1" x14ac:dyDescent="0.35"/>
    <row r="2994" ht="12" customHeight="1" x14ac:dyDescent="0.35"/>
    <row r="2995" ht="12" customHeight="1" x14ac:dyDescent="0.35"/>
    <row r="2996" ht="12" customHeight="1" x14ac:dyDescent="0.35"/>
    <row r="2997" ht="12" customHeight="1" x14ac:dyDescent="0.35"/>
    <row r="2998" ht="12" customHeight="1" x14ac:dyDescent="0.35"/>
    <row r="2999" ht="12" customHeight="1" x14ac:dyDescent="0.35"/>
    <row r="3003" ht="15" customHeight="1" x14ac:dyDescent="0.35"/>
    <row r="3004" ht="15" customHeight="1" x14ac:dyDescent="0.35"/>
    <row r="3022" ht="12" customHeight="1" x14ac:dyDescent="0.35"/>
    <row r="3040" ht="12" customHeight="1" x14ac:dyDescent="0.35"/>
    <row r="3058" ht="12" customHeight="1" x14ac:dyDescent="0.35"/>
    <row r="3076" ht="12" customHeight="1" x14ac:dyDescent="0.35"/>
    <row r="3111" ht="12" customHeight="1" x14ac:dyDescent="0.35"/>
    <row r="3129" ht="12" customHeight="1" x14ac:dyDescent="0.35"/>
    <row r="3147" ht="12" customHeight="1" x14ac:dyDescent="0.35"/>
    <row r="3165" ht="12" customHeight="1" x14ac:dyDescent="0.35"/>
    <row r="3166" ht="12" customHeight="1" x14ac:dyDescent="0.35"/>
    <row r="3184" ht="12" customHeight="1" x14ac:dyDescent="0.35"/>
    <row r="3202" ht="12" customHeight="1" x14ac:dyDescent="0.35"/>
    <row r="3220" ht="12" customHeight="1" x14ac:dyDescent="0.35"/>
    <row r="3238" ht="12" customHeight="1" x14ac:dyDescent="0.35"/>
    <row r="3256" ht="12" customHeight="1" x14ac:dyDescent="0.35"/>
    <row r="3274" ht="12" customHeight="1" x14ac:dyDescent="0.35"/>
    <row r="3292" spans="2:33" ht="15" customHeight="1" x14ac:dyDescent="0.35"/>
    <row r="3293" spans="2:33" ht="15" customHeight="1" x14ac:dyDescent="0.35">
      <c r="B3293" s="33"/>
      <c r="C3293" s="33"/>
      <c r="D3293" s="33"/>
      <c r="E3293" s="33"/>
      <c r="F3293" s="33"/>
      <c r="G3293" s="33"/>
      <c r="H3293" s="33"/>
      <c r="I3293" s="33"/>
      <c r="J3293" s="33"/>
      <c r="K3293" s="33"/>
      <c r="L3293" s="33"/>
      <c r="M3293" s="33"/>
      <c r="N3293" s="33"/>
      <c r="O3293" s="33"/>
      <c r="P3293" s="33"/>
      <c r="Q3293" s="33"/>
      <c r="R3293" s="33"/>
      <c r="S3293" s="33"/>
      <c r="T3293" s="33"/>
      <c r="U3293" s="33"/>
      <c r="V3293" s="33"/>
      <c r="W3293" s="33"/>
      <c r="X3293" s="33"/>
      <c r="Y3293" s="33"/>
      <c r="Z3293" s="33"/>
      <c r="AA3293" s="33"/>
      <c r="AB3293" s="33"/>
      <c r="AC3293" s="33"/>
      <c r="AD3293" s="33"/>
      <c r="AE3293" s="33"/>
      <c r="AF3293" s="33"/>
      <c r="AG3293" s="33"/>
    </row>
    <row r="3294" spans="2:33" ht="12" customHeight="1" x14ac:dyDescent="0.35"/>
    <row r="3295" spans="2:33" ht="12" customHeight="1" x14ac:dyDescent="0.35"/>
    <row r="3296" spans="2:33" ht="12" customHeight="1" x14ac:dyDescent="0.35"/>
    <row r="3297" ht="12" customHeight="1" x14ac:dyDescent="0.35"/>
    <row r="3298" ht="12" customHeight="1" x14ac:dyDescent="0.35"/>
    <row r="3299" ht="12" customHeight="1" x14ac:dyDescent="0.35"/>
    <row r="3300" ht="12" customHeight="1" x14ac:dyDescent="0.35"/>
    <row r="3301" ht="12" customHeight="1" x14ac:dyDescent="0.35"/>
    <row r="3302" ht="12" customHeight="1" x14ac:dyDescent="0.35"/>
    <row r="3303" ht="12" customHeight="1" x14ac:dyDescent="0.35"/>
    <row r="3304" ht="12" customHeight="1" x14ac:dyDescent="0.35"/>
    <row r="3305" ht="12" customHeight="1" x14ac:dyDescent="0.35"/>
    <row r="3306" ht="12" customHeight="1" x14ac:dyDescent="0.35"/>
    <row r="3307" ht="12" customHeight="1" x14ac:dyDescent="0.35"/>
    <row r="3308" ht="12" customHeight="1" x14ac:dyDescent="0.35"/>
    <row r="3309" ht="12" customHeight="1" x14ac:dyDescent="0.35"/>
    <row r="3310" ht="12" customHeight="1" x14ac:dyDescent="0.35"/>
    <row r="3311" ht="12" customHeight="1" x14ac:dyDescent="0.35"/>
    <row r="3312" ht="12" customHeight="1" x14ac:dyDescent="0.35"/>
    <row r="3313" ht="12" customHeight="1" x14ac:dyDescent="0.35"/>
    <row r="3314" ht="12" customHeight="1" x14ac:dyDescent="0.35"/>
    <row r="3315" ht="12" customHeight="1" x14ac:dyDescent="0.35"/>
    <row r="3316" ht="12" customHeight="1" x14ac:dyDescent="0.35"/>
    <row r="3317" ht="12" customHeight="1" x14ac:dyDescent="0.35"/>
    <row r="3318" ht="12" customHeight="1" x14ac:dyDescent="0.35"/>
    <row r="3319" ht="12" customHeight="1" x14ac:dyDescent="0.35"/>
    <row r="3320" ht="12" customHeight="1" x14ac:dyDescent="0.35"/>
    <row r="3321" ht="12" customHeight="1" x14ac:dyDescent="0.35"/>
    <row r="3322" ht="12" customHeight="1" x14ac:dyDescent="0.35"/>
    <row r="3323" ht="12" customHeight="1" x14ac:dyDescent="0.35"/>
    <row r="3324" ht="12" customHeight="1" x14ac:dyDescent="0.35"/>
    <row r="3328" ht="15" customHeight="1" x14ac:dyDescent="0.35"/>
    <row r="3329" ht="15" customHeight="1" x14ac:dyDescent="0.35"/>
    <row r="3335" ht="12" customHeight="1" x14ac:dyDescent="0.35"/>
    <row r="3352" ht="12" customHeight="1" x14ac:dyDescent="0.35"/>
    <row r="3355" ht="12" customHeight="1" x14ac:dyDescent="0.35"/>
    <row r="3361" ht="12" customHeight="1" x14ac:dyDescent="0.35"/>
    <row r="3378" ht="12" customHeight="1" x14ac:dyDescent="0.35"/>
    <row r="3381" ht="12" customHeight="1" x14ac:dyDescent="0.35"/>
    <row r="3385" ht="12" customHeight="1" x14ac:dyDescent="0.35"/>
    <row r="3396" spans="2:33" ht="12" customHeight="1" x14ac:dyDescent="0.35"/>
    <row r="3399" spans="2:33" ht="12" customHeight="1" x14ac:dyDescent="0.35"/>
    <row r="3401" spans="2:33" ht="15" customHeight="1" x14ac:dyDescent="0.35"/>
    <row r="3402" spans="2:33" ht="15" customHeight="1" x14ac:dyDescent="0.35">
      <c r="B3402" s="33"/>
      <c r="C3402" s="33"/>
      <c r="D3402" s="33"/>
      <c r="E3402" s="33"/>
      <c r="F3402" s="33"/>
      <c r="G3402" s="33"/>
      <c r="H3402" s="33"/>
      <c r="I3402" s="33"/>
      <c r="J3402" s="33"/>
      <c r="K3402" s="33"/>
      <c r="L3402" s="33"/>
      <c r="M3402" s="33"/>
      <c r="N3402" s="33"/>
      <c r="O3402" s="33"/>
      <c r="P3402" s="33"/>
      <c r="Q3402" s="33"/>
      <c r="R3402" s="33"/>
      <c r="S3402" s="33"/>
      <c r="T3402" s="33"/>
      <c r="U3402" s="33"/>
      <c r="V3402" s="33"/>
      <c r="W3402" s="33"/>
      <c r="X3402" s="33"/>
      <c r="Y3402" s="33"/>
      <c r="Z3402" s="33"/>
      <c r="AA3402" s="33"/>
      <c r="AB3402" s="33"/>
      <c r="AC3402" s="33"/>
      <c r="AD3402" s="33"/>
      <c r="AE3402" s="33"/>
      <c r="AF3402" s="33"/>
      <c r="AG3402" s="33"/>
    </row>
    <row r="3410" ht="12" customHeight="1" x14ac:dyDescent="0.35"/>
    <row r="3411" ht="12" customHeight="1" x14ac:dyDescent="0.35"/>
    <row r="3412" ht="12" customHeight="1" x14ac:dyDescent="0.35"/>
    <row r="3413" ht="12" customHeight="1" x14ac:dyDescent="0.35"/>
    <row r="3414" ht="12" customHeight="1" x14ac:dyDescent="0.35"/>
    <row r="3415" ht="12" customHeight="1" x14ac:dyDescent="0.35"/>
    <row r="3416" ht="12" customHeight="1" x14ac:dyDescent="0.35"/>
    <row r="3417" ht="12" customHeight="1" x14ac:dyDescent="0.35"/>
    <row r="3418" ht="12" customHeight="1" x14ac:dyDescent="0.35"/>
    <row r="3419" ht="12" customHeight="1" x14ac:dyDescent="0.35"/>
    <row r="3420" ht="12" customHeight="1" x14ac:dyDescent="0.35"/>
    <row r="3421" ht="12" customHeight="1" x14ac:dyDescent="0.35"/>
    <row r="3422" ht="12" customHeight="1" x14ac:dyDescent="0.35"/>
    <row r="3423" ht="12" customHeight="1" x14ac:dyDescent="0.35"/>
    <row r="3424" ht="12" customHeight="1" x14ac:dyDescent="0.35"/>
    <row r="3425" ht="12" customHeight="1" x14ac:dyDescent="0.35"/>
    <row r="3426" ht="12" customHeight="1" x14ac:dyDescent="0.35"/>
    <row r="3427" ht="12" customHeight="1" x14ac:dyDescent="0.35"/>
    <row r="3428" ht="12" customHeight="1" x14ac:dyDescent="0.35"/>
    <row r="3429" ht="12" customHeight="1" x14ac:dyDescent="0.35"/>
    <row r="3430" ht="12" customHeight="1" x14ac:dyDescent="0.35"/>
    <row r="3431" ht="12" customHeight="1" x14ac:dyDescent="0.35"/>
    <row r="3432" ht="12" customHeight="1" x14ac:dyDescent="0.35"/>
    <row r="3433" ht="12" customHeight="1" x14ac:dyDescent="0.35"/>
    <row r="3434" ht="12" customHeight="1" x14ac:dyDescent="0.35"/>
    <row r="3435" ht="12" customHeight="1" x14ac:dyDescent="0.35"/>
    <row r="3436" ht="12" customHeight="1" x14ac:dyDescent="0.35"/>
    <row r="3437" ht="12" customHeight="1" x14ac:dyDescent="0.35"/>
    <row r="3438" ht="12" customHeight="1" x14ac:dyDescent="0.35"/>
    <row r="3439" ht="12" customHeight="1" x14ac:dyDescent="0.35"/>
    <row r="3440" ht="12" customHeight="1" x14ac:dyDescent="0.35"/>
    <row r="3441" ht="12" customHeight="1" x14ac:dyDescent="0.35"/>
    <row r="3442" ht="12" customHeight="1" x14ac:dyDescent="0.35"/>
    <row r="3443" ht="12" customHeight="1" x14ac:dyDescent="0.35"/>
    <row r="3444" ht="12" customHeight="1" x14ac:dyDescent="0.35"/>
    <row r="3445" ht="12" customHeight="1" x14ac:dyDescent="0.35"/>
    <row r="3446" ht="12" customHeight="1" x14ac:dyDescent="0.35"/>
    <row r="3447" ht="12" customHeight="1" x14ac:dyDescent="0.35"/>
    <row r="3448" ht="12" customHeight="1" x14ac:dyDescent="0.35"/>
    <row r="3449" ht="12" customHeight="1" x14ac:dyDescent="0.35"/>
    <row r="3453" ht="15" customHeight="1" x14ac:dyDescent="0.35"/>
    <row r="3454" ht="15" customHeight="1" x14ac:dyDescent="0.35"/>
    <row r="3460" ht="12" customHeight="1" x14ac:dyDescent="0.35"/>
    <row r="3477" ht="12" customHeight="1" x14ac:dyDescent="0.35"/>
    <row r="3480" ht="12" customHeight="1" x14ac:dyDescent="0.35"/>
    <row r="3486" ht="12" customHeight="1" x14ac:dyDescent="0.35"/>
    <row r="3503" ht="12" customHeight="1" x14ac:dyDescent="0.35"/>
    <row r="3506" ht="12" customHeight="1" x14ac:dyDescent="0.35"/>
    <row r="3510" ht="12" customHeight="1" x14ac:dyDescent="0.35"/>
    <row r="3521" spans="2:33" ht="12" customHeight="1" x14ac:dyDescent="0.35"/>
    <row r="3524" spans="2:33" ht="12" customHeight="1" x14ac:dyDescent="0.35"/>
    <row r="3526" spans="2:33" ht="15" customHeight="1" x14ac:dyDescent="0.35"/>
    <row r="3527" spans="2:33" ht="15" customHeight="1" x14ac:dyDescent="0.35">
      <c r="B3527" s="33"/>
      <c r="C3527" s="33"/>
      <c r="D3527" s="33"/>
      <c r="E3527" s="33"/>
      <c r="F3527" s="33"/>
      <c r="G3527" s="33"/>
      <c r="H3527" s="33"/>
      <c r="I3527" s="33"/>
      <c r="J3527" s="33"/>
      <c r="K3527" s="33"/>
      <c r="L3527" s="33"/>
      <c r="M3527" s="33"/>
      <c r="N3527" s="33"/>
      <c r="O3527" s="33"/>
      <c r="P3527" s="33"/>
      <c r="Q3527" s="33"/>
      <c r="R3527" s="33"/>
      <c r="S3527" s="33"/>
      <c r="T3527" s="33"/>
      <c r="U3527" s="33"/>
      <c r="V3527" s="33"/>
      <c r="W3527" s="33"/>
      <c r="X3527" s="33"/>
      <c r="Y3527" s="33"/>
      <c r="Z3527" s="33"/>
      <c r="AA3527" s="33"/>
      <c r="AB3527" s="33"/>
      <c r="AC3527" s="33"/>
      <c r="AD3527" s="33"/>
      <c r="AE3527" s="33"/>
      <c r="AF3527" s="33"/>
      <c r="AG3527" s="33"/>
    </row>
    <row r="3535" spans="2:33" ht="12" customHeight="1" x14ac:dyDescent="0.35"/>
    <row r="3536" spans="2:33" ht="12" customHeight="1" x14ac:dyDescent="0.35"/>
    <row r="3537" ht="12" customHeight="1" x14ac:dyDescent="0.35"/>
    <row r="3538" ht="12" customHeight="1" x14ac:dyDescent="0.35"/>
    <row r="3539" ht="12" customHeight="1" x14ac:dyDescent="0.35"/>
    <row r="3540" ht="12" customHeight="1" x14ac:dyDescent="0.35"/>
    <row r="3541" ht="12" customHeight="1" x14ac:dyDescent="0.35"/>
    <row r="3542" ht="12" customHeight="1" x14ac:dyDescent="0.35"/>
    <row r="3543" ht="12" customHeight="1" x14ac:dyDescent="0.35"/>
    <row r="3544" ht="12" customHeight="1" x14ac:dyDescent="0.35"/>
    <row r="3545" ht="12" customHeight="1" x14ac:dyDescent="0.35"/>
    <row r="3546" ht="12" customHeight="1" x14ac:dyDescent="0.35"/>
    <row r="3547" ht="12" customHeight="1" x14ac:dyDescent="0.35"/>
    <row r="3548" ht="12" customHeight="1" x14ac:dyDescent="0.35"/>
    <row r="3549" ht="12" customHeight="1" x14ac:dyDescent="0.35"/>
    <row r="3550" ht="12" customHeight="1" x14ac:dyDescent="0.35"/>
    <row r="3551" ht="12" customHeight="1" x14ac:dyDescent="0.35"/>
    <row r="3552" ht="12" customHeight="1" x14ac:dyDescent="0.35"/>
    <row r="3553" ht="12" customHeight="1" x14ac:dyDescent="0.35"/>
    <row r="3554" ht="12" customHeight="1" x14ac:dyDescent="0.35"/>
    <row r="3555" ht="12" customHeight="1" x14ac:dyDescent="0.35"/>
    <row r="3556" ht="12" customHeight="1" x14ac:dyDescent="0.35"/>
    <row r="3557" ht="12" customHeight="1" x14ac:dyDescent="0.35"/>
    <row r="3558" ht="12" customHeight="1" x14ac:dyDescent="0.35"/>
    <row r="3559" ht="12" customHeight="1" x14ac:dyDescent="0.35"/>
    <row r="3560" ht="12" customHeight="1" x14ac:dyDescent="0.35"/>
    <row r="3561" ht="12" customHeight="1" x14ac:dyDescent="0.35"/>
    <row r="3562" ht="12" customHeight="1" x14ac:dyDescent="0.35"/>
    <row r="3563" ht="12" customHeight="1" x14ac:dyDescent="0.35"/>
    <row r="3564" ht="12" customHeight="1" x14ac:dyDescent="0.35"/>
    <row r="3565" ht="12" customHeight="1" x14ac:dyDescent="0.35"/>
    <row r="3566" ht="12" customHeight="1" x14ac:dyDescent="0.35"/>
    <row r="3567" ht="12" customHeight="1" x14ac:dyDescent="0.35"/>
    <row r="3568" ht="12" customHeight="1" x14ac:dyDescent="0.35"/>
    <row r="3569" ht="12" customHeight="1" x14ac:dyDescent="0.35"/>
    <row r="3570" ht="12" customHeight="1" x14ac:dyDescent="0.35"/>
    <row r="3571" ht="12" customHeight="1" x14ac:dyDescent="0.35"/>
    <row r="3572" ht="12" customHeight="1" x14ac:dyDescent="0.35"/>
    <row r="3573" ht="12" customHeight="1" x14ac:dyDescent="0.35"/>
    <row r="3574" ht="12" customHeight="1" x14ac:dyDescent="0.35"/>
    <row r="3578" ht="15" customHeight="1" x14ac:dyDescent="0.35"/>
    <row r="3579" ht="15" customHeight="1" x14ac:dyDescent="0.35"/>
    <row r="3585" ht="12" customHeight="1" x14ac:dyDescent="0.35"/>
    <row r="3602" ht="12" customHeight="1" x14ac:dyDescent="0.35"/>
    <row r="3605" ht="12" customHeight="1" x14ac:dyDescent="0.35"/>
    <row r="3611" ht="12" customHeight="1" x14ac:dyDescent="0.35"/>
    <row r="3628" ht="12" customHeight="1" x14ac:dyDescent="0.35"/>
    <row r="3631" ht="12" customHeight="1" x14ac:dyDescent="0.35"/>
    <row r="3635" ht="12" customHeight="1" x14ac:dyDescent="0.35"/>
    <row r="3646" ht="12" customHeight="1" x14ac:dyDescent="0.35"/>
    <row r="3649" spans="2:33" ht="12" customHeight="1" x14ac:dyDescent="0.35"/>
    <row r="3651" spans="2:33" ht="15" customHeight="1" x14ac:dyDescent="0.35"/>
    <row r="3652" spans="2:33" ht="15" customHeight="1" x14ac:dyDescent="0.35">
      <c r="B3652" s="33"/>
      <c r="C3652" s="33"/>
      <c r="D3652" s="33"/>
      <c r="E3652" s="33"/>
      <c r="F3652" s="33"/>
      <c r="G3652" s="33"/>
      <c r="H3652" s="33"/>
      <c r="I3652" s="33"/>
      <c r="J3652" s="33"/>
      <c r="K3652" s="33"/>
      <c r="L3652" s="33"/>
      <c r="M3652" s="33"/>
      <c r="N3652" s="33"/>
      <c r="O3652" s="33"/>
      <c r="P3652" s="33"/>
      <c r="Q3652" s="33"/>
      <c r="R3652" s="33"/>
      <c r="S3652" s="33"/>
      <c r="T3652" s="33"/>
      <c r="U3652" s="33"/>
      <c r="V3652" s="33"/>
      <c r="W3652" s="33"/>
      <c r="X3652" s="33"/>
      <c r="Y3652" s="33"/>
      <c r="Z3652" s="33"/>
      <c r="AA3652" s="33"/>
      <c r="AB3652" s="33"/>
      <c r="AC3652" s="33"/>
      <c r="AD3652" s="33"/>
      <c r="AE3652" s="33"/>
      <c r="AF3652" s="33"/>
      <c r="AG3652" s="33"/>
    </row>
    <row r="3660" spans="2:33" ht="12" customHeight="1" x14ac:dyDescent="0.35"/>
    <row r="3661" spans="2:33" ht="12" customHeight="1" x14ac:dyDescent="0.35"/>
    <row r="3662" spans="2:33" ht="12" customHeight="1" x14ac:dyDescent="0.35"/>
    <row r="3663" spans="2:33" ht="12" customHeight="1" x14ac:dyDescent="0.35"/>
    <row r="3664" spans="2:33" ht="12" customHeight="1" x14ac:dyDescent="0.35"/>
    <row r="3665" ht="12" customHeight="1" x14ac:dyDescent="0.35"/>
    <row r="3666" ht="12" customHeight="1" x14ac:dyDescent="0.35"/>
    <row r="3667" ht="12" customHeight="1" x14ac:dyDescent="0.35"/>
    <row r="3668" ht="12" customHeight="1" x14ac:dyDescent="0.35"/>
    <row r="3669" ht="12" customHeight="1" x14ac:dyDescent="0.35"/>
    <row r="3670" ht="12" customHeight="1" x14ac:dyDescent="0.35"/>
    <row r="3671" ht="12" customHeight="1" x14ac:dyDescent="0.35"/>
    <row r="3672" ht="12" customHeight="1" x14ac:dyDescent="0.35"/>
    <row r="3673" ht="12" customHeight="1" x14ac:dyDescent="0.35"/>
    <row r="3674" ht="12" customHeight="1" x14ac:dyDescent="0.35"/>
    <row r="3675" ht="12" customHeight="1" x14ac:dyDescent="0.35"/>
    <row r="3676" ht="12" customHeight="1" x14ac:dyDescent="0.35"/>
    <row r="3677" ht="12" customHeight="1" x14ac:dyDescent="0.35"/>
    <row r="3678" ht="12" customHeight="1" x14ac:dyDescent="0.35"/>
    <row r="3679" ht="12" customHeight="1" x14ac:dyDescent="0.35"/>
    <row r="3680" ht="12" customHeight="1" x14ac:dyDescent="0.35"/>
    <row r="3681" ht="12" customHeight="1" x14ac:dyDescent="0.35"/>
    <row r="3682" ht="12" customHeight="1" x14ac:dyDescent="0.35"/>
    <row r="3683" ht="12" customHeight="1" x14ac:dyDescent="0.35"/>
    <row r="3684" ht="12" customHeight="1" x14ac:dyDescent="0.35"/>
    <row r="3685" ht="12" customHeight="1" x14ac:dyDescent="0.35"/>
    <row r="3686" ht="12" customHeight="1" x14ac:dyDescent="0.35"/>
    <row r="3687" ht="12" customHeight="1" x14ac:dyDescent="0.35"/>
    <row r="3688" ht="12" customHeight="1" x14ac:dyDescent="0.35"/>
    <row r="3689" ht="12" customHeight="1" x14ac:dyDescent="0.35"/>
    <row r="3690" ht="12" customHeight="1" x14ac:dyDescent="0.35"/>
    <row r="3691" ht="12" customHeight="1" x14ac:dyDescent="0.35"/>
    <row r="3692" ht="12" customHeight="1" x14ac:dyDescent="0.35"/>
    <row r="3693" ht="12" customHeight="1" x14ac:dyDescent="0.35"/>
    <row r="3694" ht="12" customHeight="1" x14ac:dyDescent="0.35"/>
    <row r="3695" ht="12" customHeight="1" x14ac:dyDescent="0.35"/>
    <row r="3696" ht="12" customHeight="1" x14ac:dyDescent="0.35"/>
    <row r="3697" ht="12" customHeight="1" x14ac:dyDescent="0.35"/>
    <row r="3698" ht="12" customHeight="1" x14ac:dyDescent="0.35"/>
    <row r="3699" ht="12" customHeight="1" x14ac:dyDescent="0.35"/>
    <row r="3703" ht="15" customHeight="1" x14ac:dyDescent="0.35"/>
    <row r="3704" ht="15" customHeight="1" x14ac:dyDescent="0.35"/>
    <row r="3710" ht="12" customHeight="1" x14ac:dyDescent="0.35"/>
    <row r="3727" ht="12" customHeight="1" x14ac:dyDescent="0.35"/>
    <row r="3730" ht="12" customHeight="1" x14ac:dyDescent="0.35"/>
    <row r="3736" ht="12" customHeight="1" x14ac:dyDescent="0.35"/>
    <row r="3753" ht="12" customHeight="1" x14ac:dyDescent="0.35"/>
    <row r="3756" ht="12" customHeight="1" x14ac:dyDescent="0.35"/>
    <row r="3760" ht="12" customHeight="1" x14ac:dyDescent="0.35"/>
    <row r="3771" ht="12" customHeight="1" x14ac:dyDescent="0.35"/>
    <row r="3774" ht="12" customHeight="1" x14ac:dyDescent="0.35"/>
    <row r="3776" ht="15" customHeight="1" x14ac:dyDescent="0.35"/>
    <row r="3777" spans="2:33" ht="15" customHeight="1" x14ac:dyDescent="0.35">
      <c r="B3777" s="33"/>
      <c r="C3777" s="33"/>
      <c r="D3777" s="33"/>
      <c r="E3777" s="33"/>
      <c r="F3777" s="33"/>
      <c r="G3777" s="33"/>
      <c r="H3777" s="33"/>
      <c r="I3777" s="33"/>
      <c r="J3777" s="33"/>
      <c r="K3777" s="33"/>
      <c r="L3777" s="33"/>
      <c r="M3777" s="33"/>
      <c r="N3777" s="33"/>
      <c r="O3777" s="33"/>
      <c r="P3777" s="33"/>
      <c r="Q3777" s="33"/>
      <c r="R3777" s="33"/>
      <c r="S3777" s="33"/>
      <c r="T3777" s="33"/>
      <c r="U3777" s="33"/>
      <c r="V3777" s="33"/>
      <c r="W3777" s="33"/>
      <c r="X3777" s="33"/>
      <c r="Y3777" s="33"/>
      <c r="Z3777" s="33"/>
      <c r="AA3777" s="33"/>
      <c r="AB3777" s="33"/>
      <c r="AC3777" s="33"/>
      <c r="AD3777" s="33"/>
      <c r="AE3777" s="33"/>
      <c r="AF3777" s="33"/>
      <c r="AG3777" s="33"/>
    </row>
    <row r="3785" spans="2:33" ht="12" customHeight="1" x14ac:dyDescent="0.35"/>
    <row r="3786" spans="2:33" ht="12" customHeight="1" x14ac:dyDescent="0.35"/>
    <row r="3787" spans="2:33" ht="12" customHeight="1" x14ac:dyDescent="0.35"/>
    <row r="3788" spans="2:33" ht="12" customHeight="1" x14ac:dyDescent="0.35"/>
    <row r="3789" spans="2:33" ht="12" customHeight="1" x14ac:dyDescent="0.35"/>
    <row r="3790" spans="2:33" ht="12" customHeight="1" x14ac:dyDescent="0.35"/>
    <row r="3791" spans="2:33" ht="12" customHeight="1" x14ac:dyDescent="0.35"/>
    <row r="3792" spans="2:33" ht="12" customHeight="1" x14ac:dyDescent="0.35"/>
    <row r="3793" ht="12" customHeight="1" x14ac:dyDescent="0.35"/>
    <row r="3794" ht="12" customHeight="1" x14ac:dyDescent="0.35"/>
    <row r="3795" ht="12" customHeight="1" x14ac:dyDescent="0.35"/>
    <row r="3796" ht="12" customHeight="1" x14ac:dyDescent="0.35"/>
    <row r="3797" ht="12" customHeight="1" x14ac:dyDescent="0.35"/>
    <row r="3798" ht="12" customHeight="1" x14ac:dyDescent="0.35"/>
    <row r="3799" ht="12" customHeight="1" x14ac:dyDescent="0.35"/>
    <row r="3800" ht="12" customHeight="1" x14ac:dyDescent="0.35"/>
    <row r="3801" ht="12" customHeight="1" x14ac:dyDescent="0.35"/>
    <row r="3802" ht="12" customHeight="1" x14ac:dyDescent="0.35"/>
    <row r="3803" ht="12" customHeight="1" x14ac:dyDescent="0.35"/>
    <row r="3804" ht="12" customHeight="1" x14ac:dyDescent="0.35"/>
    <row r="3805" ht="12" customHeight="1" x14ac:dyDescent="0.35"/>
    <row r="3806" ht="12" customHeight="1" x14ac:dyDescent="0.35"/>
    <row r="3807" ht="12" customHeight="1" x14ac:dyDescent="0.35"/>
    <row r="3808" ht="12" customHeight="1" x14ac:dyDescent="0.35"/>
    <row r="3809" ht="12" customHeight="1" x14ac:dyDescent="0.35"/>
    <row r="3810" ht="12" customHeight="1" x14ac:dyDescent="0.35"/>
    <row r="3811" ht="12" customHeight="1" x14ac:dyDescent="0.35"/>
    <row r="3812" ht="12" customHeight="1" x14ac:dyDescent="0.35"/>
    <row r="3813" ht="12" customHeight="1" x14ac:dyDescent="0.35"/>
    <row r="3814" ht="12" customHeight="1" x14ac:dyDescent="0.35"/>
    <row r="3815" ht="12" customHeight="1" x14ac:dyDescent="0.35"/>
    <row r="3816" ht="12" customHeight="1" x14ac:dyDescent="0.35"/>
    <row r="3817" ht="12" customHeight="1" x14ac:dyDescent="0.35"/>
    <row r="3818" ht="12" customHeight="1" x14ac:dyDescent="0.35"/>
    <row r="3819" ht="12" customHeight="1" x14ac:dyDescent="0.35"/>
    <row r="3820" ht="12" customHeight="1" x14ac:dyDescent="0.35"/>
    <row r="3821" ht="12" customHeight="1" x14ac:dyDescent="0.35"/>
    <row r="3822" ht="12" customHeight="1" x14ac:dyDescent="0.35"/>
    <row r="3823" ht="12" customHeight="1" x14ac:dyDescent="0.35"/>
    <row r="3824" ht="12" customHeight="1" x14ac:dyDescent="0.35"/>
    <row r="3828" ht="15" customHeight="1" x14ac:dyDescent="0.35"/>
    <row r="3829" ht="15" customHeight="1" x14ac:dyDescent="0.35"/>
    <row r="3835" ht="12" customHeight="1" x14ac:dyDescent="0.35"/>
    <row r="3852" ht="12" customHeight="1" x14ac:dyDescent="0.35"/>
    <row r="3855" ht="12" customHeight="1" x14ac:dyDescent="0.35"/>
    <row r="3861" ht="12" customHeight="1" x14ac:dyDescent="0.35"/>
    <row r="3878" ht="12" customHeight="1" x14ac:dyDescent="0.35"/>
    <row r="3881" ht="12" customHeight="1" x14ac:dyDescent="0.35"/>
    <row r="3885" ht="12" customHeight="1" x14ac:dyDescent="0.35"/>
    <row r="3896" spans="2:33" ht="12" customHeight="1" x14ac:dyDescent="0.35"/>
    <row r="3899" spans="2:33" ht="12" customHeight="1" x14ac:dyDescent="0.35"/>
    <row r="3901" spans="2:33" ht="15" customHeight="1" x14ac:dyDescent="0.35"/>
    <row r="3902" spans="2:33" ht="15" customHeight="1" x14ac:dyDescent="0.35">
      <c r="B3902" s="33"/>
      <c r="C3902" s="33"/>
      <c r="D3902" s="33"/>
      <c r="E3902" s="33"/>
      <c r="F3902" s="33"/>
      <c r="G3902" s="33"/>
      <c r="H3902" s="33"/>
      <c r="I3902" s="33"/>
      <c r="J3902" s="33"/>
      <c r="K3902" s="33"/>
      <c r="L3902" s="33"/>
      <c r="M3902" s="33"/>
      <c r="N3902" s="33"/>
      <c r="O3902" s="33"/>
      <c r="P3902" s="33"/>
      <c r="Q3902" s="33"/>
      <c r="R3902" s="33"/>
      <c r="S3902" s="33"/>
      <c r="T3902" s="33"/>
      <c r="U3902" s="33"/>
      <c r="V3902" s="33"/>
      <c r="W3902" s="33"/>
      <c r="X3902" s="33"/>
      <c r="Y3902" s="33"/>
      <c r="Z3902" s="33"/>
      <c r="AA3902" s="33"/>
      <c r="AB3902" s="33"/>
      <c r="AC3902" s="33"/>
      <c r="AD3902" s="33"/>
      <c r="AE3902" s="33"/>
      <c r="AF3902" s="33"/>
      <c r="AG3902" s="33"/>
    </row>
    <row r="3910" ht="12" customHeight="1" x14ac:dyDescent="0.35"/>
    <row r="3911" ht="12" customHeight="1" x14ac:dyDescent="0.35"/>
    <row r="3912" ht="12" customHeight="1" x14ac:dyDescent="0.35"/>
    <row r="3913" ht="12" customHeight="1" x14ac:dyDescent="0.35"/>
    <row r="3914" ht="12" customHeight="1" x14ac:dyDescent="0.35"/>
    <row r="3915" ht="12" customHeight="1" x14ac:dyDescent="0.35"/>
    <row r="3916" ht="12" customHeight="1" x14ac:dyDescent="0.35"/>
    <row r="3917" ht="12" customHeight="1" x14ac:dyDescent="0.35"/>
    <row r="3918" ht="12" customHeight="1" x14ac:dyDescent="0.35"/>
    <row r="3919" ht="12" customHeight="1" x14ac:dyDescent="0.35"/>
    <row r="3920" ht="12" customHeight="1" x14ac:dyDescent="0.35"/>
    <row r="3921" ht="12" customHeight="1" x14ac:dyDescent="0.35"/>
    <row r="3922" ht="12" customHeight="1" x14ac:dyDescent="0.35"/>
    <row r="3923" ht="12" customHeight="1" x14ac:dyDescent="0.35"/>
    <row r="3924" ht="12" customHeight="1" x14ac:dyDescent="0.35"/>
    <row r="3925" ht="12" customHeight="1" x14ac:dyDescent="0.35"/>
    <row r="3926" ht="12" customHeight="1" x14ac:dyDescent="0.35"/>
    <row r="3927" ht="12" customHeight="1" x14ac:dyDescent="0.35"/>
    <row r="3928" ht="12" customHeight="1" x14ac:dyDescent="0.35"/>
    <row r="3929" ht="12" customHeight="1" x14ac:dyDescent="0.35"/>
    <row r="3930" ht="12" customHeight="1" x14ac:dyDescent="0.35"/>
    <row r="3931" ht="12" customHeight="1" x14ac:dyDescent="0.35"/>
    <row r="3932" ht="12" customHeight="1" x14ac:dyDescent="0.35"/>
    <row r="3933" ht="12" customHeight="1" x14ac:dyDescent="0.35"/>
    <row r="3934" ht="12" customHeight="1" x14ac:dyDescent="0.35"/>
    <row r="3935" ht="12" customHeight="1" x14ac:dyDescent="0.35"/>
    <row r="3936" ht="12" customHeight="1" x14ac:dyDescent="0.35"/>
    <row r="3937" ht="12" customHeight="1" x14ac:dyDescent="0.35"/>
    <row r="3938" ht="12" customHeight="1" x14ac:dyDescent="0.35"/>
    <row r="3939" ht="12" customHeight="1" x14ac:dyDescent="0.35"/>
    <row r="3940" ht="12" customHeight="1" x14ac:dyDescent="0.35"/>
    <row r="3941" ht="12" customHeight="1" x14ac:dyDescent="0.35"/>
    <row r="3942" ht="12" customHeight="1" x14ac:dyDescent="0.35"/>
    <row r="3943" ht="12" customHeight="1" x14ac:dyDescent="0.35"/>
    <row r="3944" ht="12" customHeight="1" x14ac:dyDescent="0.35"/>
    <row r="3945" ht="12" customHeight="1" x14ac:dyDescent="0.35"/>
    <row r="3946" ht="12" customHeight="1" x14ac:dyDescent="0.35"/>
    <row r="3947" ht="12" customHeight="1" x14ac:dyDescent="0.35"/>
    <row r="3948" ht="12" customHeight="1" x14ac:dyDescent="0.35"/>
    <row r="3949" ht="12" customHeight="1" x14ac:dyDescent="0.35"/>
    <row r="3953" ht="15" customHeight="1" x14ac:dyDescent="0.35"/>
    <row r="3954" ht="15" customHeight="1" x14ac:dyDescent="0.35"/>
    <row r="3960" ht="12" customHeight="1" x14ac:dyDescent="0.35"/>
    <row r="3977" ht="12" customHeight="1" x14ac:dyDescent="0.35"/>
    <row r="3980" ht="12" customHeight="1" x14ac:dyDescent="0.35"/>
    <row r="3986" ht="12" customHeight="1" x14ac:dyDescent="0.35"/>
    <row r="4003" ht="12" customHeight="1" x14ac:dyDescent="0.35"/>
    <row r="4006" ht="12" customHeight="1" x14ac:dyDescent="0.35"/>
    <row r="4010" ht="12" customHeight="1" x14ac:dyDescent="0.35"/>
    <row r="4021" spans="2:33" ht="12" customHeight="1" x14ac:dyDescent="0.35"/>
    <row r="4024" spans="2:33" ht="12" customHeight="1" x14ac:dyDescent="0.35"/>
    <row r="4026" spans="2:33" ht="15" customHeight="1" x14ac:dyDescent="0.35"/>
    <row r="4027" spans="2:33" ht="15" customHeight="1" x14ac:dyDescent="0.35">
      <c r="B4027" s="33"/>
      <c r="C4027" s="33"/>
      <c r="D4027" s="33"/>
      <c r="E4027" s="33"/>
      <c r="F4027" s="33"/>
      <c r="G4027" s="33"/>
      <c r="H4027" s="33"/>
      <c r="I4027" s="33"/>
      <c r="J4027" s="33"/>
      <c r="K4027" s="33"/>
      <c r="L4027" s="33"/>
      <c r="M4027" s="33"/>
      <c r="N4027" s="33"/>
      <c r="O4027" s="33"/>
      <c r="P4027" s="33"/>
      <c r="Q4027" s="33"/>
      <c r="R4027" s="33"/>
      <c r="S4027" s="33"/>
      <c r="T4027" s="33"/>
      <c r="U4027" s="33"/>
      <c r="V4027" s="33"/>
      <c r="W4027" s="33"/>
      <c r="X4027" s="33"/>
      <c r="Y4027" s="33"/>
      <c r="Z4027" s="33"/>
      <c r="AA4027" s="33"/>
      <c r="AB4027" s="33"/>
      <c r="AC4027" s="33"/>
      <c r="AD4027" s="33"/>
      <c r="AE4027" s="33"/>
      <c r="AF4027" s="33"/>
      <c r="AG4027" s="33"/>
    </row>
    <row r="4035" ht="12" customHeight="1" x14ac:dyDescent="0.35"/>
    <row r="4036" ht="12" customHeight="1" x14ac:dyDescent="0.35"/>
    <row r="4037" ht="12" customHeight="1" x14ac:dyDescent="0.35"/>
    <row r="4038" ht="12" customHeight="1" x14ac:dyDescent="0.35"/>
    <row r="4039" ht="12" customHeight="1" x14ac:dyDescent="0.35"/>
    <row r="4040" ht="12" customHeight="1" x14ac:dyDescent="0.35"/>
    <row r="4041" ht="12" customHeight="1" x14ac:dyDescent="0.35"/>
    <row r="4042" ht="12" customHeight="1" x14ac:dyDescent="0.35"/>
    <row r="4043" ht="12" customHeight="1" x14ac:dyDescent="0.35"/>
    <row r="4044" ht="12" customHeight="1" x14ac:dyDescent="0.35"/>
    <row r="4045" ht="12" customHeight="1" x14ac:dyDescent="0.35"/>
    <row r="4046" ht="12" customHeight="1" x14ac:dyDescent="0.35"/>
    <row r="4047" ht="12" customHeight="1" x14ac:dyDescent="0.35"/>
    <row r="4048" ht="12" customHeight="1" x14ac:dyDescent="0.35"/>
    <row r="4049" ht="12" customHeight="1" x14ac:dyDescent="0.35"/>
    <row r="4050" ht="12" customHeight="1" x14ac:dyDescent="0.35"/>
    <row r="4051" ht="12" customHeight="1" x14ac:dyDescent="0.35"/>
    <row r="4052" ht="12" customHeight="1" x14ac:dyDescent="0.35"/>
    <row r="4053" ht="12" customHeight="1" x14ac:dyDescent="0.35"/>
    <row r="4054" ht="12" customHeight="1" x14ac:dyDescent="0.35"/>
    <row r="4055" ht="12" customHeight="1" x14ac:dyDescent="0.35"/>
    <row r="4056" ht="12" customHeight="1" x14ac:dyDescent="0.35"/>
    <row r="4057" ht="12" customHeight="1" x14ac:dyDescent="0.35"/>
    <row r="4058" ht="12" customHeight="1" x14ac:dyDescent="0.35"/>
    <row r="4059" ht="12" customHeight="1" x14ac:dyDescent="0.35"/>
    <row r="4060" ht="12" customHeight="1" x14ac:dyDescent="0.35"/>
    <row r="4061" ht="12" customHeight="1" x14ac:dyDescent="0.35"/>
    <row r="4062" ht="12" customHeight="1" x14ac:dyDescent="0.35"/>
    <row r="4063" ht="12" customHeight="1" x14ac:dyDescent="0.35"/>
    <row r="4064" ht="12" customHeight="1" x14ac:dyDescent="0.35"/>
    <row r="4065" ht="12" customHeight="1" x14ac:dyDescent="0.35"/>
    <row r="4066" ht="12" customHeight="1" x14ac:dyDescent="0.35"/>
    <row r="4067" ht="12" customHeight="1" x14ac:dyDescent="0.35"/>
    <row r="4068" ht="12" customHeight="1" x14ac:dyDescent="0.35"/>
    <row r="4069" ht="12" customHeight="1" x14ac:dyDescent="0.35"/>
    <row r="4070" ht="12" customHeight="1" x14ac:dyDescent="0.35"/>
    <row r="4071" ht="12" customHeight="1" x14ac:dyDescent="0.35"/>
    <row r="4072" ht="12" customHeight="1" x14ac:dyDescent="0.35"/>
    <row r="4073" ht="12" customHeight="1" x14ac:dyDescent="0.35"/>
    <row r="4074" ht="12" customHeight="1" x14ac:dyDescent="0.35"/>
    <row r="4078" ht="15" customHeight="1" x14ac:dyDescent="0.35"/>
    <row r="4079" ht="15" customHeight="1" x14ac:dyDescent="0.35"/>
    <row r="4085" ht="12" customHeight="1" x14ac:dyDescent="0.35"/>
    <row r="4102" ht="12" customHeight="1" x14ac:dyDescent="0.35"/>
    <row r="4105" ht="12" customHeight="1" x14ac:dyDescent="0.35"/>
    <row r="4111" ht="12" customHeight="1" x14ac:dyDescent="0.35"/>
    <row r="4128" ht="12" customHeight="1" x14ac:dyDescent="0.35"/>
    <row r="4131" ht="12" customHeight="1" x14ac:dyDescent="0.35"/>
    <row r="4135" ht="12" customHeight="1" x14ac:dyDescent="0.35"/>
    <row r="4146" spans="2:33" ht="12" customHeight="1" x14ac:dyDescent="0.35"/>
    <row r="4149" spans="2:33" ht="12" customHeight="1" x14ac:dyDescent="0.35"/>
    <row r="4151" spans="2:33" ht="15" customHeight="1" x14ac:dyDescent="0.35"/>
    <row r="4152" spans="2:33" ht="15" customHeight="1" x14ac:dyDescent="0.35">
      <c r="B4152" s="33"/>
      <c r="C4152" s="33"/>
      <c r="D4152" s="33"/>
      <c r="E4152" s="33"/>
      <c r="F4152" s="33"/>
      <c r="G4152" s="33"/>
      <c r="H4152" s="33"/>
      <c r="I4152" s="33"/>
      <c r="J4152" s="33"/>
      <c r="K4152" s="33"/>
      <c r="L4152" s="33"/>
      <c r="M4152" s="33"/>
      <c r="N4152" s="33"/>
      <c r="O4152" s="33"/>
      <c r="P4152" s="33"/>
      <c r="Q4152" s="33"/>
      <c r="R4152" s="33"/>
      <c r="S4152" s="33"/>
      <c r="T4152" s="33"/>
      <c r="U4152" s="33"/>
      <c r="V4152" s="33"/>
      <c r="W4152" s="33"/>
      <c r="X4152" s="33"/>
      <c r="Y4152" s="33"/>
      <c r="Z4152" s="33"/>
      <c r="AA4152" s="33"/>
      <c r="AB4152" s="33"/>
      <c r="AC4152" s="33"/>
      <c r="AD4152" s="33"/>
      <c r="AE4152" s="33"/>
      <c r="AF4152" s="33"/>
      <c r="AG4152" s="33"/>
    </row>
    <row r="4160" spans="2:33" ht="12" customHeight="1" x14ac:dyDescent="0.35"/>
    <row r="4161" ht="12" customHeight="1" x14ac:dyDescent="0.35"/>
    <row r="4162" ht="12" customHeight="1" x14ac:dyDescent="0.35"/>
    <row r="4163" ht="12" customHeight="1" x14ac:dyDescent="0.35"/>
    <row r="4164" ht="12" customHeight="1" x14ac:dyDescent="0.35"/>
    <row r="4165" ht="12" customHeight="1" x14ac:dyDescent="0.35"/>
    <row r="4166" ht="12" customHeight="1" x14ac:dyDescent="0.35"/>
    <row r="4167" ht="12" customHeight="1" x14ac:dyDescent="0.35"/>
    <row r="4168" ht="12" customHeight="1" x14ac:dyDescent="0.35"/>
    <row r="4169" ht="12" customHeight="1" x14ac:dyDescent="0.35"/>
    <row r="4170" ht="12" customHeight="1" x14ac:dyDescent="0.35"/>
    <row r="4171" ht="12" customHeight="1" x14ac:dyDescent="0.35"/>
    <row r="4172" ht="12" customHeight="1" x14ac:dyDescent="0.35"/>
    <row r="4173" ht="12" customHeight="1" x14ac:dyDescent="0.35"/>
    <row r="4174" ht="12" customHeight="1" x14ac:dyDescent="0.35"/>
    <row r="4175" ht="12" customHeight="1" x14ac:dyDescent="0.35"/>
    <row r="4176" ht="12" customHeight="1" x14ac:dyDescent="0.35"/>
    <row r="4177" ht="12" customHeight="1" x14ac:dyDescent="0.35"/>
    <row r="4178" ht="12" customHeight="1" x14ac:dyDescent="0.35"/>
    <row r="4179" ht="12" customHeight="1" x14ac:dyDescent="0.35"/>
    <row r="4180" ht="12" customHeight="1" x14ac:dyDescent="0.35"/>
    <row r="4181" ht="12" customHeight="1" x14ac:dyDescent="0.35"/>
    <row r="4182" ht="12" customHeight="1" x14ac:dyDescent="0.35"/>
    <row r="4183" ht="12" customHeight="1" x14ac:dyDescent="0.35"/>
    <row r="4184" ht="12" customHeight="1" x14ac:dyDescent="0.35"/>
    <row r="4185" ht="12" customHeight="1" x14ac:dyDescent="0.35"/>
    <row r="4186" ht="12" customHeight="1" x14ac:dyDescent="0.35"/>
    <row r="4187" ht="12" customHeight="1" x14ac:dyDescent="0.35"/>
    <row r="4188" ht="12" customHeight="1" x14ac:dyDescent="0.35"/>
    <row r="4189" ht="12" customHeight="1" x14ac:dyDescent="0.35"/>
    <row r="4190" ht="12" customHeight="1" x14ac:dyDescent="0.35"/>
    <row r="4191" ht="12" customHeight="1" x14ac:dyDescent="0.35"/>
    <row r="4192" ht="12" customHeight="1" x14ac:dyDescent="0.35"/>
    <row r="4193" ht="12" customHeight="1" x14ac:dyDescent="0.35"/>
    <row r="4194" ht="12" customHeight="1" x14ac:dyDescent="0.35"/>
    <row r="4195" ht="12" customHeight="1" x14ac:dyDescent="0.35"/>
    <row r="4196" ht="12" customHeight="1" x14ac:dyDescent="0.35"/>
    <row r="4197" ht="12" customHeight="1" x14ac:dyDescent="0.35"/>
    <row r="4198" ht="12" customHeight="1" x14ac:dyDescent="0.35"/>
    <row r="4199" ht="12" customHeight="1" x14ac:dyDescent="0.35"/>
    <row r="4203" ht="15" customHeight="1" x14ac:dyDescent="0.35"/>
    <row r="4204" ht="15" customHeight="1" x14ac:dyDescent="0.35"/>
    <row r="4210" ht="12" customHeight="1" x14ac:dyDescent="0.35"/>
    <row r="4227" ht="12" customHeight="1" x14ac:dyDescent="0.35"/>
    <row r="4230" ht="12" customHeight="1" x14ac:dyDescent="0.35"/>
    <row r="4236" ht="12" customHeight="1" x14ac:dyDescent="0.35"/>
    <row r="4253" ht="12" customHeight="1" x14ac:dyDescent="0.35"/>
    <row r="4256" ht="12" customHeight="1" x14ac:dyDescent="0.35"/>
    <row r="4260" ht="12" customHeight="1" x14ac:dyDescent="0.35"/>
    <row r="4271" ht="12" customHeight="1" x14ac:dyDescent="0.35"/>
    <row r="4274" spans="2:33" ht="12" customHeight="1" x14ac:dyDescent="0.35"/>
    <row r="4276" spans="2:33" ht="15" customHeight="1" x14ac:dyDescent="0.35"/>
    <row r="4277" spans="2:33" ht="15" customHeight="1" x14ac:dyDescent="0.35">
      <c r="B4277" s="33"/>
      <c r="C4277" s="33"/>
      <c r="D4277" s="33"/>
      <c r="E4277" s="33"/>
      <c r="F4277" s="33"/>
      <c r="G4277" s="33"/>
      <c r="H4277" s="33"/>
      <c r="I4277" s="33"/>
      <c r="J4277" s="33"/>
      <c r="K4277" s="33"/>
      <c r="L4277" s="33"/>
      <c r="M4277" s="33"/>
      <c r="N4277" s="33"/>
      <c r="O4277" s="33"/>
      <c r="P4277" s="33"/>
      <c r="Q4277" s="33"/>
      <c r="R4277" s="33"/>
      <c r="S4277" s="33"/>
      <c r="T4277" s="33"/>
      <c r="U4277" s="33"/>
      <c r="V4277" s="33"/>
      <c r="W4277" s="33"/>
      <c r="X4277" s="33"/>
      <c r="Y4277" s="33"/>
      <c r="Z4277" s="33"/>
      <c r="AA4277" s="33"/>
      <c r="AB4277" s="33"/>
      <c r="AC4277" s="33"/>
      <c r="AD4277" s="33"/>
      <c r="AE4277" s="33"/>
      <c r="AF4277" s="33"/>
      <c r="AG4277" s="33"/>
    </row>
    <row r="4285" spans="2:33" ht="12" customHeight="1" x14ac:dyDescent="0.35"/>
    <row r="4286" spans="2:33" ht="12" customHeight="1" x14ac:dyDescent="0.35"/>
    <row r="4287" spans="2:33" ht="12" customHeight="1" x14ac:dyDescent="0.35"/>
    <row r="4288" spans="2:33" ht="12" customHeight="1" x14ac:dyDescent="0.35"/>
    <row r="4289" ht="12" customHeight="1" x14ac:dyDescent="0.35"/>
    <row r="4290" ht="12" customHeight="1" x14ac:dyDescent="0.35"/>
    <row r="4291" ht="12" customHeight="1" x14ac:dyDescent="0.35"/>
    <row r="4292" ht="12" customHeight="1" x14ac:dyDescent="0.35"/>
    <row r="4293" ht="12" customHeight="1" x14ac:dyDescent="0.35"/>
    <row r="4294" ht="12" customHeight="1" x14ac:dyDescent="0.35"/>
    <row r="4295" ht="12" customHeight="1" x14ac:dyDescent="0.35"/>
    <row r="4296" ht="12" customHeight="1" x14ac:dyDescent="0.35"/>
    <row r="4297" ht="12" customHeight="1" x14ac:dyDescent="0.35"/>
    <row r="4298" ht="12" customHeight="1" x14ac:dyDescent="0.35"/>
    <row r="4299" ht="12" customHeight="1" x14ac:dyDescent="0.35"/>
    <row r="4300" ht="12" customHeight="1" x14ac:dyDescent="0.35"/>
    <row r="4301" ht="12" customHeight="1" x14ac:dyDescent="0.35"/>
    <row r="4302" ht="12" customHeight="1" x14ac:dyDescent="0.35"/>
    <row r="4303" ht="12" customHeight="1" x14ac:dyDescent="0.35"/>
    <row r="4304" ht="12" customHeight="1" x14ac:dyDescent="0.35"/>
    <row r="4305" ht="12" customHeight="1" x14ac:dyDescent="0.35"/>
    <row r="4306" ht="12" customHeight="1" x14ac:dyDescent="0.35"/>
    <row r="4307" ht="12" customHeight="1" x14ac:dyDescent="0.35"/>
    <row r="4308" ht="12" customHeight="1" x14ac:dyDescent="0.35"/>
    <row r="4309" ht="12" customHeight="1" x14ac:dyDescent="0.35"/>
    <row r="4310" ht="12" customHeight="1" x14ac:dyDescent="0.35"/>
    <row r="4311" ht="12" customHeight="1" x14ac:dyDescent="0.35"/>
    <row r="4312" ht="12" customHeight="1" x14ac:dyDescent="0.35"/>
    <row r="4313" ht="12" customHeight="1" x14ac:dyDescent="0.35"/>
    <row r="4314" ht="12" customHeight="1" x14ac:dyDescent="0.35"/>
    <row r="4315" ht="12" customHeight="1" x14ac:dyDescent="0.35"/>
    <row r="4316" ht="12" customHeight="1" x14ac:dyDescent="0.35"/>
    <row r="4317" ht="12" customHeight="1" x14ac:dyDescent="0.35"/>
    <row r="4318" ht="12" customHeight="1" x14ac:dyDescent="0.35"/>
    <row r="4319" ht="12" customHeight="1" x14ac:dyDescent="0.35"/>
    <row r="4320" ht="12" customHeight="1" x14ac:dyDescent="0.35"/>
    <row r="4321" ht="12" customHeight="1" x14ac:dyDescent="0.35"/>
    <row r="4322" ht="12" customHeight="1" x14ac:dyDescent="0.35"/>
    <row r="4323" ht="12" customHeight="1" x14ac:dyDescent="0.35"/>
    <row r="4324" ht="12" customHeight="1" x14ac:dyDescent="0.35"/>
    <row r="4328" ht="15" customHeight="1" x14ac:dyDescent="0.35"/>
    <row r="4329" ht="15" customHeight="1" x14ac:dyDescent="0.35"/>
    <row r="4335" ht="12" customHeight="1" x14ac:dyDescent="0.35"/>
    <row r="4352" ht="12" customHeight="1" x14ac:dyDescent="0.35"/>
    <row r="4355" ht="12" customHeight="1" x14ac:dyDescent="0.35"/>
    <row r="4361" ht="12" customHeight="1" x14ac:dyDescent="0.35"/>
    <row r="4378" ht="12" customHeight="1" x14ac:dyDescent="0.35"/>
    <row r="4381" ht="12" customHeight="1" x14ac:dyDescent="0.35"/>
    <row r="4385" ht="12" customHeight="1" x14ac:dyDescent="0.35"/>
    <row r="4396" ht="12" customHeight="1" x14ac:dyDescent="0.35"/>
    <row r="4399" ht="12" customHeight="1" x14ac:dyDescent="0.35"/>
    <row r="4401" spans="2:33" ht="15" customHeight="1" x14ac:dyDescent="0.35"/>
    <row r="4402" spans="2:33" ht="15" customHeight="1" x14ac:dyDescent="0.35">
      <c r="B4402" s="33"/>
      <c r="C4402" s="33"/>
      <c r="D4402" s="33"/>
      <c r="E4402" s="33"/>
      <c r="F4402" s="33"/>
      <c r="G4402" s="33"/>
      <c r="H4402" s="33"/>
      <c r="I4402" s="33"/>
      <c r="J4402" s="33"/>
      <c r="K4402" s="33"/>
      <c r="L4402" s="33"/>
      <c r="M4402" s="33"/>
      <c r="N4402" s="33"/>
      <c r="O4402" s="33"/>
      <c r="P4402" s="33"/>
      <c r="Q4402" s="33"/>
      <c r="R4402" s="33"/>
      <c r="S4402" s="33"/>
      <c r="T4402" s="33"/>
      <c r="U4402" s="33"/>
      <c r="V4402" s="33"/>
      <c r="W4402" s="33"/>
      <c r="X4402" s="33"/>
      <c r="Y4402" s="33"/>
      <c r="Z4402" s="33"/>
      <c r="AA4402" s="33"/>
      <c r="AB4402" s="33"/>
      <c r="AC4402" s="33"/>
      <c r="AD4402" s="33"/>
      <c r="AE4402" s="33"/>
      <c r="AF4402" s="33"/>
      <c r="AG4402" s="33"/>
    </row>
  </sheetData>
  <mergeCells count="28">
    <mergeCell ref="B4027:AG4027"/>
    <mergeCell ref="B4152:AG4152"/>
    <mergeCell ref="B4277:AG4277"/>
    <mergeCell ref="B4402:AG4402"/>
    <mergeCell ref="B3293:AG3293"/>
    <mergeCell ref="B3402:AG3402"/>
    <mergeCell ref="B3527:AG3527"/>
    <mergeCell ref="B3652:AG3652"/>
    <mergeCell ref="B3777:AG3777"/>
    <mergeCell ref="B3902:AG3902"/>
    <mergeCell ref="B1484:AG1484"/>
    <mergeCell ref="B1713:AG1713"/>
    <mergeCell ref="B1990:AG1990"/>
    <mergeCell ref="B2325:AG2325"/>
    <mergeCell ref="B2645:AG2645"/>
    <mergeCell ref="B2971:AG2971"/>
    <mergeCell ref="B710:AG710"/>
    <mergeCell ref="B886:AG886"/>
    <mergeCell ref="B969:AG969"/>
    <mergeCell ref="B1071:AG1071"/>
    <mergeCell ref="B1169:AG1169"/>
    <mergeCell ref="B1269:AG1269"/>
    <mergeCell ref="B118:AG118"/>
    <mergeCell ref="B258:AG258"/>
    <mergeCell ref="B340:AG340"/>
    <mergeCell ref="B452:AG452"/>
    <mergeCell ref="B557:AG557"/>
    <mergeCell ref="B638:AG638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14" activePane="bottomRight" state="frozen"/>
      <selection pane="topRight" activeCell="C1" sqref="C1"/>
      <selection pane="bottomLeft" activeCell="A2" sqref="A2"/>
      <selection pane="bottomRight" activeCell="A26" sqref="A26:XFD26"/>
    </sheetView>
  </sheetViews>
  <sheetFormatPr defaultRowHeight="15" customHeight="1" x14ac:dyDescent="0.35"/>
  <cols>
    <col min="1" max="1" width="35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ht="14.5" x14ac:dyDescent="0.35">
      <c r="A10" t="s">
        <v>306</v>
      </c>
    </row>
    <row r="11" spans="1:36" ht="14.5" x14ac:dyDescent="0.35">
      <c r="A11" t="s">
        <v>307</v>
      </c>
    </row>
    <row r="12" spans="1:36" ht="14.5" x14ac:dyDescent="0.35">
      <c r="A12" t="s">
        <v>308</v>
      </c>
    </row>
    <row r="13" spans="1:36" ht="14.5" x14ac:dyDescent="0.35">
      <c r="A13" t="s">
        <v>93</v>
      </c>
    </row>
    <row r="14" spans="1:36" ht="14.5" x14ac:dyDescent="0.35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ht="14.5" x14ac:dyDescent="0.35">
      <c r="A15" t="s">
        <v>309</v>
      </c>
      <c r="C15" t="s">
        <v>381</v>
      </c>
    </row>
    <row r="16" spans="1:36" ht="14.5" x14ac:dyDescent="0.35">
      <c r="A16" t="s">
        <v>310</v>
      </c>
      <c r="B16" t="s">
        <v>311</v>
      </c>
      <c r="C16" t="s">
        <v>382</v>
      </c>
      <c r="D16" t="s">
        <v>383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ht="14.5" x14ac:dyDescent="0.35">
      <c r="A17" t="s">
        <v>312</v>
      </c>
      <c r="B17" t="s">
        <v>313</v>
      </c>
      <c r="C17" t="s">
        <v>384</v>
      </c>
      <c r="D17" t="s">
        <v>383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ht="14.5" x14ac:dyDescent="0.35">
      <c r="A18" t="s">
        <v>314</v>
      </c>
      <c r="B18" t="s">
        <v>315</v>
      </c>
      <c r="C18" t="s">
        <v>385</v>
      </c>
      <c r="D18" t="s">
        <v>383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ht="14.5" x14ac:dyDescent="0.35">
      <c r="A19" t="s">
        <v>316</v>
      </c>
      <c r="B19" t="s">
        <v>317</v>
      </c>
      <c r="C19" t="s">
        <v>386</v>
      </c>
      <c r="D19" t="s">
        <v>383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ht="14.5" x14ac:dyDescent="0.35">
      <c r="A20" t="s">
        <v>318</v>
      </c>
      <c r="B20" t="s">
        <v>319</v>
      </c>
      <c r="C20" t="s">
        <v>387</v>
      </c>
      <c r="D20" t="s">
        <v>383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ht="14.5" x14ac:dyDescent="0.35">
      <c r="A21" t="s">
        <v>320</v>
      </c>
      <c r="B21" t="s">
        <v>321</v>
      </c>
      <c r="C21" t="s">
        <v>388</v>
      </c>
      <c r="D21" t="s">
        <v>383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ht="14.5" x14ac:dyDescent="0.35">
      <c r="A22" t="s">
        <v>322</v>
      </c>
      <c r="B22" t="s">
        <v>323</v>
      </c>
      <c r="C22" t="s">
        <v>389</v>
      </c>
      <c r="D22" t="s">
        <v>383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ht="14.5" x14ac:dyDescent="0.35">
      <c r="A23" t="s">
        <v>324</v>
      </c>
      <c r="B23" t="s">
        <v>325</v>
      </c>
      <c r="C23" t="s">
        <v>390</v>
      </c>
      <c r="D23" t="s">
        <v>383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ht="14.5" x14ac:dyDescent="0.35">
      <c r="A24" t="s">
        <v>326</v>
      </c>
      <c r="B24" t="s">
        <v>327</v>
      </c>
      <c r="C24" t="s">
        <v>391</v>
      </c>
      <c r="D24" t="s">
        <v>383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ht="14.5" x14ac:dyDescent="0.35">
      <c r="A25" t="s">
        <v>328</v>
      </c>
      <c r="B25" t="s">
        <v>329</v>
      </c>
      <c r="C25" t="s">
        <v>392</v>
      </c>
      <c r="D25" t="s">
        <v>383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ht="14.5" x14ac:dyDescent="0.35">
      <c r="A26" t="s">
        <v>330</v>
      </c>
      <c r="B26" t="s">
        <v>331</v>
      </c>
      <c r="C26" t="s">
        <v>393</v>
      </c>
      <c r="D26" t="s">
        <v>383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ht="14.5" x14ac:dyDescent="0.35">
      <c r="A27" t="s">
        <v>332</v>
      </c>
      <c r="B27" t="s">
        <v>333</v>
      </c>
      <c r="C27" t="s">
        <v>394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ht="14.5" x14ac:dyDescent="0.35">
      <c r="A28" t="s">
        <v>334</v>
      </c>
      <c r="B28" t="s">
        <v>335</v>
      </c>
      <c r="C28" t="s">
        <v>395</v>
      </c>
      <c r="D28" t="s">
        <v>383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ht="14.5" x14ac:dyDescent="0.35">
      <c r="A29" t="s">
        <v>336</v>
      </c>
      <c r="B29" t="s">
        <v>337</v>
      </c>
      <c r="C29" t="s">
        <v>396</v>
      </c>
      <c r="D29" t="s">
        <v>383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ht="14.5" x14ac:dyDescent="0.35">
      <c r="A30" t="s">
        <v>338</v>
      </c>
      <c r="B30" t="s">
        <v>339</v>
      </c>
      <c r="C30" t="s">
        <v>397</v>
      </c>
      <c r="D30" t="s">
        <v>383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ht="14.5" x14ac:dyDescent="0.35">
      <c r="A31" t="s">
        <v>316</v>
      </c>
      <c r="B31" t="s">
        <v>340</v>
      </c>
      <c r="C31" t="s">
        <v>398</v>
      </c>
      <c r="D31" t="s">
        <v>383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ht="14.5" x14ac:dyDescent="0.35">
      <c r="A32" t="s">
        <v>341</v>
      </c>
      <c r="B32" t="s">
        <v>342</v>
      </c>
      <c r="C32" t="s">
        <v>399</v>
      </c>
      <c r="D32" t="s">
        <v>383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ht="14.5" x14ac:dyDescent="0.35">
      <c r="A33" t="s">
        <v>343</v>
      </c>
      <c r="B33" t="s">
        <v>344</v>
      </c>
      <c r="C33" t="s">
        <v>400</v>
      </c>
      <c r="D33" t="s">
        <v>383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ht="14.5" x14ac:dyDescent="0.35">
      <c r="A34" t="s">
        <v>320</v>
      </c>
      <c r="B34" t="s">
        <v>345</v>
      </c>
      <c r="C34" t="s">
        <v>401</v>
      </c>
      <c r="D34" t="s">
        <v>383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ht="14.5" x14ac:dyDescent="0.35">
      <c r="A35" t="s">
        <v>346</v>
      </c>
      <c r="B35" t="s">
        <v>347</v>
      </c>
      <c r="C35" t="s">
        <v>402</v>
      </c>
      <c r="D35" t="s">
        <v>383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ht="14.5" x14ac:dyDescent="0.35">
      <c r="A36" t="s">
        <v>348</v>
      </c>
      <c r="B36" t="s">
        <v>349</v>
      </c>
      <c r="C36" t="s">
        <v>403</v>
      </c>
      <c r="D36" t="s">
        <v>383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ht="14.5" x14ac:dyDescent="0.35">
      <c r="A37" t="s">
        <v>350</v>
      </c>
      <c r="B37" t="s">
        <v>351</v>
      </c>
      <c r="C37" t="s">
        <v>404</v>
      </c>
      <c r="D37" t="s">
        <v>383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ht="14.5" x14ac:dyDescent="0.35">
      <c r="A38" t="s">
        <v>352</v>
      </c>
      <c r="B38" t="s">
        <v>353</v>
      </c>
      <c r="C38" t="s">
        <v>405</v>
      </c>
      <c r="D38" t="s">
        <v>383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ht="14.5" x14ac:dyDescent="0.35">
      <c r="A39" t="s">
        <v>354</v>
      </c>
      <c r="B39" t="s">
        <v>355</v>
      </c>
      <c r="C39" t="s">
        <v>406</v>
      </c>
      <c r="D39" t="s">
        <v>383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ht="14.5" x14ac:dyDescent="0.35">
      <c r="A40" t="s">
        <v>356</v>
      </c>
      <c r="B40" t="s">
        <v>357</v>
      </c>
      <c r="C40" t="s">
        <v>407</v>
      </c>
      <c r="D40" t="s">
        <v>383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ht="14.5" x14ac:dyDescent="0.35">
      <c r="A41" t="s">
        <v>22</v>
      </c>
      <c r="C41" t="s">
        <v>408</v>
      </c>
    </row>
    <row r="42" spans="1:36" ht="14.5" x14ac:dyDescent="0.35">
      <c r="A42" t="s">
        <v>358</v>
      </c>
      <c r="B42" t="s">
        <v>359</v>
      </c>
      <c r="C42" t="s">
        <v>409</v>
      </c>
      <c r="D42" t="s">
        <v>383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ht="14.5" x14ac:dyDescent="0.35">
      <c r="A43" t="s">
        <v>360</v>
      </c>
      <c r="B43" t="s">
        <v>361</v>
      </c>
      <c r="C43" t="s">
        <v>410</v>
      </c>
      <c r="D43" t="s">
        <v>383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ht="14.5" x14ac:dyDescent="0.35">
      <c r="A44" t="s">
        <v>362</v>
      </c>
      <c r="B44" t="s">
        <v>363</v>
      </c>
      <c r="C44" t="s">
        <v>411</v>
      </c>
      <c r="D44" t="s">
        <v>383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ht="14.5" x14ac:dyDescent="0.35">
      <c r="A45" t="s">
        <v>364</v>
      </c>
      <c r="B45" t="s">
        <v>365</v>
      </c>
      <c r="C45" t="s">
        <v>412</v>
      </c>
      <c r="D45" t="s">
        <v>383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ht="14.5" x14ac:dyDescent="0.35">
      <c r="A46" t="s">
        <v>366</v>
      </c>
      <c r="C46" t="s">
        <v>413</v>
      </c>
    </row>
    <row r="47" spans="1:36" ht="14.5" x14ac:dyDescent="0.35">
      <c r="A47" t="s">
        <v>367</v>
      </c>
      <c r="C47" t="s">
        <v>414</v>
      </c>
    </row>
    <row r="48" spans="1:36" ht="14.5" x14ac:dyDescent="0.35">
      <c r="A48" t="s">
        <v>368</v>
      </c>
      <c r="B48" t="s">
        <v>369</v>
      </c>
      <c r="C48" t="s">
        <v>415</v>
      </c>
      <c r="D48" t="s">
        <v>383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ht="14.5" x14ac:dyDescent="0.35">
      <c r="A49" t="s">
        <v>370</v>
      </c>
      <c r="B49" t="s">
        <v>371</v>
      </c>
      <c r="C49" t="s">
        <v>416</v>
      </c>
      <c r="D49" t="s">
        <v>383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ht="14.5" x14ac:dyDescent="0.35">
      <c r="A50" t="s">
        <v>372</v>
      </c>
      <c r="B50" t="s">
        <v>373</v>
      </c>
      <c r="C50" t="s">
        <v>417</v>
      </c>
      <c r="D50" t="s">
        <v>383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ht="14.5" x14ac:dyDescent="0.35">
      <c r="A51" t="s">
        <v>352</v>
      </c>
      <c r="B51" t="s">
        <v>374</v>
      </c>
      <c r="C51" t="s">
        <v>418</v>
      </c>
      <c r="D51" t="s">
        <v>383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ht="14.5" x14ac:dyDescent="0.35">
      <c r="A52" t="s">
        <v>354</v>
      </c>
      <c r="B52" t="s">
        <v>375</v>
      </c>
      <c r="C52" t="s">
        <v>419</v>
      </c>
      <c r="D52" t="s">
        <v>383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ht="14.5" x14ac:dyDescent="0.35">
      <c r="A53" t="s">
        <v>376</v>
      </c>
      <c r="B53" t="s">
        <v>377</v>
      </c>
      <c r="C53" t="s">
        <v>420</v>
      </c>
      <c r="D53" t="s">
        <v>383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ht="14.5" x14ac:dyDescent="0.35">
      <c r="A54" t="s">
        <v>350</v>
      </c>
      <c r="B54" t="s">
        <v>378</v>
      </c>
      <c r="C54" t="s">
        <v>421</v>
      </c>
      <c r="D54" t="s">
        <v>383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ht="14.5" x14ac:dyDescent="0.35">
      <c r="A55" t="s">
        <v>352</v>
      </c>
      <c r="B55" t="s">
        <v>379</v>
      </c>
      <c r="C55" t="s">
        <v>422</v>
      </c>
      <c r="D55" t="s">
        <v>383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ht="14.5" x14ac:dyDescent="0.35">
      <c r="A56" t="s">
        <v>354</v>
      </c>
      <c r="B56" t="s">
        <v>380</v>
      </c>
      <c r="C56" t="s">
        <v>423</v>
      </c>
      <c r="D56" t="s">
        <v>383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ageMargins left="0.75" right="0.75" top="1" bottom="1" header="0.5" footer="0.5"/>
  <pageSetup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50" activePane="bottomRight" state="frozen"/>
      <selection pane="topRight" activeCell="C1" sqref="C1"/>
      <selection pane="bottomLeft" activeCell="A2" sqref="A2"/>
      <selection pane="bottomRight" activeCell="A81" sqref="A81:XFD81"/>
    </sheetView>
  </sheetViews>
  <sheetFormatPr defaultRowHeight="15" customHeight="1" x14ac:dyDescent="0.35"/>
  <cols>
    <col min="1" max="1" width="45.7265625" customWidth="1"/>
    <col min="2" max="2" width="27.453125" customWidth="1"/>
    <col min="3" max="3" width="18.453125" customWidth="1"/>
  </cols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ht="14.5" x14ac:dyDescent="0.35">
      <c r="A10" t="s">
        <v>90</v>
      </c>
    </row>
    <row r="11" spans="1:36" ht="14.5" x14ac:dyDescent="0.35">
      <c r="A11" t="s">
        <v>91</v>
      </c>
    </row>
    <row r="12" spans="1:36" ht="14.5" x14ac:dyDescent="0.35">
      <c r="A12" t="s">
        <v>92</v>
      </c>
    </row>
    <row r="13" spans="1:36" ht="14.5" x14ac:dyDescent="0.35">
      <c r="A13" t="s">
        <v>93</v>
      </c>
    </row>
    <row r="14" spans="1:36" ht="14.5" x14ac:dyDescent="0.35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ht="14.5" x14ac:dyDescent="0.35">
      <c r="A15" t="s">
        <v>13</v>
      </c>
      <c r="B15" t="s">
        <v>95</v>
      </c>
      <c r="C15" t="s">
        <v>215</v>
      </c>
      <c r="D15" t="s">
        <v>216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ht="14.5" x14ac:dyDescent="0.35">
      <c r="A16" t="s">
        <v>96</v>
      </c>
      <c r="B16" t="s">
        <v>97</v>
      </c>
      <c r="C16" t="s">
        <v>217</v>
      </c>
      <c r="D16" t="s">
        <v>216</v>
      </c>
      <c r="E16" s="16">
        <v>13581.067383</v>
      </c>
      <c r="F16" s="16">
        <v>14217.864258</v>
      </c>
      <c r="G16" s="16">
        <v>14204.683594</v>
      </c>
      <c r="H16" s="16">
        <v>14234.458008</v>
      </c>
      <c r="I16" s="16">
        <v>14228.427734000001</v>
      </c>
      <c r="J16" s="16">
        <v>14196.800781</v>
      </c>
      <c r="K16" s="16">
        <v>14134.473633</v>
      </c>
      <c r="L16" s="16">
        <v>14047.195312</v>
      </c>
      <c r="M16" s="16">
        <v>13957.597656</v>
      </c>
      <c r="N16" s="16">
        <v>13853.153319999999</v>
      </c>
      <c r="O16" s="16">
        <v>13748.132812</v>
      </c>
      <c r="P16" s="16">
        <v>13637.928711</v>
      </c>
      <c r="Q16" s="16">
        <v>13537.844727</v>
      </c>
      <c r="R16" s="16">
        <v>13457.947265999999</v>
      </c>
      <c r="S16" s="16">
        <v>13389.198242</v>
      </c>
      <c r="T16" s="16">
        <v>13341.721680000001</v>
      </c>
      <c r="U16" s="16">
        <v>13304.275390999999</v>
      </c>
      <c r="V16" s="16">
        <v>13267.979492</v>
      </c>
      <c r="W16" s="16">
        <v>13232.908203000001</v>
      </c>
      <c r="X16" s="16">
        <v>13211.613281</v>
      </c>
      <c r="Y16" s="16">
        <v>13206.083984000001</v>
      </c>
      <c r="Z16" s="16">
        <v>13201.540039</v>
      </c>
      <c r="AA16" s="16">
        <v>13203.802734000001</v>
      </c>
      <c r="AB16" s="16">
        <v>13208.375</v>
      </c>
      <c r="AC16" s="16">
        <v>13209.465819999999</v>
      </c>
      <c r="AD16" s="16">
        <v>13209.275390999999</v>
      </c>
      <c r="AE16" s="16">
        <v>13214.956055000001</v>
      </c>
      <c r="AF16" s="16">
        <v>13216.332031</v>
      </c>
      <c r="AG16" s="16">
        <v>13224.988281</v>
      </c>
      <c r="AH16" s="16">
        <v>13236.755859000001</v>
      </c>
      <c r="AI16" s="16">
        <v>13248.583008</v>
      </c>
      <c r="AJ16" s="17">
        <v>-1E-3</v>
      </c>
    </row>
    <row r="17" spans="1:36" ht="14.5" x14ac:dyDescent="0.35">
      <c r="A17" t="s">
        <v>98</v>
      </c>
      <c r="B17" t="s">
        <v>99</v>
      </c>
      <c r="C17" t="s">
        <v>218</v>
      </c>
      <c r="D17" t="s">
        <v>216</v>
      </c>
      <c r="E17" s="16">
        <v>28.416105000000002</v>
      </c>
      <c r="F17" s="16">
        <v>30.452487999999999</v>
      </c>
      <c r="G17" s="16">
        <v>29.12302</v>
      </c>
      <c r="H17" s="16">
        <v>30.393191999999999</v>
      </c>
      <c r="I17" s="16">
        <v>30.446802000000002</v>
      </c>
      <c r="J17" s="16">
        <v>30.334116000000002</v>
      </c>
      <c r="K17" s="16">
        <v>30.097528000000001</v>
      </c>
      <c r="L17" s="16">
        <v>29.617032999999999</v>
      </c>
      <c r="M17" s="16">
        <v>29.162001</v>
      </c>
      <c r="N17" s="16">
        <v>28.684045999999999</v>
      </c>
      <c r="O17" s="16">
        <v>28.238893999999998</v>
      </c>
      <c r="P17" s="16">
        <v>27.894629999999999</v>
      </c>
      <c r="Q17" s="16">
        <v>27.565693</v>
      </c>
      <c r="R17" s="16">
        <v>27.333168000000001</v>
      </c>
      <c r="S17" s="16">
        <v>27.146754999999999</v>
      </c>
      <c r="T17" s="16">
        <v>27.196278</v>
      </c>
      <c r="U17" s="16">
        <v>27.253397</v>
      </c>
      <c r="V17" s="16">
        <v>27.378733</v>
      </c>
      <c r="W17" s="16">
        <v>27.519627</v>
      </c>
      <c r="X17" s="16">
        <v>27.799347000000001</v>
      </c>
      <c r="Y17" s="16">
        <v>28.120176000000001</v>
      </c>
      <c r="Z17" s="16">
        <v>28.451086</v>
      </c>
      <c r="AA17" s="16">
        <v>28.833448000000001</v>
      </c>
      <c r="AB17" s="16">
        <v>29.209904000000002</v>
      </c>
      <c r="AC17" s="16">
        <v>29.608629000000001</v>
      </c>
      <c r="AD17" s="16">
        <v>29.940837999999999</v>
      </c>
      <c r="AE17" s="16">
        <v>30.281662000000001</v>
      </c>
      <c r="AF17" s="16">
        <v>30.746485</v>
      </c>
      <c r="AG17" s="16">
        <v>31.104911999999999</v>
      </c>
      <c r="AH17" s="16">
        <v>31.619726</v>
      </c>
      <c r="AI17" s="16">
        <v>32.097847000000002</v>
      </c>
      <c r="AJ17" s="17">
        <v>4.0000000000000001E-3</v>
      </c>
    </row>
    <row r="18" spans="1:36" ht="14.5" x14ac:dyDescent="0.35">
      <c r="A18" t="s">
        <v>100</v>
      </c>
      <c r="B18" t="s">
        <v>101</v>
      </c>
      <c r="C18" t="s">
        <v>219</v>
      </c>
      <c r="D18" t="s">
        <v>216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ht="14.5" x14ac:dyDescent="0.35">
      <c r="A19" t="s">
        <v>102</v>
      </c>
      <c r="B19" t="s">
        <v>103</v>
      </c>
      <c r="C19" t="s">
        <v>220</v>
      </c>
      <c r="D19" t="s">
        <v>216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ht="14.5" x14ac:dyDescent="0.35">
      <c r="A20" t="s">
        <v>104</v>
      </c>
      <c r="B20" t="s">
        <v>105</v>
      </c>
      <c r="C20" t="s">
        <v>221</v>
      </c>
      <c r="D20" t="s">
        <v>216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ht="14.5" x14ac:dyDescent="0.35">
      <c r="A21" t="s">
        <v>106</v>
      </c>
      <c r="B21" t="s">
        <v>107</v>
      </c>
      <c r="C21" t="s">
        <v>222</v>
      </c>
      <c r="D21" t="s">
        <v>216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ht="14.5" x14ac:dyDescent="0.35">
      <c r="A22" t="s">
        <v>108</v>
      </c>
      <c r="B22" t="s">
        <v>109</v>
      </c>
      <c r="C22" t="s">
        <v>223</v>
      </c>
      <c r="D22" t="s">
        <v>216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ht="14.5" x14ac:dyDescent="0.35">
      <c r="A23" t="s">
        <v>110</v>
      </c>
      <c r="B23" t="s">
        <v>111</v>
      </c>
      <c r="C23" t="s">
        <v>224</v>
      </c>
      <c r="D23" t="s">
        <v>216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ht="14.5" x14ac:dyDescent="0.35">
      <c r="A24" t="s">
        <v>96</v>
      </c>
      <c r="B24" t="s">
        <v>112</v>
      </c>
      <c r="C24" t="s">
        <v>225</v>
      </c>
      <c r="D24" t="s">
        <v>216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ht="14.5" x14ac:dyDescent="0.35">
      <c r="A25" t="s">
        <v>98</v>
      </c>
      <c r="B25" t="s">
        <v>113</v>
      </c>
      <c r="C25" t="s">
        <v>226</v>
      </c>
      <c r="D25" t="s">
        <v>216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ht="14.5" x14ac:dyDescent="0.35">
      <c r="A26" t="s">
        <v>100</v>
      </c>
      <c r="B26" t="s">
        <v>114</v>
      </c>
      <c r="C26" t="s">
        <v>227</v>
      </c>
      <c r="D26" t="s">
        <v>216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ht="14.5" x14ac:dyDescent="0.35">
      <c r="A27" t="s">
        <v>104</v>
      </c>
      <c r="B27" t="s">
        <v>115</v>
      </c>
      <c r="C27" t="s">
        <v>228</v>
      </c>
      <c r="D27" t="s">
        <v>216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ht="14.5" x14ac:dyDescent="0.35">
      <c r="A28" t="s">
        <v>102</v>
      </c>
      <c r="B28" t="s">
        <v>116</v>
      </c>
      <c r="C28" t="s">
        <v>229</v>
      </c>
      <c r="D28" t="s">
        <v>216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ht="14.5" x14ac:dyDescent="0.35">
      <c r="A29" t="s">
        <v>106</v>
      </c>
      <c r="B29" t="s">
        <v>117</v>
      </c>
      <c r="C29" t="s">
        <v>230</v>
      </c>
      <c r="D29" t="s">
        <v>216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ht="14.5" x14ac:dyDescent="0.35">
      <c r="A30" t="s">
        <v>108</v>
      </c>
      <c r="B30" t="s">
        <v>118</v>
      </c>
      <c r="C30" t="s">
        <v>231</v>
      </c>
      <c r="D30" t="s">
        <v>216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ht="14.5" x14ac:dyDescent="0.35">
      <c r="A31" t="s">
        <v>119</v>
      </c>
      <c r="B31" t="s">
        <v>120</v>
      </c>
      <c r="C31" t="s">
        <v>232</v>
      </c>
      <c r="D31" t="s">
        <v>216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ht="14.5" x14ac:dyDescent="0.35">
      <c r="A32" t="s">
        <v>121</v>
      </c>
      <c r="B32" t="s">
        <v>122</v>
      </c>
      <c r="C32" t="s">
        <v>233</v>
      </c>
      <c r="D32" t="s">
        <v>216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ht="14.5" x14ac:dyDescent="0.35">
      <c r="A33" t="s">
        <v>100</v>
      </c>
      <c r="B33" t="s">
        <v>123</v>
      </c>
      <c r="C33" t="s">
        <v>234</v>
      </c>
      <c r="D33" t="s">
        <v>216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ht="14.5" x14ac:dyDescent="0.35">
      <c r="A34" t="s">
        <v>102</v>
      </c>
      <c r="B34" t="s">
        <v>124</v>
      </c>
      <c r="C34" t="s">
        <v>235</v>
      </c>
      <c r="D34" t="s">
        <v>216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ht="14.5" x14ac:dyDescent="0.35">
      <c r="A35" t="s">
        <v>104</v>
      </c>
      <c r="B35" t="s">
        <v>125</v>
      </c>
      <c r="C35" t="s">
        <v>236</v>
      </c>
      <c r="D35" t="s">
        <v>216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ht="14.5" x14ac:dyDescent="0.35">
      <c r="A36" t="s">
        <v>98</v>
      </c>
      <c r="B36" t="s">
        <v>126</v>
      </c>
      <c r="C36" t="s">
        <v>237</v>
      </c>
      <c r="D36" t="s">
        <v>216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ht="14.5" x14ac:dyDescent="0.35">
      <c r="A37" t="s">
        <v>106</v>
      </c>
      <c r="B37" t="s">
        <v>127</v>
      </c>
      <c r="C37" t="s">
        <v>238</v>
      </c>
      <c r="D37" t="s">
        <v>216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ht="14.5" x14ac:dyDescent="0.35">
      <c r="A38" t="s">
        <v>108</v>
      </c>
      <c r="B38" t="s">
        <v>128</v>
      </c>
      <c r="C38" t="s">
        <v>239</v>
      </c>
      <c r="D38" t="s">
        <v>216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ht="14.5" x14ac:dyDescent="0.35">
      <c r="A39" t="s">
        <v>129</v>
      </c>
      <c r="B39" t="s">
        <v>130</v>
      </c>
      <c r="C39" t="s">
        <v>240</v>
      </c>
      <c r="D39" t="s">
        <v>216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ht="14.5" x14ac:dyDescent="0.35">
      <c r="A40" t="s">
        <v>100</v>
      </c>
      <c r="B40" t="s">
        <v>131</v>
      </c>
      <c r="C40" t="s">
        <v>241</v>
      </c>
      <c r="D40" t="s">
        <v>216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ht="14.5" x14ac:dyDescent="0.35">
      <c r="A41" t="s">
        <v>132</v>
      </c>
      <c r="B41" t="s">
        <v>133</v>
      </c>
      <c r="C41" t="s">
        <v>242</v>
      </c>
      <c r="D41" t="s">
        <v>216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ht="14.5" x14ac:dyDescent="0.35">
      <c r="A42" t="s">
        <v>134</v>
      </c>
      <c r="B42" t="s">
        <v>135</v>
      </c>
      <c r="C42" t="s">
        <v>243</v>
      </c>
      <c r="D42" t="s">
        <v>216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ht="14.5" x14ac:dyDescent="0.35">
      <c r="A43" t="s">
        <v>136</v>
      </c>
      <c r="B43" t="s">
        <v>137</v>
      </c>
      <c r="C43" t="s">
        <v>244</v>
      </c>
      <c r="D43" t="s">
        <v>216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ht="14.5" x14ac:dyDescent="0.35">
      <c r="A44" t="s">
        <v>12</v>
      </c>
      <c r="B44" t="s">
        <v>138</v>
      </c>
      <c r="C44" t="s">
        <v>245</v>
      </c>
      <c r="D44" t="s">
        <v>216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ht="14.5" x14ac:dyDescent="0.35">
      <c r="A45" t="s">
        <v>100</v>
      </c>
      <c r="B45" t="s">
        <v>139</v>
      </c>
      <c r="C45" t="s">
        <v>246</v>
      </c>
      <c r="D45" t="s">
        <v>216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ht="14.5" x14ac:dyDescent="0.35">
      <c r="A46" t="s">
        <v>140</v>
      </c>
      <c r="B46" t="s">
        <v>141</v>
      </c>
      <c r="C46" t="s">
        <v>247</v>
      </c>
      <c r="D46" t="s">
        <v>216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ht="14.5" x14ac:dyDescent="0.35">
      <c r="A47" t="s">
        <v>134</v>
      </c>
      <c r="B47" t="s">
        <v>142</v>
      </c>
      <c r="C47" t="s">
        <v>248</v>
      </c>
      <c r="D47" t="s">
        <v>216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ht="14.5" x14ac:dyDescent="0.35">
      <c r="A48" t="s">
        <v>136</v>
      </c>
      <c r="B48" t="s">
        <v>143</v>
      </c>
      <c r="C48" t="s">
        <v>249</v>
      </c>
      <c r="D48" t="s">
        <v>216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ht="14.5" x14ac:dyDescent="0.35">
      <c r="A49" t="s">
        <v>11</v>
      </c>
      <c r="B49" t="s">
        <v>144</v>
      </c>
      <c r="C49" t="s">
        <v>250</v>
      </c>
      <c r="D49" t="s">
        <v>216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ht="14.5" x14ac:dyDescent="0.35">
      <c r="A50" t="s">
        <v>100</v>
      </c>
      <c r="B50" t="s">
        <v>145</v>
      </c>
      <c r="C50" t="s">
        <v>251</v>
      </c>
      <c r="D50" t="s">
        <v>216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ht="14.5" x14ac:dyDescent="0.35">
      <c r="A51" t="s">
        <v>140</v>
      </c>
      <c r="B51" t="s">
        <v>146</v>
      </c>
      <c r="C51" t="s">
        <v>252</v>
      </c>
      <c r="D51" t="s">
        <v>216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ht="14.5" x14ac:dyDescent="0.35">
      <c r="A52" t="s">
        <v>134</v>
      </c>
      <c r="B52" t="s">
        <v>147</v>
      </c>
      <c r="C52" t="s">
        <v>253</v>
      </c>
      <c r="D52" t="s">
        <v>216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ht="14.5" x14ac:dyDescent="0.35">
      <c r="A53" t="s">
        <v>136</v>
      </c>
      <c r="B53" t="s">
        <v>148</v>
      </c>
      <c r="C53" t="s">
        <v>254</v>
      </c>
      <c r="D53" t="s">
        <v>216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ht="14.5" x14ac:dyDescent="0.35">
      <c r="A54" t="s">
        <v>10</v>
      </c>
      <c r="B54" t="s">
        <v>149</v>
      </c>
      <c r="C54" t="s">
        <v>255</v>
      </c>
      <c r="D54" t="s">
        <v>216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ht="14.5" x14ac:dyDescent="0.35">
      <c r="A55" t="s">
        <v>150</v>
      </c>
      <c r="B55" t="s">
        <v>151</v>
      </c>
      <c r="C55" t="s">
        <v>256</v>
      </c>
      <c r="D55" t="s">
        <v>216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ht="14.5" x14ac:dyDescent="0.35">
      <c r="A56" t="s">
        <v>152</v>
      </c>
      <c r="B56" t="s">
        <v>153</v>
      </c>
      <c r="C56" t="s">
        <v>257</v>
      </c>
      <c r="D56" t="s">
        <v>216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ht="14.5" x14ac:dyDescent="0.35">
      <c r="A57" t="s">
        <v>9</v>
      </c>
      <c r="B57" t="s">
        <v>154</v>
      </c>
      <c r="C57" t="s">
        <v>258</v>
      </c>
      <c r="D57" t="s">
        <v>216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ht="14.5" x14ac:dyDescent="0.35">
      <c r="A58" t="s">
        <v>155</v>
      </c>
      <c r="B58" t="s">
        <v>156</v>
      </c>
      <c r="C58" t="s">
        <v>259</v>
      </c>
      <c r="D58" t="s">
        <v>216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ht="14.5" x14ac:dyDescent="0.35">
      <c r="A59" t="s">
        <v>132</v>
      </c>
      <c r="B59" t="s">
        <v>157</v>
      </c>
      <c r="C59" t="s">
        <v>260</v>
      </c>
      <c r="D59" t="s">
        <v>216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ht="14.5" x14ac:dyDescent="0.35">
      <c r="A60" t="s">
        <v>158</v>
      </c>
      <c r="B60" t="s">
        <v>159</v>
      </c>
      <c r="C60" t="s">
        <v>261</v>
      </c>
      <c r="D60" t="s">
        <v>216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ht="14.5" x14ac:dyDescent="0.35">
      <c r="A61" t="s">
        <v>8</v>
      </c>
      <c r="B61" t="s">
        <v>160</v>
      </c>
      <c r="C61" t="s">
        <v>262</v>
      </c>
      <c r="D61" t="s">
        <v>216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ht="14.5" x14ac:dyDescent="0.35">
      <c r="A62" t="s">
        <v>161</v>
      </c>
      <c r="B62" t="s">
        <v>162</v>
      </c>
      <c r="C62" t="s">
        <v>263</v>
      </c>
      <c r="D62" t="s">
        <v>216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ht="14.5" x14ac:dyDescent="0.35">
      <c r="A63" t="s">
        <v>121</v>
      </c>
      <c r="B63" t="s">
        <v>163</v>
      </c>
      <c r="C63" t="s">
        <v>264</v>
      </c>
      <c r="D63" t="s">
        <v>216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ht="14.5" x14ac:dyDescent="0.35">
      <c r="A64" t="s">
        <v>98</v>
      </c>
      <c r="B64" t="s">
        <v>164</v>
      </c>
      <c r="C64" t="s">
        <v>265</v>
      </c>
      <c r="D64" t="s">
        <v>216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ht="14.5" x14ac:dyDescent="0.35">
      <c r="A65" t="s">
        <v>100</v>
      </c>
      <c r="B65" t="s">
        <v>165</v>
      </c>
      <c r="C65" t="s">
        <v>266</v>
      </c>
      <c r="D65" t="s">
        <v>216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ht="14.5" x14ac:dyDescent="0.35">
      <c r="A66" t="s">
        <v>102</v>
      </c>
      <c r="B66" t="s">
        <v>166</v>
      </c>
      <c r="C66" t="s">
        <v>267</v>
      </c>
      <c r="D66" t="s">
        <v>216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ht="14.5" x14ac:dyDescent="0.35">
      <c r="A67" t="s">
        <v>104</v>
      </c>
      <c r="B67" t="s">
        <v>167</v>
      </c>
      <c r="C67" t="s">
        <v>268</v>
      </c>
      <c r="D67" t="s">
        <v>216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ht="14.5" x14ac:dyDescent="0.35">
      <c r="A68" t="s">
        <v>106</v>
      </c>
      <c r="B68" t="s">
        <v>168</v>
      </c>
      <c r="C68" t="s">
        <v>269</v>
      </c>
      <c r="D68" t="s">
        <v>216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ht="14.5" x14ac:dyDescent="0.35">
      <c r="A69" t="s">
        <v>108</v>
      </c>
      <c r="B69" t="s">
        <v>169</v>
      </c>
      <c r="C69" t="s">
        <v>270</v>
      </c>
      <c r="D69" t="s">
        <v>216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ht="14.5" x14ac:dyDescent="0.35">
      <c r="A70" t="s">
        <v>170</v>
      </c>
      <c r="B70" t="s">
        <v>171</v>
      </c>
      <c r="C70" t="s">
        <v>271</v>
      </c>
      <c r="D70" t="s">
        <v>216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ht="14.5" x14ac:dyDescent="0.35">
      <c r="A71" t="s">
        <v>121</v>
      </c>
      <c r="B71" t="s">
        <v>172</v>
      </c>
      <c r="C71" t="s">
        <v>272</v>
      </c>
      <c r="D71" t="s">
        <v>216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ht="14.5" x14ac:dyDescent="0.35">
      <c r="A72" t="s">
        <v>98</v>
      </c>
      <c r="B72" t="s">
        <v>173</v>
      </c>
      <c r="C72" t="s">
        <v>273</v>
      </c>
      <c r="D72" t="s">
        <v>216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ht="14.5" x14ac:dyDescent="0.35">
      <c r="A73" t="s">
        <v>100</v>
      </c>
      <c r="B73" t="s">
        <v>174</v>
      </c>
      <c r="C73" t="s">
        <v>274</v>
      </c>
      <c r="D73" t="s">
        <v>216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ht="14.5" x14ac:dyDescent="0.35">
      <c r="A74" t="s">
        <v>102</v>
      </c>
      <c r="B74" t="s">
        <v>175</v>
      </c>
      <c r="C74" t="s">
        <v>275</v>
      </c>
      <c r="D74" t="s">
        <v>216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ht="14.5" x14ac:dyDescent="0.35">
      <c r="A75" t="s">
        <v>104</v>
      </c>
      <c r="B75" t="s">
        <v>176</v>
      </c>
      <c r="C75" t="s">
        <v>276</v>
      </c>
      <c r="D75" t="s">
        <v>216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ht="14.5" x14ac:dyDescent="0.35">
      <c r="A76" t="s">
        <v>106</v>
      </c>
      <c r="B76" t="s">
        <v>177</v>
      </c>
      <c r="C76" t="s">
        <v>277</v>
      </c>
      <c r="D76" t="s">
        <v>216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ht="14.5" x14ac:dyDescent="0.35">
      <c r="A77" t="s">
        <v>108</v>
      </c>
      <c r="B77" t="s">
        <v>178</v>
      </c>
      <c r="C77" t="s">
        <v>278</v>
      </c>
      <c r="D77" t="s">
        <v>216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ht="14.5" x14ac:dyDescent="0.35">
      <c r="A78" t="s">
        <v>179</v>
      </c>
      <c r="B78" t="s">
        <v>180</v>
      </c>
      <c r="C78" t="s">
        <v>279</v>
      </c>
      <c r="D78" t="s">
        <v>216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ht="14.5" x14ac:dyDescent="0.35">
      <c r="A79" t="s">
        <v>121</v>
      </c>
      <c r="B79" t="s">
        <v>181</v>
      </c>
      <c r="C79" t="s">
        <v>280</v>
      </c>
      <c r="D79" t="s">
        <v>216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ht="14.5" x14ac:dyDescent="0.35">
      <c r="A80" t="s">
        <v>98</v>
      </c>
      <c r="B80" t="s">
        <v>182</v>
      </c>
      <c r="C80" t="s">
        <v>281</v>
      </c>
      <c r="D80" t="s">
        <v>216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ht="14.5" x14ac:dyDescent="0.35">
      <c r="A81" t="s">
        <v>100</v>
      </c>
      <c r="B81" t="s">
        <v>183</v>
      </c>
      <c r="C81" t="s">
        <v>282</v>
      </c>
      <c r="D81" t="s">
        <v>216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ht="14.5" x14ac:dyDescent="0.35">
      <c r="A82" t="s">
        <v>102</v>
      </c>
      <c r="B82" t="s">
        <v>184</v>
      </c>
      <c r="C82" t="s">
        <v>283</v>
      </c>
      <c r="D82" t="s">
        <v>216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ht="14.5" x14ac:dyDescent="0.35">
      <c r="A83" t="s">
        <v>104</v>
      </c>
      <c r="B83" t="s">
        <v>185</v>
      </c>
      <c r="C83" t="s">
        <v>284</v>
      </c>
      <c r="D83" t="s">
        <v>216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ht="14.5" x14ac:dyDescent="0.35">
      <c r="A84" t="s">
        <v>106</v>
      </c>
      <c r="B84" t="s">
        <v>186</v>
      </c>
      <c r="C84" t="s">
        <v>285</v>
      </c>
      <c r="D84" t="s">
        <v>216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ht="14.5" x14ac:dyDescent="0.35">
      <c r="A85" t="s">
        <v>108</v>
      </c>
      <c r="B85" t="s">
        <v>187</v>
      </c>
      <c r="C85" t="s">
        <v>286</v>
      </c>
      <c r="D85" t="s">
        <v>216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ht="14.5" x14ac:dyDescent="0.35">
      <c r="A86" t="s">
        <v>7</v>
      </c>
      <c r="B86" t="s">
        <v>188</v>
      </c>
      <c r="C86" t="s">
        <v>287</v>
      </c>
      <c r="D86" t="s">
        <v>216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ht="14.5" x14ac:dyDescent="0.35">
      <c r="A87" t="s">
        <v>189</v>
      </c>
      <c r="B87" t="s">
        <v>190</v>
      </c>
      <c r="C87" t="s">
        <v>288</v>
      </c>
      <c r="D87" t="s">
        <v>216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ht="14.5" x14ac:dyDescent="0.35">
      <c r="A88" t="s">
        <v>106</v>
      </c>
      <c r="B88" t="s">
        <v>191</v>
      </c>
      <c r="C88" t="s">
        <v>289</v>
      </c>
      <c r="D88" t="s">
        <v>216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ht="14.5" x14ac:dyDescent="0.35">
      <c r="A89" t="s">
        <v>192</v>
      </c>
      <c r="B89" t="s">
        <v>193</v>
      </c>
      <c r="C89" t="s">
        <v>290</v>
      </c>
      <c r="D89" t="s">
        <v>216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ht="14.5" x14ac:dyDescent="0.35">
      <c r="A90" t="s">
        <v>134</v>
      </c>
      <c r="B90" t="s">
        <v>194</v>
      </c>
      <c r="C90" t="s">
        <v>291</v>
      </c>
      <c r="D90" t="s">
        <v>216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ht="14.5" x14ac:dyDescent="0.35">
      <c r="A91" t="s">
        <v>136</v>
      </c>
      <c r="B91" t="s">
        <v>195</v>
      </c>
      <c r="C91" t="s">
        <v>292</v>
      </c>
      <c r="D91" t="s">
        <v>216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ht="14.5" x14ac:dyDescent="0.35">
      <c r="A92" t="s">
        <v>196</v>
      </c>
      <c r="B92" t="s">
        <v>197</v>
      </c>
      <c r="C92" t="s">
        <v>293</v>
      </c>
      <c r="D92" t="s">
        <v>216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ht="14.5" x14ac:dyDescent="0.35">
      <c r="A93" t="s">
        <v>106</v>
      </c>
      <c r="B93" t="s">
        <v>198</v>
      </c>
      <c r="C93" t="s">
        <v>294</v>
      </c>
      <c r="D93" t="s">
        <v>216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ht="14.5" x14ac:dyDescent="0.35">
      <c r="A94" t="s">
        <v>199</v>
      </c>
      <c r="B94" t="s">
        <v>200</v>
      </c>
      <c r="C94" t="s">
        <v>295</v>
      </c>
      <c r="D94" t="s">
        <v>216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ht="14.5" x14ac:dyDescent="0.35">
      <c r="A95" t="s">
        <v>106</v>
      </c>
      <c r="B95" t="s">
        <v>201</v>
      </c>
      <c r="C95" t="s">
        <v>296</v>
      </c>
      <c r="D95" t="s">
        <v>216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ht="14.5" x14ac:dyDescent="0.35">
      <c r="A96" t="s">
        <v>192</v>
      </c>
      <c r="B96" t="s">
        <v>202</v>
      </c>
      <c r="C96" t="s">
        <v>297</v>
      </c>
      <c r="D96" t="s">
        <v>216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ht="14.5" x14ac:dyDescent="0.35">
      <c r="A97" t="s">
        <v>134</v>
      </c>
      <c r="B97" t="s">
        <v>203</v>
      </c>
      <c r="C97" t="s">
        <v>298</v>
      </c>
      <c r="D97" t="s">
        <v>216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ht="14.5" x14ac:dyDescent="0.35">
      <c r="A98" t="s">
        <v>136</v>
      </c>
      <c r="B98" t="s">
        <v>204</v>
      </c>
      <c r="C98" t="s">
        <v>299</v>
      </c>
      <c r="D98" t="s">
        <v>216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ht="14.5" x14ac:dyDescent="0.35">
      <c r="A99" t="s">
        <v>5</v>
      </c>
      <c r="B99" t="s">
        <v>205</v>
      </c>
      <c r="C99" t="s">
        <v>300</v>
      </c>
      <c r="D99" t="s">
        <v>216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ht="14.5" x14ac:dyDescent="0.35">
      <c r="A100" t="s">
        <v>206</v>
      </c>
      <c r="B100" t="s">
        <v>207</v>
      </c>
      <c r="C100" t="s">
        <v>301</v>
      </c>
      <c r="D100" t="s">
        <v>216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ht="14.5" x14ac:dyDescent="0.35">
      <c r="A101" t="s">
        <v>100</v>
      </c>
      <c r="B101" t="s">
        <v>208</v>
      </c>
      <c r="C101" t="s">
        <v>302</v>
      </c>
      <c r="D101" t="s">
        <v>216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ht="14.5" x14ac:dyDescent="0.35">
      <c r="A102" t="s">
        <v>4</v>
      </c>
      <c r="B102" t="s">
        <v>209</v>
      </c>
      <c r="C102" t="s">
        <v>303</v>
      </c>
      <c r="D102" t="s">
        <v>216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ht="14.5" x14ac:dyDescent="0.35">
      <c r="A103" t="s">
        <v>3</v>
      </c>
      <c r="B103" t="s">
        <v>210</v>
      </c>
      <c r="C103" t="s">
        <v>304</v>
      </c>
      <c r="D103" t="s">
        <v>216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ht="14.5" x14ac:dyDescent="0.35">
      <c r="A104" t="s">
        <v>2</v>
      </c>
      <c r="B104" t="s">
        <v>211</v>
      </c>
      <c r="C104" t="s">
        <v>305</v>
      </c>
      <c r="D104" t="s">
        <v>216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ageMargins left="0.75" right="0.75" top="1" bottom="1" header="0.5" footer="0.5"/>
  <pageSetup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topLeftCell="A20" workbookViewId="0">
      <selection activeCell="H31" sqref="H31"/>
    </sheetView>
  </sheetViews>
  <sheetFormatPr defaultRowHeight="14.5" x14ac:dyDescent="0.35"/>
  <cols>
    <col min="1" max="1" width="46.453125" customWidth="1"/>
    <col min="2" max="2" width="29" customWidth="1"/>
    <col min="3" max="3" width="14.26953125" customWidth="1"/>
    <col min="4" max="4" width="18.54296875" customWidth="1"/>
  </cols>
  <sheetData>
    <row r="1" spans="1:37" x14ac:dyDescent="0.35">
      <c r="A1" t="s">
        <v>24</v>
      </c>
    </row>
    <row r="2" spans="1:37" x14ac:dyDescent="0.35">
      <c r="A2" t="s">
        <v>42</v>
      </c>
    </row>
    <row r="3" spans="1:37" x14ac:dyDescent="0.35">
      <c r="A3" t="s">
        <v>43</v>
      </c>
    </row>
    <row r="4" spans="1:37" x14ac:dyDescent="0.35">
      <c r="A4" t="s">
        <v>44</v>
      </c>
    </row>
    <row r="6" spans="1:37" s="1" customFormat="1" x14ac:dyDescent="0.35">
      <c r="A6" s="6" t="s">
        <v>26</v>
      </c>
      <c r="B6" s="6" t="s">
        <v>27</v>
      </c>
      <c r="C6" s="6" t="s">
        <v>28</v>
      </c>
      <c r="D6" s="6">
        <f>'AEO 2021 36'!E1</f>
        <v>2020</v>
      </c>
      <c r="E6" s="6">
        <f>'AEO 2021 36'!F1</f>
        <v>2021</v>
      </c>
      <c r="F6" s="6">
        <f>'AEO 2021 36'!G1</f>
        <v>2022</v>
      </c>
      <c r="G6" s="6">
        <f>'AEO 2021 36'!H1</f>
        <v>2023</v>
      </c>
      <c r="H6" s="6">
        <f>'AEO 2021 36'!I1</f>
        <v>2024</v>
      </c>
      <c r="I6" s="6">
        <f>'AEO 2021 36'!J1</f>
        <v>2025</v>
      </c>
      <c r="J6" s="6">
        <f>'AEO 2021 36'!K1</f>
        <v>2026</v>
      </c>
      <c r="K6" s="6">
        <f>'AEO 2021 36'!L1</f>
        <v>2027</v>
      </c>
      <c r="L6" s="6">
        <f>'AEO 2021 36'!M1</f>
        <v>2028</v>
      </c>
      <c r="M6" s="6">
        <f>'AEO 2021 36'!N1</f>
        <v>2029</v>
      </c>
      <c r="N6" s="6">
        <f>'AEO 2021 36'!O1</f>
        <v>2030</v>
      </c>
      <c r="O6" s="6">
        <f>'AEO 2021 36'!P1</f>
        <v>2031</v>
      </c>
      <c r="P6" s="6">
        <f>'AEO 2021 36'!Q1</f>
        <v>2032</v>
      </c>
      <c r="Q6" s="6">
        <f>'AEO 2021 36'!R1</f>
        <v>2033</v>
      </c>
      <c r="R6" s="6">
        <f>'AEO 2021 36'!S1</f>
        <v>2034</v>
      </c>
      <c r="S6" s="6">
        <f>'AEO 2021 36'!T1</f>
        <v>2035</v>
      </c>
      <c r="T6" s="6">
        <f>'AEO 2021 36'!U1</f>
        <v>2036</v>
      </c>
      <c r="U6" s="6">
        <f>'AEO 2021 36'!V1</f>
        <v>2037</v>
      </c>
      <c r="V6" s="6">
        <f>'AEO 2021 36'!W1</f>
        <v>2038</v>
      </c>
      <c r="W6" s="6">
        <f>'AEO 2021 36'!X1</f>
        <v>2039</v>
      </c>
      <c r="X6" s="6">
        <f>'AEO 2021 36'!Y1</f>
        <v>2040</v>
      </c>
      <c r="Y6" s="6">
        <f>'AEO 2021 36'!Z1</f>
        <v>2041</v>
      </c>
      <c r="Z6" s="6">
        <f>'AEO 2021 36'!AA1</f>
        <v>2042</v>
      </c>
      <c r="AA6" s="6">
        <f>'AEO 2021 36'!AB1</f>
        <v>2043</v>
      </c>
      <c r="AB6" s="6">
        <f>'AEO 2021 36'!AC1</f>
        <v>2044</v>
      </c>
      <c r="AC6" s="6">
        <f>'AEO 2021 36'!AD1</f>
        <v>2045</v>
      </c>
      <c r="AD6" s="6">
        <f>'AEO 2021 36'!AE1</f>
        <v>2046</v>
      </c>
      <c r="AE6" s="6">
        <f>'AEO 2021 36'!AF1</f>
        <v>2047</v>
      </c>
      <c r="AF6" s="6">
        <f>'AEO 2021 36'!AG1</f>
        <v>2048</v>
      </c>
      <c r="AG6" s="6">
        <f>'AEO 2021 36'!AH1</f>
        <v>2049</v>
      </c>
      <c r="AH6" s="6">
        <f>'AEO 2021 36'!AI1</f>
        <v>2050</v>
      </c>
      <c r="AI6" s="6"/>
      <c r="AJ6" s="6"/>
      <c r="AK6" s="6"/>
    </row>
    <row r="7" spans="1:37" x14ac:dyDescent="0.35">
      <c r="A7" t="s">
        <v>33</v>
      </c>
      <c r="B7" t="s">
        <v>29</v>
      </c>
      <c r="C7" t="s">
        <v>25</v>
      </c>
      <c r="D7" s="4">
        <f>'AEO 2021 17'!E26*1000</f>
        <v>227.08800000000002</v>
      </c>
      <c r="E7" s="4">
        <f>INDEX('AEO 2022 17'!30:30,MATCH(E$6,'AEO 2022 17'!$1:$1,0))*1000</f>
        <v>214.32399999999998</v>
      </c>
      <c r="F7" s="4">
        <f>INDEX('AEO 2022 17'!30:30,MATCH(F$6,'AEO 2022 17'!$1:$1,0))*1000</f>
        <v>240.857</v>
      </c>
      <c r="G7" s="4">
        <f>INDEX('AEO 2022 17'!30:30,MATCH(G$6,'AEO 2022 17'!$1:$1,0))*1000</f>
        <v>165.56699999999998</v>
      </c>
      <c r="H7" s="4">
        <f>INDEX('AEO 2022 17'!30:30,MATCH(H$6,'AEO 2022 17'!$1:$1,0))*1000</f>
        <v>165.352</v>
      </c>
      <c r="I7" s="4">
        <f>INDEX('AEO 2022 17'!30:30,MATCH(I$6,'AEO 2022 17'!$1:$1,0))*1000</f>
        <v>159.71799999999999</v>
      </c>
      <c r="J7" s="4">
        <f>INDEX('AEO 2022 17'!30:30,MATCH(J$6,'AEO 2022 17'!$1:$1,0))*1000</f>
        <v>158.42899999999997</v>
      </c>
      <c r="K7" s="4">
        <f>INDEX('AEO 2022 17'!30:30,MATCH(K$6,'AEO 2022 17'!$1:$1,0))*1000</f>
        <v>160.16499999999999</v>
      </c>
      <c r="L7" s="4">
        <f>INDEX('AEO 2022 17'!30:30,MATCH(L$6,'AEO 2022 17'!$1:$1,0))*1000</f>
        <v>161.36700000000002</v>
      </c>
      <c r="M7" s="4">
        <f>INDEX('AEO 2022 17'!30:30,MATCH(M$6,'AEO 2022 17'!$1:$1,0))*1000</f>
        <v>164.184</v>
      </c>
      <c r="N7" s="4">
        <f>INDEX('AEO 2022 17'!30:30,MATCH(N$6,'AEO 2022 17'!$1:$1,0))*1000</f>
        <v>163.79599999999999</v>
      </c>
      <c r="O7" s="4">
        <f>INDEX('AEO 2022 17'!30:30,MATCH(O$6,'AEO 2022 17'!$1:$1,0))*1000</f>
        <v>156.58799999999999</v>
      </c>
      <c r="P7" s="4">
        <f>INDEX('AEO 2022 17'!30:30,MATCH(P$6,'AEO 2022 17'!$1:$1,0))*1000</f>
        <v>152.66999999999999</v>
      </c>
      <c r="Q7" s="4">
        <f>INDEX('AEO 2022 17'!30:30,MATCH(Q$6,'AEO 2022 17'!$1:$1,0))*1000</f>
        <v>150.928</v>
      </c>
      <c r="R7" s="4">
        <f>INDEX('AEO 2022 17'!30:30,MATCH(R$6,'AEO 2022 17'!$1:$1,0))*1000</f>
        <v>151.30199999999999</v>
      </c>
      <c r="S7" s="4">
        <f>INDEX('AEO 2022 17'!30:30,MATCH(S$6,'AEO 2022 17'!$1:$1,0))*1000</f>
        <v>156.429</v>
      </c>
      <c r="T7" s="4">
        <f>INDEX('AEO 2022 17'!30:30,MATCH(T$6,'AEO 2022 17'!$1:$1,0))*1000</f>
        <v>157.215</v>
      </c>
      <c r="U7" s="4">
        <f>INDEX('AEO 2022 17'!30:30,MATCH(U$6,'AEO 2022 17'!$1:$1,0))*1000</f>
        <v>160.40899999999999</v>
      </c>
      <c r="V7" s="4">
        <f>INDEX('AEO 2022 17'!30:30,MATCH(V$6,'AEO 2022 17'!$1:$1,0))*1000</f>
        <v>176.14499999999998</v>
      </c>
      <c r="W7" s="4">
        <f>INDEX('AEO 2022 17'!30:30,MATCH(W$6,'AEO 2022 17'!$1:$1,0))*1000</f>
        <v>177.494</v>
      </c>
      <c r="X7" s="4">
        <f>INDEX('AEO 2022 17'!30:30,MATCH(X$6,'AEO 2022 17'!$1:$1,0))*1000</f>
        <v>179.785</v>
      </c>
      <c r="Y7" s="4">
        <f>INDEX('AEO 2022 17'!30:30,MATCH(Y$6,'AEO 2022 17'!$1:$1,0))*1000</f>
        <v>183.994</v>
      </c>
      <c r="Z7" s="4">
        <f>INDEX('AEO 2022 17'!30:30,MATCH(Z$6,'AEO 2022 17'!$1:$1,0))*1000</f>
        <v>186.18</v>
      </c>
      <c r="AA7" s="4">
        <f>INDEX('AEO 2022 17'!30:30,MATCH(AA$6,'AEO 2022 17'!$1:$1,0))*1000</f>
        <v>200.011</v>
      </c>
      <c r="AB7" s="4">
        <f>INDEX('AEO 2022 17'!30:30,MATCH(AB$6,'AEO 2022 17'!$1:$1,0))*1000</f>
        <v>213.22299999999998</v>
      </c>
      <c r="AC7" s="4">
        <f>INDEX('AEO 2022 17'!30:30,MATCH(AC$6,'AEO 2022 17'!$1:$1,0))*1000</f>
        <v>216.84200000000001</v>
      </c>
      <c r="AD7" s="4">
        <f>INDEX('AEO 2022 17'!30:30,MATCH(AD$6,'AEO 2022 17'!$1:$1,0))*1000</f>
        <v>224.95200000000003</v>
      </c>
      <c r="AE7" s="4">
        <f>INDEX('AEO 2022 17'!30:30,MATCH(AE$6,'AEO 2022 17'!$1:$1,0))*1000</f>
        <v>229.11200000000002</v>
      </c>
      <c r="AF7" s="4">
        <f>INDEX('AEO 2022 17'!30:30,MATCH(AF$6,'AEO 2022 17'!$1:$1,0))*1000</f>
        <v>236.55100000000002</v>
      </c>
      <c r="AG7" s="4">
        <f>INDEX('AEO 2022 17'!30:30,MATCH(AG$6,'AEO 2022 17'!$1:$1,0))*1000</f>
        <v>243.48500000000001</v>
      </c>
      <c r="AH7" s="4">
        <f>INDEX('AEO 2022 17'!30:30,MATCH(AH$6,'AEO 2022 17'!$1:$1,0))*1000</f>
        <v>247.46599999999998</v>
      </c>
      <c r="AI7" s="4"/>
      <c r="AJ7" s="4"/>
      <c r="AK7" s="4"/>
    </row>
    <row r="8" spans="1:37" x14ac:dyDescent="0.35">
      <c r="A8" t="s">
        <v>32</v>
      </c>
      <c r="B8" t="s">
        <v>30</v>
      </c>
      <c r="C8" t="s">
        <v>25</v>
      </c>
      <c r="D8" s="3">
        <f>'AEO 2021 36'!E18</f>
        <v>50.426529000000002</v>
      </c>
      <c r="E8" s="3">
        <f>INDEX('AEO 2022 36 '!18:18,MATCH(E$6,'AEO 2022 36 '!$13:$13,0))</f>
        <v>52.341071999999997</v>
      </c>
      <c r="F8" s="3">
        <f>INDEX('AEO 2022 36 '!18:18,MATCH(F$6,'AEO 2022 36 '!$13:$13,0))</f>
        <v>55.018439999999998</v>
      </c>
      <c r="G8" s="3">
        <f>INDEX('AEO 2022 36 '!18:18,MATCH(G$6,'AEO 2022 36 '!$13:$13,0))</f>
        <v>57.293982999999997</v>
      </c>
      <c r="H8" s="3">
        <f>INDEX('AEO 2022 36 '!18:18,MATCH(H$6,'AEO 2022 36 '!$13:$13,0))</f>
        <v>58.347095000000003</v>
      </c>
      <c r="I8" s="3">
        <f>INDEX('AEO 2022 36 '!18:18,MATCH(I$6,'AEO 2022 36 '!$13:$13,0))</f>
        <v>59.292045999999999</v>
      </c>
      <c r="J8" s="3">
        <f>INDEX('AEO 2022 36 '!18:18,MATCH(J$6,'AEO 2022 36 '!$13:$13,0))</f>
        <v>60.054276000000002</v>
      </c>
      <c r="K8" s="3">
        <f>INDEX('AEO 2022 36 '!18:18,MATCH(K$6,'AEO 2022 36 '!$13:$13,0))</f>
        <v>60.645831999999999</v>
      </c>
      <c r="L8" s="3">
        <f>INDEX('AEO 2022 36 '!18:18,MATCH(L$6,'AEO 2022 36 '!$13:$13,0))</f>
        <v>61.085116999999997</v>
      </c>
      <c r="M8" s="3">
        <f>INDEX('AEO 2022 36 '!18:18,MATCH(M$6,'AEO 2022 36 '!$13:$13,0))</f>
        <v>61.376376999999998</v>
      </c>
      <c r="N8" s="3">
        <f>INDEX('AEO 2022 36 '!18:18,MATCH(N$6,'AEO 2022 36 '!$13:$13,0))</f>
        <v>61.730705</v>
      </c>
      <c r="O8" s="3">
        <f>INDEX('AEO 2022 36 '!18:18,MATCH(O$6,'AEO 2022 36 '!$13:$13,0))</f>
        <v>62.624172000000002</v>
      </c>
      <c r="P8" s="3">
        <f>INDEX('AEO 2022 36 '!18:18,MATCH(P$6,'AEO 2022 36 '!$13:$13,0))</f>
        <v>62.985115</v>
      </c>
      <c r="Q8" s="3">
        <f>INDEX('AEO 2022 36 '!18:18,MATCH(Q$6,'AEO 2022 36 '!$13:$13,0))</f>
        <v>63.372196000000002</v>
      </c>
      <c r="R8" s="3">
        <f>INDEX('AEO 2022 36 '!18:18,MATCH(R$6,'AEO 2022 36 '!$13:$13,0))</f>
        <v>63.817276</v>
      </c>
      <c r="S8" s="3">
        <f>INDEX('AEO 2022 36 '!18:18,MATCH(S$6,'AEO 2022 36 '!$13:$13,0))</f>
        <v>64.206192000000001</v>
      </c>
      <c r="T8" s="3">
        <f>INDEX('AEO 2022 36 '!18:18,MATCH(T$6,'AEO 2022 36 '!$13:$13,0))</f>
        <v>64.635818</v>
      </c>
      <c r="U8" s="3">
        <f>INDEX('AEO 2022 36 '!18:18,MATCH(U$6,'AEO 2022 36 '!$13:$13,0))</f>
        <v>65.138244999999998</v>
      </c>
      <c r="V8" s="3">
        <f>INDEX('AEO 2022 36 '!18:18,MATCH(V$6,'AEO 2022 36 '!$13:$13,0))</f>
        <v>65.602219000000005</v>
      </c>
      <c r="W8" s="3">
        <f>INDEX('AEO 2022 36 '!18:18,MATCH(W$6,'AEO 2022 36 '!$13:$13,0))</f>
        <v>66.192047000000002</v>
      </c>
      <c r="X8" s="3">
        <f>INDEX('AEO 2022 36 '!18:18,MATCH(X$6,'AEO 2022 36 '!$13:$13,0))</f>
        <v>67.346855000000005</v>
      </c>
      <c r="Y8" s="3">
        <f>INDEX('AEO 2022 36 '!18:18,MATCH(Y$6,'AEO 2022 36 '!$13:$13,0))</f>
        <v>68.094498000000002</v>
      </c>
      <c r="Z8" s="3">
        <f>INDEX('AEO 2022 36 '!18:18,MATCH(Z$6,'AEO 2022 36 '!$13:$13,0))</f>
        <v>68.773444999999995</v>
      </c>
      <c r="AA8" s="3">
        <f>INDEX('AEO 2022 36 '!18:18,MATCH(AA$6,'AEO 2022 36 '!$13:$13,0))</f>
        <v>69.845009000000005</v>
      </c>
      <c r="AB8" s="3">
        <f>INDEX('AEO 2022 36 '!18:18,MATCH(AB$6,'AEO 2022 36 '!$13:$13,0))</f>
        <v>70.345084999999997</v>
      </c>
      <c r="AC8" s="3">
        <f>INDEX('AEO 2022 36 '!18:18,MATCH(AC$6,'AEO 2022 36 '!$13:$13,0))</f>
        <v>70.781784000000002</v>
      </c>
      <c r="AD8" s="3">
        <f>INDEX('AEO 2022 36 '!18:18,MATCH(AD$6,'AEO 2022 36 '!$13:$13,0))</f>
        <v>71.416443000000001</v>
      </c>
      <c r="AE8" s="3">
        <f>INDEX('AEO 2022 36 '!18:18,MATCH(AE$6,'AEO 2022 36 '!$13:$13,0))</f>
        <v>72.050422999999995</v>
      </c>
      <c r="AF8" s="3">
        <f>INDEX('AEO 2022 36 '!18:18,MATCH(AF$6,'AEO 2022 36 '!$13:$13,0))</f>
        <v>72.693031000000005</v>
      </c>
      <c r="AG8" s="3">
        <f>INDEX('AEO 2022 36 '!18:18,MATCH(AG$6,'AEO 2022 36 '!$13:$13,0))</f>
        <v>73.365066999999996</v>
      </c>
      <c r="AH8" s="3">
        <f>INDEX('AEO 2022 36 '!18:18,MATCH(AH$6,'AEO 2022 36 '!$13:$13,0))</f>
        <v>74.101059000000006</v>
      </c>
      <c r="AI8" s="3"/>
      <c r="AJ8" s="3"/>
      <c r="AK8" s="3"/>
    </row>
    <row r="9" spans="1:37" x14ac:dyDescent="0.35">
      <c r="A9" t="s">
        <v>32</v>
      </c>
      <c r="B9" t="s">
        <v>31</v>
      </c>
      <c r="C9" t="s">
        <v>25</v>
      </c>
      <c r="D9" s="3">
        <f>'AEO 2021 36'!E26</f>
        <v>256.50799599999999</v>
      </c>
      <c r="E9" s="3">
        <f>INDEX('AEO 2022 36 '!27:27,MATCH(E$6,'AEO 2022 36 '!$13:$13,0))</f>
        <v>268.642517</v>
      </c>
      <c r="F9" s="3">
        <f>INDEX('AEO 2022 36 '!27:27,MATCH(F$6,'AEO 2022 36 '!$13:$13,0))</f>
        <v>268.125092</v>
      </c>
      <c r="G9" s="3">
        <f>INDEX('AEO 2022 36 '!27:27,MATCH(G$6,'AEO 2022 36 '!$13:$13,0))</f>
        <v>264.92746</v>
      </c>
      <c r="H9" s="3">
        <f>INDEX('AEO 2022 36 '!27:27,MATCH(H$6,'AEO 2022 36 '!$13:$13,0))</f>
        <v>260.09613000000002</v>
      </c>
      <c r="I9" s="3">
        <f>INDEX('AEO 2022 36 '!27:27,MATCH(I$6,'AEO 2022 36 '!$13:$13,0))</f>
        <v>256.220215</v>
      </c>
      <c r="J9" s="3">
        <f>INDEX('AEO 2022 36 '!27:27,MATCH(J$6,'AEO 2022 36 '!$13:$13,0))</f>
        <v>253.049271</v>
      </c>
      <c r="K9" s="3">
        <f>INDEX('AEO 2022 36 '!27:27,MATCH(K$6,'AEO 2022 36 '!$13:$13,0))</f>
        <v>251.487122</v>
      </c>
      <c r="L9" s="3">
        <f>INDEX('AEO 2022 36 '!27:27,MATCH(L$6,'AEO 2022 36 '!$13:$13,0))</f>
        <v>251.19589199999999</v>
      </c>
      <c r="M9" s="3">
        <f>INDEX('AEO 2022 36 '!27:27,MATCH(M$6,'AEO 2022 36 '!$13:$13,0))</f>
        <v>251.62777700000001</v>
      </c>
      <c r="N9" s="3">
        <f>INDEX('AEO 2022 36 '!27:27,MATCH(N$6,'AEO 2022 36 '!$13:$13,0))</f>
        <v>252.52041600000001</v>
      </c>
      <c r="O9" s="3">
        <f>INDEX('AEO 2022 36 '!27:27,MATCH(O$6,'AEO 2022 36 '!$13:$13,0))</f>
        <v>253.80427599999999</v>
      </c>
      <c r="P9" s="3">
        <f>INDEX('AEO 2022 36 '!27:27,MATCH(P$6,'AEO 2022 36 '!$13:$13,0))</f>
        <v>255.89063999999999</v>
      </c>
      <c r="Q9" s="3">
        <f>INDEX('AEO 2022 36 '!27:27,MATCH(Q$6,'AEO 2022 36 '!$13:$13,0))</f>
        <v>258.78051799999997</v>
      </c>
      <c r="R9" s="3">
        <f>INDEX('AEO 2022 36 '!27:27,MATCH(R$6,'AEO 2022 36 '!$13:$13,0))</f>
        <v>261.80850199999998</v>
      </c>
      <c r="S9" s="3">
        <f>INDEX('AEO 2022 36 '!27:27,MATCH(S$6,'AEO 2022 36 '!$13:$13,0))</f>
        <v>264.92379799999998</v>
      </c>
      <c r="T9" s="3">
        <f>INDEX('AEO 2022 36 '!27:27,MATCH(T$6,'AEO 2022 36 '!$13:$13,0))</f>
        <v>268.29809599999999</v>
      </c>
      <c r="U9" s="3">
        <f>INDEX('AEO 2022 36 '!27:27,MATCH(U$6,'AEO 2022 36 '!$13:$13,0))</f>
        <v>272.10479700000002</v>
      </c>
      <c r="V9" s="3">
        <f>INDEX('AEO 2022 36 '!27:27,MATCH(V$6,'AEO 2022 36 '!$13:$13,0))</f>
        <v>275.93069500000001</v>
      </c>
      <c r="W9" s="3">
        <f>INDEX('AEO 2022 36 '!27:27,MATCH(W$6,'AEO 2022 36 '!$13:$13,0))</f>
        <v>279.81314099999997</v>
      </c>
      <c r="X9" s="3">
        <f>INDEX('AEO 2022 36 '!27:27,MATCH(X$6,'AEO 2022 36 '!$13:$13,0))</f>
        <v>283.46228000000002</v>
      </c>
      <c r="Y9" s="3">
        <f>INDEX('AEO 2022 36 '!27:27,MATCH(Y$6,'AEO 2022 36 '!$13:$13,0))</f>
        <v>287.533051</v>
      </c>
      <c r="Z9" s="3">
        <f>INDEX('AEO 2022 36 '!27:27,MATCH(Z$6,'AEO 2022 36 '!$13:$13,0))</f>
        <v>291.597443</v>
      </c>
      <c r="AA9" s="3">
        <f>INDEX('AEO 2022 36 '!27:27,MATCH(AA$6,'AEO 2022 36 '!$13:$13,0))</f>
        <v>296.498627</v>
      </c>
      <c r="AB9" s="3">
        <f>INDEX('AEO 2022 36 '!27:27,MATCH(AB$6,'AEO 2022 36 '!$13:$13,0))</f>
        <v>301.61779799999999</v>
      </c>
      <c r="AC9" s="3">
        <f>INDEX('AEO 2022 36 '!27:27,MATCH(AC$6,'AEO 2022 36 '!$13:$13,0))</f>
        <v>306.76580799999999</v>
      </c>
      <c r="AD9" s="3">
        <f>INDEX('AEO 2022 36 '!27:27,MATCH(AD$6,'AEO 2022 36 '!$13:$13,0))</f>
        <v>312.85644500000001</v>
      </c>
      <c r="AE9" s="3">
        <f>INDEX('AEO 2022 36 '!27:27,MATCH(AE$6,'AEO 2022 36 '!$13:$13,0))</f>
        <v>317.753174</v>
      </c>
      <c r="AF9" s="3">
        <f>INDEX('AEO 2022 36 '!27:27,MATCH(AF$6,'AEO 2022 36 '!$13:$13,0))</f>
        <v>322.09628300000003</v>
      </c>
      <c r="AG9" s="3">
        <f>INDEX('AEO 2022 36 '!27:27,MATCH(AG$6,'AEO 2022 36 '!$13:$13,0))</f>
        <v>326.56167599999998</v>
      </c>
      <c r="AH9" s="3">
        <f>INDEX('AEO 2022 36 '!27:27,MATCH(AH$6,'AEO 2022 36 '!$13:$13,0))</f>
        <v>331.52713</v>
      </c>
      <c r="AI9" s="3"/>
      <c r="AJ9" s="3"/>
      <c r="AK9" s="3"/>
    </row>
    <row r="10" spans="1:37" x14ac:dyDescent="0.35">
      <c r="A10" t="s">
        <v>32</v>
      </c>
      <c r="B10" t="s">
        <v>34</v>
      </c>
      <c r="C10" t="s">
        <v>25</v>
      </c>
      <c r="D10" s="3">
        <f>SUM('AEO 2021 36'!E65,'AEO 2021 36'!E73,'AEO 2021 36'!E81)</f>
        <v>92.712327000000002</v>
      </c>
      <c r="E10" s="3">
        <f>SUM(INDEX('AEO 2022 36 '!74:74,MATCH(E$6,'AEO 2022 36 '!$13:$13,0)),INDEX('AEO 2022 36 '!82:82,MATCH(E$6,'AEO 2022 36 '!$13:$13,0)),INDEX('AEO 2022 36 '!90:90,MATCH(E$6,'AEO 2022 36 '!$13:$13,0)))</f>
        <v>136.16318699999999</v>
      </c>
      <c r="F10" s="3">
        <f>SUM(INDEX('AEO 2022 36 '!74:74,MATCH(F$6,'AEO 2022 36 '!$13:$13,0)),INDEX('AEO 2022 36 '!82:82,MATCH(F$6,'AEO 2022 36 '!$13:$13,0)),INDEX('AEO 2022 36 '!90:90,MATCH(F$6,'AEO 2022 36 '!$13:$13,0)))</f>
        <v>155.78935200000001</v>
      </c>
      <c r="G10" s="3">
        <f>SUM(INDEX('AEO 2022 36 '!74:74,MATCH(G$6,'AEO 2022 36 '!$13:$13,0)),INDEX('AEO 2022 36 '!82:82,MATCH(G$6,'AEO 2022 36 '!$13:$13,0)),INDEX('AEO 2022 36 '!90:90,MATCH(G$6,'AEO 2022 36 '!$13:$13,0)))</f>
        <v>165.06114600000001</v>
      </c>
      <c r="H10" s="3">
        <f>SUM(INDEX('AEO 2022 36 '!74:74,MATCH(H$6,'AEO 2022 36 '!$13:$13,0)),INDEX('AEO 2022 36 '!82:82,MATCH(H$6,'AEO 2022 36 '!$13:$13,0)),INDEX('AEO 2022 36 '!90:90,MATCH(H$6,'AEO 2022 36 '!$13:$13,0)))</f>
        <v>169.90270500000003</v>
      </c>
      <c r="I10" s="3">
        <f>SUM(INDEX('AEO 2022 36 '!74:74,MATCH(I$6,'AEO 2022 36 '!$13:$13,0)),INDEX('AEO 2022 36 '!82:82,MATCH(I$6,'AEO 2022 36 '!$13:$13,0)),INDEX('AEO 2022 36 '!90:90,MATCH(I$6,'AEO 2022 36 '!$13:$13,0)))</f>
        <v>172.68521100000001</v>
      </c>
      <c r="J10" s="3">
        <f>SUM(INDEX('AEO 2022 36 '!74:74,MATCH(J$6,'AEO 2022 36 '!$13:$13,0)),INDEX('AEO 2022 36 '!82:82,MATCH(J$6,'AEO 2022 36 '!$13:$13,0)),INDEX('AEO 2022 36 '!90:90,MATCH(J$6,'AEO 2022 36 '!$13:$13,0)))</f>
        <v>174.42326299999999</v>
      </c>
      <c r="K10" s="3">
        <f>SUM(INDEX('AEO 2022 36 '!74:74,MATCH(K$6,'AEO 2022 36 '!$13:$13,0)),INDEX('AEO 2022 36 '!82:82,MATCH(K$6,'AEO 2022 36 '!$13:$13,0)),INDEX('AEO 2022 36 '!90:90,MATCH(K$6,'AEO 2022 36 '!$13:$13,0)))</f>
        <v>175.49497300000002</v>
      </c>
      <c r="L10" s="3">
        <f>SUM(INDEX('AEO 2022 36 '!74:74,MATCH(L$6,'AEO 2022 36 '!$13:$13,0)),INDEX('AEO 2022 36 '!82:82,MATCH(L$6,'AEO 2022 36 '!$13:$13,0)),INDEX('AEO 2022 36 '!90:90,MATCH(L$6,'AEO 2022 36 '!$13:$13,0)))</f>
        <v>176.09684300000001</v>
      </c>
      <c r="M10" s="3">
        <f>SUM(INDEX('AEO 2022 36 '!74:74,MATCH(M$6,'AEO 2022 36 '!$13:$13,0)),INDEX('AEO 2022 36 '!82:82,MATCH(M$6,'AEO 2022 36 '!$13:$13,0)),INDEX('AEO 2022 36 '!90:90,MATCH(M$6,'AEO 2022 36 '!$13:$13,0)))</f>
        <v>176.39685400000002</v>
      </c>
      <c r="N10" s="3">
        <f>SUM(INDEX('AEO 2022 36 '!74:74,MATCH(N$6,'AEO 2022 36 '!$13:$13,0)),INDEX('AEO 2022 36 '!82:82,MATCH(N$6,'AEO 2022 36 '!$13:$13,0)),INDEX('AEO 2022 36 '!90:90,MATCH(N$6,'AEO 2022 36 '!$13:$13,0)))</f>
        <v>176.63994700000001</v>
      </c>
      <c r="O10" s="3">
        <f>SUM(INDEX('AEO 2022 36 '!74:74,MATCH(O$6,'AEO 2022 36 '!$13:$13,0)),INDEX('AEO 2022 36 '!82:82,MATCH(O$6,'AEO 2022 36 '!$13:$13,0)),INDEX('AEO 2022 36 '!90:90,MATCH(O$6,'AEO 2022 36 '!$13:$13,0)))</f>
        <v>176.870868</v>
      </c>
      <c r="P10" s="3">
        <f>SUM(INDEX('AEO 2022 36 '!74:74,MATCH(P$6,'AEO 2022 36 '!$13:$13,0)),INDEX('AEO 2022 36 '!82:82,MATCH(P$6,'AEO 2022 36 '!$13:$13,0)),INDEX('AEO 2022 36 '!90:90,MATCH(P$6,'AEO 2022 36 '!$13:$13,0)))</f>
        <v>176.80948599999999</v>
      </c>
      <c r="Q10" s="3">
        <f>SUM(INDEX('AEO 2022 36 '!74:74,MATCH(Q$6,'AEO 2022 36 '!$13:$13,0)),INDEX('AEO 2022 36 '!82:82,MATCH(Q$6,'AEO 2022 36 '!$13:$13,0)),INDEX('AEO 2022 36 '!90:90,MATCH(Q$6,'AEO 2022 36 '!$13:$13,0)))</f>
        <v>176.67783300000002</v>
      </c>
      <c r="R10" s="3">
        <f>SUM(INDEX('AEO 2022 36 '!74:74,MATCH(R$6,'AEO 2022 36 '!$13:$13,0)),INDEX('AEO 2022 36 '!82:82,MATCH(R$6,'AEO 2022 36 '!$13:$13,0)),INDEX('AEO 2022 36 '!90:90,MATCH(R$6,'AEO 2022 36 '!$13:$13,0)))</f>
        <v>176.509163</v>
      </c>
      <c r="S10" s="3">
        <f>SUM(INDEX('AEO 2022 36 '!74:74,MATCH(S$6,'AEO 2022 36 '!$13:$13,0)),INDEX('AEO 2022 36 '!82:82,MATCH(S$6,'AEO 2022 36 '!$13:$13,0)),INDEX('AEO 2022 36 '!90:90,MATCH(S$6,'AEO 2022 36 '!$13:$13,0)))</f>
        <v>176.22735499999999</v>
      </c>
      <c r="T10" s="3">
        <f>SUM(INDEX('AEO 2022 36 '!74:74,MATCH(T$6,'AEO 2022 36 '!$13:$13,0)),INDEX('AEO 2022 36 '!82:82,MATCH(T$6,'AEO 2022 36 '!$13:$13,0)),INDEX('AEO 2022 36 '!90:90,MATCH(T$6,'AEO 2022 36 '!$13:$13,0)))</f>
        <v>176.052514</v>
      </c>
      <c r="U10" s="3">
        <f>SUM(INDEX('AEO 2022 36 '!74:74,MATCH(U$6,'AEO 2022 36 '!$13:$13,0)),INDEX('AEO 2022 36 '!82:82,MATCH(U$6,'AEO 2022 36 '!$13:$13,0)),INDEX('AEO 2022 36 '!90:90,MATCH(U$6,'AEO 2022 36 '!$13:$13,0)))</f>
        <v>175.993313</v>
      </c>
      <c r="V10" s="3">
        <f>SUM(INDEX('AEO 2022 36 '!74:74,MATCH(V$6,'AEO 2022 36 '!$13:$13,0)),INDEX('AEO 2022 36 '!82:82,MATCH(V$6,'AEO 2022 36 '!$13:$13,0)),INDEX('AEO 2022 36 '!90:90,MATCH(V$6,'AEO 2022 36 '!$13:$13,0)))</f>
        <v>175.881619</v>
      </c>
      <c r="W10" s="3">
        <f>SUM(INDEX('AEO 2022 36 '!74:74,MATCH(W$6,'AEO 2022 36 '!$13:$13,0)),INDEX('AEO 2022 36 '!82:82,MATCH(W$6,'AEO 2022 36 '!$13:$13,0)),INDEX('AEO 2022 36 '!90:90,MATCH(W$6,'AEO 2022 36 '!$13:$13,0)))</f>
        <v>175.34052299999999</v>
      </c>
      <c r="X10" s="3">
        <f>SUM(INDEX('AEO 2022 36 '!74:74,MATCH(X$6,'AEO 2022 36 '!$13:$13,0)),INDEX('AEO 2022 36 '!82:82,MATCH(X$6,'AEO 2022 36 '!$13:$13,0)),INDEX('AEO 2022 36 '!90:90,MATCH(X$6,'AEO 2022 36 '!$13:$13,0)))</f>
        <v>174.84319600000001</v>
      </c>
      <c r="Y10" s="3">
        <f>SUM(INDEX('AEO 2022 36 '!74:74,MATCH(Y$6,'AEO 2022 36 '!$13:$13,0)),INDEX('AEO 2022 36 '!82:82,MATCH(Y$6,'AEO 2022 36 '!$13:$13,0)),INDEX('AEO 2022 36 '!90:90,MATCH(Y$6,'AEO 2022 36 '!$13:$13,0)))</f>
        <v>174.22617700000001</v>
      </c>
      <c r="Z10" s="3">
        <f>SUM(INDEX('AEO 2022 36 '!74:74,MATCH(Z$6,'AEO 2022 36 '!$13:$13,0)),INDEX('AEO 2022 36 '!82:82,MATCH(Z$6,'AEO 2022 36 '!$13:$13,0)),INDEX('AEO 2022 36 '!90:90,MATCH(Z$6,'AEO 2022 36 '!$13:$13,0)))</f>
        <v>173.50654600000001</v>
      </c>
      <c r="AA10" s="3">
        <f>SUM(INDEX('AEO 2022 36 '!74:74,MATCH(AA$6,'AEO 2022 36 '!$13:$13,0)),INDEX('AEO 2022 36 '!82:82,MATCH(AA$6,'AEO 2022 36 '!$13:$13,0)),INDEX('AEO 2022 36 '!90:90,MATCH(AA$6,'AEO 2022 36 '!$13:$13,0)))</f>
        <v>172.790829</v>
      </c>
      <c r="AB10" s="3">
        <f>SUM(INDEX('AEO 2022 36 '!74:74,MATCH(AB$6,'AEO 2022 36 '!$13:$13,0)),INDEX('AEO 2022 36 '!82:82,MATCH(AB$6,'AEO 2022 36 '!$13:$13,0)),INDEX('AEO 2022 36 '!90:90,MATCH(AB$6,'AEO 2022 36 '!$13:$13,0)))</f>
        <v>172.02248400000002</v>
      </c>
      <c r="AC10" s="3">
        <f>SUM(INDEX('AEO 2022 36 '!74:74,MATCH(AC$6,'AEO 2022 36 '!$13:$13,0)),INDEX('AEO 2022 36 '!82:82,MATCH(AC$6,'AEO 2022 36 '!$13:$13,0)),INDEX('AEO 2022 36 '!90:90,MATCH(AC$6,'AEO 2022 36 '!$13:$13,0)))</f>
        <v>171.14397099999999</v>
      </c>
      <c r="AD10" s="3">
        <f>SUM(INDEX('AEO 2022 36 '!74:74,MATCH(AD$6,'AEO 2022 36 '!$13:$13,0)),INDEX('AEO 2022 36 '!82:82,MATCH(AD$6,'AEO 2022 36 '!$13:$13,0)),INDEX('AEO 2022 36 '!90:90,MATCH(AD$6,'AEO 2022 36 '!$13:$13,0)))</f>
        <v>170.24475200000001</v>
      </c>
      <c r="AE10" s="3">
        <f>SUM(INDEX('AEO 2022 36 '!74:74,MATCH(AE$6,'AEO 2022 36 '!$13:$13,0)),INDEX('AEO 2022 36 '!82:82,MATCH(AE$6,'AEO 2022 36 '!$13:$13,0)),INDEX('AEO 2022 36 '!90:90,MATCH(AE$6,'AEO 2022 36 '!$13:$13,0)))</f>
        <v>169.16486700000002</v>
      </c>
      <c r="AF10" s="3">
        <f>SUM(INDEX('AEO 2022 36 '!74:74,MATCH(AF$6,'AEO 2022 36 '!$13:$13,0)),INDEX('AEO 2022 36 '!82:82,MATCH(AF$6,'AEO 2022 36 '!$13:$13,0)),INDEX('AEO 2022 36 '!90:90,MATCH(AF$6,'AEO 2022 36 '!$13:$13,0)))</f>
        <v>167.860961</v>
      </c>
      <c r="AG10" s="3">
        <f>SUM(INDEX('AEO 2022 36 '!74:74,MATCH(AG$6,'AEO 2022 36 '!$13:$13,0)),INDEX('AEO 2022 36 '!82:82,MATCH(AG$6,'AEO 2022 36 '!$13:$13,0)),INDEX('AEO 2022 36 '!90:90,MATCH(AG$6,'AEO 2022 36 '!$13:$13,0)))</f>
        <v>166.27032800000001</v>
      </c>
      <c r="AH10" s="3">
        <f>SUM(INDEX('AEO 2022 36 '!74:74,MATCH(AH$6,'AEO 2022 36 '!$13:$13,0)),INDEX('AEO 2022 36 '!82:82,MATCH(AH$6,'AEO 2022 36 '!$13:$13,0)),INDEX('AEO 2022 36 '!90:90,MATCH(AH$6,'AEO 2022 36 '!$13:$13,0)))</f>
        <v>164.22610400000002</v>
      </c>
      <c r="AI10" s="3"/>
      <c r="AJ10" s="3"/>
      <c r="AK10" s="3"/>
    </row>
    <row r="11" spans="1:37" x14ac:dyDescent="0.35">
      <c r="A11" t="s">
        <v>32</v>
      </c>
      <c r="B11" t="s">
        <v>35</v>
      </c>
      <c r="C11" t="s">
        <v>25</v>
      </c>
      <c r="D11" s="3">
        <f>'AEO 2021 36'!E33</f>
        <v>4646.5361329999996</v>
      </c>
      <c r="E11" s="3">
        <f>INDEX('AEO 2022 36 '!35:35,MATCH(E$6,'AEO 2022 36 '!$13:$13,0))</f>
        <v>4976.689453</v>
      </c>
      <c r="F11" s="3">
        <f>INDEX('AEO 2022 36 '!35:35,MATCH(F$6,'AEO 2022 36 '!$13:$13,0))</f>
        <v>5055.3876950000003</v>
      </c>
      <c r="G11" s="3">
        <f>INDEX('AEO 2022 36 '!35:35,MATCH(G$6,'AEO 2022 36 '!$13:$13,0))</f>
        <v>5079.8876950000003</v>
      </c>
      <c r="H11" s="3">
        <f>INDEX('AEO 2022 36 '!35:35,MATCH(H$6,'AEO 2022 36 '!$13:$13,0))</f>
        <v>5078.1098629999997</v>
      </c>
      <c r="I11" s="3">
        <f>INDEX('AEO 2022 36 '!35:35,MATCH(I$6,'AEO 2022 36 '!$13:$13,0))</f>
        <v>5073.4624020000001</v>
      </c>
      <c r="J11" s="3">
        <f>INDEX('AEO 2022 36 '!35:35,MATCH(J$6,'AEO 2022 36 '!$13:$13,0))</f>
        <v>5048.3701170000004</v>
      </c>
      <c r="K11" s="3">
        <f>INDEX('AEO 2022 36 '!35:35,MATCH(K$6,'AEO 2022 36 '!$13:$13,0))</f>
        <v>5001.4560549999997</v>
      </c>
      <c r="L11" s="3">
        <f>INDEX('AEO 2022 36 '!35:35,MATCH(L$6,'AEO 2022 36 '!$13:$13,0))</f>
        <v>4960.8745120000003</v>
      </c>
      <c r="M11" s="3">
        <f>INDEX('AEO 2022 36 '!35:35,MATCH(M$6,'AEO 2022 36 '!$13:$13,0))</f>
        <v>4920.2299800000001</v>
      </c>
      <c r="N11" s="3">
        <f>INDEX('AEO 2022 36 '!35:35,MATCH(N$6,'AEO 2022 36 '!$13:$13,0))</f>
        <v>4874.4697269999997</v>
      </c>
      <c r="O11" s="3">
        <f>INDEX('AEO 2022 36 '!35:35,MATCH(O$6,'AEO 2022 36 '!$13:$13,0))</f>
        <v>4828.3608400000003</v>
      </c>
      <c r="P11" s="3">
        <f>INDEX('AEO 2022 36 '!35:35,MATCH(P$6,'AEO 2022 36 '!$13:$13,0))</f>
        <v>4785.4204099999997</v>
      </c>
      <c r="Q11" s="3">
        <f>INDEX('AEO 2022 36 '!35:35,MATCH(Q$6,'AEO 2022 36 '!$13:$13,0))</f>
        <v>4746.9272460000002</v>
      </c>
      <c r="R11" s="3">
        <f>INDEX('AEO 2022 36 '!35:35,MATCH(R$6,'AEO 2022 36 '!$13:$13,0))</f>
        <v>4710.8579099999997</v>
      </c>
      <c r="S11" s="3">
        <f>INDEX('AEO 2022 36 '!35:35,MATCH(S$6,'AEO 2022 36 '!$13:$13,0))</f>
        <v>4682.1533200000003</v>
      </c>
      <c r="T11" s="3">
        <f>INDEX('AEO 2022 36 '!35:35,MATCH(T$6,'AEO 2022 36 '!$13:$13,0))</f>
        <v>4658.1376950000003</v>
      </c>
      <c r="U11" s="3">
        <f>INDEX('AEO 2022 36 '!35:35,MATCH(U$6,'AEO 2022 36 '!$13:$13,0))</f>
        <v>4642.6943359999996</v>
      </c>
      <c r="V11" s="3">
        <f>INDEX('AEO 2022 36 '!35:35,MATCH(V$6,'AEO 2022 36 '!$13:$13,0))</f>
        <v>4632.513672</v>
      </c>
      <c r="W11" s="3">
        <f>INDEX('AEO 2022 36 '!35:35,MATCH(W$6,'AEO 2022 36 '!$13:$13,0))</f>
        <v>4623.5385740000002</v>
      </c>
      <c r="X11" s="3">
        <f>INDEX('AEO 2022 36 '!35:35,MATCH(X$6,'AEO 2022 36 '!$13:$13,0))</f>
        <v>4617.484375</v>
      </c>
      <c r="Y11" s="3">
        <f>INDEX('AEO 2022 36 '!35:35,MATCH(Y$6,'AEO 2022 36 '!$13:$13,0))</f>
        <v>4616.8857420000004</v>
      </c>
      <c r="Z11" s="3">
        <f>INDEX('AEO 2022 36 '!35:35,MATCH(Z$6,'AEO 2022 36 '!$13:$13,0))</f>
        <v>4622.5307620000003</v>
      </c>
      <c r="AA11" s="3">
        <f>INDEX('AEO 2022 36 '!35:35,MATCH(AA$6,'AEO 2022 36 '!$13:$13,0))</f>
        <v>4627.5087890000004</v>
      </c>
      <c r="AB11" s="3">
        <f>INDEX('AEO 2022 36 '!35:35,MATCH(AB$6,'AEO 2022 36 '!$13:$13,0))</f>
        <v>4633.4614259999998</v>
      </c>
      <c r="AC11" s="3">
        <f>INDEX('AEO 2022 36 '!35:35,MATCH(AC$6,'AEO 2022 36 '!$13:$13,0))</f>
        <v>4639.9770509999998</v>
      </c>
      <c r="AD11" s="3">
        <f>INDEX('AEO 2022 36 '!35:35,MATCH(AD$6,'AEO 2022 36 '!$13:$13,0))</f>
        <v>4649.4360349999997</v>
      </c>
      <c r="AE11" s="3">
        <f>INDEX('AEO 2022 36 '!35:35,MATCH(AE$6,'AEO 2022 36 '!$13:$13,0))</f>
        <v>4650.1777339999999</v>
      </c>
      <c r="AF11" s="3">
        <f>INDEX('AEO 2022 36 '!35:35,MATCH(AF$6,'AEO 2022 36 '!$13:$13,0))</f>
        <v>4642.8535160000001</v>
      </c>
      <c r="AG11" s="3">
        <f>INDEX('AEO 2022 36 '!35:35,MATCH(AG$6,'AEO 2022 36 '!$13:$13,0))</f>
        <v>4646.4609380000002</v>
      </c>
      <c r="AH11" s="3">
        <f>INDEX('AEO 2022 36 '!35:35,MATCH(AH$6,'AEO 2022 36 '!$13:$13,0))</f>
        <v>4661.1557620000003</v>
      </c>
      <c r="AI11" s="3"/>
      <c r="AJ11" s="3"/>
      <c r="AK11" s="3"/>
    </row>
    <row r="12" spans="1:37" x14ac:dyDescent="0.35">
      <c r="A12" t="s">
        <v>32</v>
      </c>
      <c r="B12" t="s">
        <v>36</v>
      </c>
      <c r="C12" t="s">
        <v>25</v>
      </c>
      <c r="D12" s="3">
        <f>SUM('AEO 2021 36'!E89,'AEO 2021 36'!E96)</f>
        <v>13.712565</v>
      </c>
      <c r="E12" s="3">
        <f>SUM(INDEX('AEO 2022 36 '!98:98,MATCH(E$6,'AEO 2022 36 '!$13:$13,0)),INDEX('AEO 2022 36 '!105:105,MATCH(E$6,'AEO 2022 36 '!$13:$13,0)))</f>
        <v>16.818068</v>
      </c>
      <c r="F12" s="3">
        <f>SUM(INDEX('AEO 2022 36 '!98:98,MATCH(F$6,'AEO 2022 36 '!$13:$13,0)),INDEX('AEO 2022 36 '!105:105,MATCH(F$6,'AEO 2022 36 '!$13:$13,0)))</f>
        <v>19.088543000000001</v>
      </c>
      <c r="G12" s="3">
        <f>SUM(INDEX('AEO 2022 36 '!98:98,MATCH(G$6,'AEO 2022 36 '!$13:$13,0)),INDEX('AEO 2022 36 '!105:105,MATCH(G$6,'AEO 2022 36 '!$13:$13,0)))</f>
        <v>20.678381999999999</v>
      </c>
      <c r="H12" s="3">
        <f>SUM(INDEX('AEO 2022 36 '!98:98,MATCH(H$6,'AEO 2022 36 '!$13:$13,0)),INDEX('AEO 2022 36 '!105:105,MATCH(H$6,'AEO 2022 36 '!$13:$13,0)))</f>
        <v>21.993352999999999</v>
      </c>
      <c r="I12" s="3">
        <f>SUM(INDEX('AEO 2022 36 '!98:98,MATCH(I$6,'AEO 2022 36 '!$13:$13,0)),INDEX('AEO 2022 36 '!105:105,MATCH(I$6,'AEO 2022 36 '!$13:$13,0)))</f>
        <v>23.025700999999998</v>
      </c>
      <c r="J12" s="3">
        <f>SUM(INDEX('AEO 2022 36 '!98:98,MATCH(J$6,'AEO 2022 36 '!$13:$13,0)),INDEX('AEO 2022 36 '!105:105,MATCH(J$6,'AEO 2022 36 '!$13:$13,0)))</f>
        <v>23.871772999999997</v>
      </c>
      <c r="K12" s="3">
        <f>SUM(INDEX('AEO 2022 36 '!98:98,MATCH(K$6,'AEO 2022 36 '!$13:$13,0)),INDEX('AEO 2022 36 '!105:105,MATCH(K$6,'AEO 2022 36 '!$13:$13,0)))</f>
        <v>24.511622000000003</v>
      </c>
      <c r="L12" s="3">
        <f>SUM(INDEX('AEO 2022 36 '!98:98,MATCH(L$6,'AEO 2022 36 '!$13:$13,0)),INDEX('AEO 2022 36 '!105:105,MATCH(L$6,'AEO 2022 36 '!$13:$13,0)))</f>
        <v>25.025296000000001</v>
      </c>
      <c r="M12" s="3">
        <f>SUM(INDEX('AEO 2022 36 '!98:98,MATCH(M$6,'AEO 2022 36 '!$13:$13,0)),INDEX('AEO 2022 36 '!105:105,MATCH(M$6,'AEO 2022 36 '!$13:$13,0)))</f>
        <v>25.481392999999997</v>
      </c>
      <c r="N12" s="3">
        <f>SUM(INDEX('AEO 2022 36 '!98:98,MATCH(N$6,'AEO 2022 36 '!$13:$13,0)),INDEX('AEO 2022 36 '!105:105,MATCH(N$6,'AEO 2022 36 '!$13:$13,0)))</f>
        <v>25.950516</v>
      </c>
      <c r="O12" s="3">
        <f>SUM(INDEX('AEO 2022 36 '!98:98,MATCH(O$6,'AEO 2022 36 '!$13:$13,0)),INDEX('AEO 2022 36 '!105:105,MATCH(O$6,'AEO 2022 36 '!$13:$13,0)))</f>
        <v>26.391909999999996</v>
      </c>
      <c r="P12" s="3">
        <f>SUM(INDEX('AEO 2022 36 '!98:98,MATCH(P$6,'AEO 2022 36 '!$13:$13,0)),INDEX('AEO 2022 36 '!105:105,MATCH(P$6,'AEO 2022 36 '!$13:$13,0)))</f>
        <v>26.763731</v>
      </c>
      <c r="Q12" s="3">
        <f>SUM(INDEX('AEO 2022 36 '!98:98,MATCH(Q$6,'AEO 2022 36 '!$13:$13,0)),INDEX('AEO 2022 36 '!105:105,MATCH(Q$6,'AEO 2022 36 '!$13:$13,0)))</f>
        <v>27.111614000000003</v>
      </c>
      <c r="R12" s="3">
        <f>SUM(INDEX('AEO 2022 36 '!98:98,MATCH(R$6,'AEO 2022 36 '!$13:$13,0)),INDEX('AEO 2022 36 '!105:105,MATCH(R$6,'AEO 2022 36 '!$13:$13,0)))</f>
        <v>27.423276000000001</v>
      </c>
      <c r="S12" s="3">
        <f>SUM(INDEX('AEO 2022 36 '!98:98,MATCH(S$6,'AEO 2022 36 '!$13:$13,0)),INDEX('AEO 2022 36 '!105:105,MATCH(S$6,'AEO 2022 36 '!$13:$13,0)))</f>
        <v>27.700493999999999</v>
      </c>
      <c r="T12" s="3">
        <f>SUM(INDEX('AEO 2022 36 '!98:98,MATCH(T$6,'AEO 2022 36 '!$13:$13,0)),INDEX('AEO 2022 36 '!105:105,MATCH(T$6,'AEO 2022 36 '!$13:$13,0)))</f>
        <v>27.979441000000001</v>
      </c>
      <c r="U12" s="3">
        <f>SUM(INDEX('AEO 2022 36 '!98:98,MATCH(U$6,'AEO 2022 36 '!$13:$13,0)),INDEX('AEO 2022 36 '!105:105,MATCH(U$6,'AEO 2022 36 '!$13:$13,0)))</f>
        <v>28.268231999999998</v>
      </c>
      <c r="V12" s="3">
        <f>SUM(INDEX('AEO 2022 36 '!98:98,MATCH(V$6,'AEO 2022 36 '!$13:$13,0)),INDEX('AEO 2022 36 '!105:105,MATCH(V$6,'AEO 2022 36 '!$13:$13,0)))</f>
        <v>28.549140999999999</v>
      </c>
      <c r="W12" s="3">
        <f>SUM(INDEX('AEO 2022 36 '!98:98,MATCH(W$6,'AEO 2022 36 '!$13:$13,0)),INDEX('AEO 2022 36 '!105:105,MATCH(W$6,'AEO 2022 36 '!$13:$13,0)))</f>
        <v>28.810212999999997</v>
      </c>
      <c r="X12" s="3">
        <f>SUM(INDEX('AEO 2022 36 '!98:98,MATCH(X$6,'AEO 2022 36 '!$13:$13,0)),INDEX('AEO 2022 36 '!105:105,MATCH(X$6,'AEO 2022 36 '!$13:$13,0)))</f>
        <v>29.108675000000002</v>
      </c>
      <c r="Y12" s="3">
        <f>SUM(INDEX('AEO 2022 36 '!98:98,MATCH(Y$6,'AEO 2022 36 '!$13:$13,0)),INDEX('AEO 2022 36 '!105:105,MATCH(Y$6,'AEO 2022 36 '!$13:$13,0)))</f>
        <v>29.366917000000001</v>
      </c>
      <c r="Z12" s="3">
        <f>SUM(INDEX('AEO 2022 36 '!98:98,MATCH(Z$6,'AEO 2022 36 '!$13:$13,0)),INDEX('AEO 2022 36 '!105:105,MATCH(Z$6,'AEO 2022 36 '!$13:$13,0)))</f>
        <v>29.632248999999998</v>
      </c>
      <c r="AA12" s="3">
        <f>SUM(INDEX('AEO 2022 36 '!98:98,MATCH(AA$6,'AEO 2022 36 '!$13:$13,0)),INDEX('AEO 2022 36 '!105:105,MATCH(AA$6,'AEO 2022 36 '!$13:$13,0)))</f>
        <v>29.92268</v>
      </c>
      <c r="AB12" s="3">
        <f>SUM(INDEX('AEO 2022 36 '!98:98,MATCH(AB$6,'AEO 2022 36 '!$13:$13,0)),INDEX('AEO 2022 36 '!105:105,MATCH(AB$6,'AEO 2022 36 '!$13:$13,0)))</f>
        <v>30.219473999999998</v>
      </c>
      <c r="AC12" s="3">
        <f>SUM(INDEX('AEO 2022 36 '!98:98,MATCH(AC$6,'AEO 2022 36 '!$13:$13,0)),INDEX('AEO 2022 36 '!105:105,MATCH(AC$6,'AEO 2022 36 '!$13:$13,0)))</f>
        <v>30.540162000000002</v>
      </c>
      <c r="AD12" s="3">
        <f>SUM(INDEX('AEO 2022 36 '!98:98,MATCH(AD$6,'AEO 2022 36 '!$13:$13,0)),INDEX('AEO 2022 36 '!105:105,MATCH(AD$6,'AEO 2022 36 '!$13:$13,0)))</f>
        <v>30.895398</v>
      </c>
      <c r="AE12" s="3">
        <f>SUM(INDEX('AEO 2022 36 '!98:98,MATCH(AE$6,'AEO 2022 36 '!$13:$13,0)),INDEX('AEO 2022 36 '!105:105,MATCH(AE$6,'AEO 2022 36 '!$13:$13,0)))</f>
        <v>31.210667999999998</v>
      </c>
      <c r="AF12" s="3">
        <f>SUM(INDEX('AEO 2022 36 '!98:98,MATCH(AF$6,'AEO 2022 36 '!$13:$13,0)),INDEX('AEO 2022 36 '!105:105,MATCH(AF$6,'AEO 2022 36 '!$13:$13,0)))</f>
        <v>31.512473</v>
      </c>
      <c r="AG12" s="3">
        <f>SUM(INDEX('AEO 2022 36 '!98:98,MATCH(AG$6,'AEO 2022 36 '!$13:$13,0)),INDEX('AEO 2022 36 '!105:105,MATCH(AG$6,'AEO 2022 36 '!$13:$13,0)))</f>
        <v>31.844340000000003</v>
      </c>
      <c r="AH12" s="3">
        <f>SUM(INDEX('AEO 2022 36 '!98:98,MATCH(AH$6,'AEO 2022 36 '!$13:$13,0)),INDEX('AEO 2022 36 '!105:105,MATCH(AH$6,'AEO 2022 36 '!$13:$13,0)))</f>
        <v>32.202098999999997</v>
      </c>
      <c r="AI12" s="3"/>
      <c r="AJ12" s="3"/>
      <c r="AK12" s="3"/>
    </row>
    <row r="13" spans="1:37" x14ac:dyDescent="0.35">
      <c r="A13" t="s">
        <v>32</v>
      </c>
      <c r="B13" t="s">
        <v>37</v>
      </c>
      <c r="C13" t="s">
        <v>25</v>
      </c>
      <c r="D13" s="3">
        <f>'AEO 2021 36'!E40</f>
        <v>431.86648600000001</v>
      </c>
      <c r="E13" s="3">
        <f>INDEX('AEO 2022 36 '!44:44,MATCH(E$6,'AEO 2022 36 '!$13:$13,0))</f>
        <v>466.74658199999999</v>
      </c>
      <c r="F13" s="3">
        <f>INDEX('AEO 2022 36 '!44:44,MATCH(F$6,'AEO 2022 36 '!$13:$13,0))</f>
        <v>468.05999800000001</v>
      </c>
      <c r="G13" s="3">
        <f>INDEX('AEO 2022 36 '!44:44,MATCH(G$6,'AEO 2022 36 '!$13:$13,0))</f>
        <v>469.18505900000002</v>
      </c>
      <c r="H13" s="3">
        <f>INDEX('AEO 2022 36 '!44:44,MATCH(H$6,'AEO 2022 36 '!$13:$13,0))</f>
        <v>435.459045</v>
      </c>
      <c r="I13" s="3">
        <f>INDEX('AEO 2022 36 '!44:44,MATCH(I$6,'AEO 2022 36 '!$13:$13,0))</f>
        <v>437.88919099999998</v>
      </c>
      <c r="J13" s="3">
        <f>INDEX('AEO 2022 36 '!44:44,MATCH(J$6,'AEO 2022 36 '!$13:$13,0))</f>
        <v>440.86505099999999</v>
      </c>
      <c r="K13" s="3">
        <f>INDEX('AEO 2022 36 '!44:44,MATCH(K$6,'AEO 2022 36 '!$13:$13,0))</f>
        <v>433.00036599999999</v>
      </c>
      <c r="L13" s="3">
        <f>INDEX('AEO 2022 36 '!44:44,MATCH(L$6,'AEO 2022 36 '!$13:$13,0))</f>
        <v>423.47860700000001</v>
      </c>
      <c r="M13" s="3">
        <f>INDEX('AEO 2022 36 '!44:44,MATCH(M$6,'AEO 2022 36 '!$13:$13,0))</f>
        <v>412.46298200000001</v>
      </c>
      <c r="N13" s="3">
        <f>INDEX('AEO 2022 36 '!44:44,MATCH(N$6,'AEO 2022 36 '!$13:$13,0))</f>
        <v>402.75726300000002</v>
      </c>
      <c r="O13" s="3">
        <f>INDEX('AEO 2022 36 '!44:44,MATCH(O$6,'AEO 2022 36 '!$13:$13,0))</f>
        <v>393.64819299999999</v>
      </c>
      <c r="P13" s="3">
        <f>INDEX('AEO 2022 36 '!44:44,MATCH(P$6,'AEO 2022 36 '!$13:$13,0))</f>
        <v>384.74282799999997</v>
      </c>
      <c r="Q13" s="3">
        <f>INDEX('AEO 2022 36 '!44:44,MATCH(Q$6,'AEO 2022 36 '!$13:$13,0))</f>
        <v>376.411652</v>
      </c>
      <c r="R13" s="3">
        <f>INDEX('AEO 2022 36 '!44:44,MATCH(R$6,'AEO 2022 36 '!$13:$13,0))</f>
        <v>364.013214</v>
      </c>
      <c r="S13" s="3">
        <f>INDEX('AEO 2022 36 '!44:44,MATCH(S$6,'AEO 2022 36 '!$13:$13,0))</f>
        <v>354.24575800000002</v>
      </c>
      <c r="T13" s="3">
        <f>INDEX('AEO 2022 36 '!44:44,MATCH(T$6,'AEO 2022 36 '!$13:$13,0))</f>
        <v>342.53298999999998</v>
      </c>
      <c r="U13" s="3">
        <f>INDEX('AEO 2022 36 '!44:44,MATCH(U$6,'AEO 2022 36 '!$13:$13,0))</f>
        <v>334.996399</v>
      </c>
      <c r="V13" s="3">
        <f>INDEX('AEO 2022 36 '!44:44,MATCH(V$6,'AEO 2022 36 '!$13:$13,0))</f>
        <v>326.97082499999999</v>
      </c>
      <c r="W13" s="3">
        <f>INDEX('AEO 2022 36 '!44:44,MATCH(W$6,'AEO 2022 36 '!$13:$13,0))</f>
        <v>319.149719</v>
      </c>
      <c r="X13" s="3">
        <f>INDEX('AEO 2022 36 '!44:44,MATCH(X$6,'AEO 2022 36 '!$13:$13,0))</f>
        <v>311.02734400000003</v>
      </c>
      <c r="Y13" s="3">
        <f>INDEX('AEO 2022 36 '!44:44,MATCH(Y$6,'AEO 2022 36 '!$13:$13,0))</f>
        <v>303.54150399999997</v>
      </c>
      <c r="Z13" s="3">
        <f>INDEX('AEO 2022 36 '!44:44,MATCH(Z$6,'AEO 2022 36 '!$13:$13,0))</f>
        <v>296.68661500000002</v>
      </c>
      <c r="AA13" s="3">
        <f>INDEX('AEO 2022 36 '!44:44,MATCH(AA$6,'AEO 2022 36 '!$13:$13,0))</f>
        <v>288.96017499999999</v>
      </c>
      <c r="AB13" s="3">
        <f>INDEX('AEO 2022 36 '!44:44,MATCH(AB$6,'AEO 2022 36 '!$13:$13,0))</f>
        <v>281.100616</v>
      </c>
      <c r="AC13" s="3">
        <f>INDEX('AEO 2022 36 '!44:44,MATCH(AC$6,'AEO 2022 36 '!$13:$13,0))</f>
        <v>273.98956299999998</v>
      </c>
      <c r="AD13" s="3">
        <f>INDEX('AEO 2022 36 '!44:44,MATCH(AD$6,'AEO 2022 36 '!$13:$13,0))</f>
        <v>267.56451399999997</v>
      </c>
      <c r="AE13" s="3">
        <f>INDEX('AEO 2022 36 '!44:44,MATCH(AE$6,'AEO 2022 36 '!$13:$13,0))</f>
        <v>260.75457799999998</v>
      </c>
      <c r="AF13" s="3">
        <f>INDEX('AEO 2022 36 '!44:44,MATCH(AF$6,'AEO 2022 36 '!$13:$13,0))</f>
        <v>254.449524</v>
      </c>
      <c r="AG13" s="3">
        <f>INDEX('AEO 2022 36 '!44:44,MATCH(AG$6,'AEO 2022 36 '!$13:$13,0))</f>
        <v>248.602814</v>
      </c>
      <c r="AH13" s="3">
        <f>INDEX('AEO 2022 36 '!44:44,MATCH(AH$6,'AEO 2022 36 '!$13:$13,0))</f>
        <v>244.09139999999999</v>
      </c>
      <c r="AI13" s="3"/>
      <c r="AJ13" s="3"/>
      <c r="AK13" s="3"/>
    </row>
    <row r="14" spans="1:37" x14ac:dyDescent="0.35">
      <c r="A14" t="s">
        <v>32</v>
      </c>
      <c r="B14" t="s">
        <v>38</v>
      </c>
      <c r="C14" t="s">
        <v>25</v>
      </c>
      <c r="D14" s="3">
        <f>'AEO 2021 36'!E101</f>
        <v>37.377560000000003</v>
      </c>
      <c r="E14" s="3">
        <f>INDEX('AEO 2022 36 '!111:111,MATCH(E$6,'AEO 2022 36 '!$13:$13,0))</f>
        <v>39.208072999999999</v>
      </c>
      <c r="F14" s="3">
        <f>INDEX('AEO 2022 36 '!111:111,MATCH(F$6,'AEO 2022 36 '!$13:$13,0))</f>
        <v>40.191006000000002</v>
      </c>
      <c r="G14" s="3">
        <f>INDEX('AEO 2022 36 '!111:111,MATCH(G$6,'AEO 2022 36 '!$13:$13,0))</f>
        <v>40.497298999999998</v>
      </c>
      <c r="H14" s="3">
        <f>INDEX('AEO 2022 36 '!111:111,MATCH(H$6,'AEO 2022 36 '!$13:$13,0))</f>
        <v>40.890670999999998</v>
      </c>
      <c r="I14" s="3">
        <f>INDEX('AEO 2022 36 '!111:111,MATCH(I$6,'AEO 2022 36 '!$13:$13,0))</f>
        <v>41.17886</v>
      </c>
      <c r="J14" s="3">
        <f>INDEX('AEO 2022 36 '!111:111,MATCH(J$6,'AEO 2022 36 '!$13:$13,0))</f>
        <v>41.392029000000001</v>
      </c>
      <c r="K14" s="3">
        <f>INDEX('AEO 2022 36 '!111:111,MATCH(K$6,'AEO 2022 36 '!$13:$13,0))</f>
        <v>41.411610000000003</v>
      </c>
      <c r="L14" s="3">
        <f>INDEX('AEO 2022 36 '!111:111,MATCH(L$6,'AEO 2022 36 '!$13:$13,0))</f>
        <v>41.435642000000001</v>
      </c>
      <c r="M14" s="3">
        <f>INDEX('AEO 2022 36 '!111:111,MATCH(M$6,'AEO 2022 36 '!$13:$13,0))</f>
        <v>41.520287000000003</v>
      </c>
      <c r="N14" s="3">
        <f>INDEX('AEO 2022 36 '!111:111,MATCH(N$6,'AEO 2022 36 '!$13:$13,0))</f>
        <v>41.663086</v>
      </c>
      <c r="O14" s="3">
        <f>INDEX('AEO 2022 36 '!111:111,MATCH(O$6,'AEO 2022 36 '!$13:$13,0))</f>
        <v>41.762337000000002</v>
      </c>
      <c r="P14" s="3">
        <f>INDEX('AEO 2022 36 '!111:111,MATCH(P$6,'AEO 2022 36 '!$13:$13,0))</f>
        <v>41.889136999999998</v>
      </c>
      <c r="Q14" s="3">
        <f>INDEX('AEO 2022 36 '!111:111,MATCH(Q$6,'AEO 2022 36 '!$13:$13,0))</f>
        <v>42.047367000000001</v>
      </c>
      <c r="R14" s="3">
        <f>INDEX('AEO 2022 36 '!111:111,MATCH(R$6,'AEO 2022 36 '!$13:$13,0))</f>
        <v>42.197741999999998</v>
      </c>
      <c r="S14" s="3">
        <f>INDEX('AEO 2022 36 '!111:111,MATCH(S$6,'AEO 2022 36 '!$13:$13,0))</f>
        <v>42.326008000000002</v>
      </c>
      <c r="T14" s="3">
        <f>INDEX('AEO 2022 36 '!111:111,MATCH(T$6,'AEO 2022 36 '!$13:$13,0))</f>
        <v>42.450127000000002</v>
      </c>
      <c r="U14" s="3">
        <f>INDEX('AEO 2022 36 '!111:111,MATCH(U$6,'AEO 2022 36 '!$13:$13,0))</f>
        <v>42.636696000000001</v>
      </c>
      <c r="V14" s="3">
        <f>INDEX('AEO 2022 36 '!111:111,MATCH(V$6,'AEO 2022 36 '!$13:$13,0))</f>
        <v>42.800617000000003</v>
      </c>
      <c r="W14" s="3">
        <f>INDEX('AEO 2022 36 '!111:111,MATCH(W$6,'AEO 2022 36 '!$13:$13,0))</f>
        <v>42.953589999999998</v>
      </c>
      <c r="X14" s="3">
        <f>INDEX('AEO 2022 36 '!111:111,MATCH(X$6,'AEO 2022 36 '!$13:$13,0))</f>
        <v>43.136001999999998</v>
      </c>
      <c r="Y14" s="3">
        <f>INDEX('AEO 2022 36 '!111:111,MATCH(Y$6,'AEO 2022 36 '!$13:$13,0))</f>
        <v>43.243583999999998</v>
      </c>
      <c r="Z14" s="3">
        <f>INDEX('AEO 2022 36 '!111:111,MATCH(Z$6,'AEO 2022 36 '!$13:$13,0))</f>
        <v>43.374530999999998</v>
      </c>
      <c r="AA14" s="3">
        <f>INDEX('AEO 2022 36 '!111:111,MATCH(AA$6,'AEO 2022 36 '!$13:$13,0))</f>
        <v>43.518363999999998</v>
      </c>
      <c r="AB14" s="3">
        <f>INDEX('AEO 2022 36 '!111:111,MATCH(AB$6,'AEO 2022 36 '!$13:$13,0))</f>
        <v>43.655586</v>
      </c>
      <c r="AC14" s="3">
        <f>INDEX('AEO 2022 36 '!111:111,MATCH(AC$6,'AEO 2022 36 '!$13:$13,0))</f>
        <v>43.841064000000003</v>
      </c>
      <c r="AD14" s="3">
        <f>INDEX('AEO 2022 36 '!111:111,MATCH(AD$6,'AEO 2022 36 '!$13:$13,0))</f>
        <v>44.041221999999998</v>
      </c>
      <c r="AE14" s="3">
        <f>INDEX('AEO 2022 36 '!111:111,MATCH(AE$6,'AEO 2022 36 '!$13:$13,0))</f>
        <v>44.178435999999998</v>
      </c>
      <c r="AF14" s="3">
        <f>INDEX('AEO 2022 36 '!111:111,MATCH(AF$6,'AEO 2022 36 '!$13:$13,0))</f>
        <v>44.312634000000003</v>
      </c>
      <c r="AG14" s="3">
        <f>INDEX('AEO 2022 36 '!111:111,MATCH(AG$6,'AEO 2022 36 '!$13:$13,0))</f>
        <v>44.505119000000001</v>
      </c>
      <c r="AH14" s="3">
        <f>INDEX('AEO 2022 36 '!111:111,MATCH(AH$6,'AEO 2022 36 '!$13:$13,0))</f>
        <v>44.723514999999999</v>
      </c>
      <c r="AI14" s="3"/>
      <c r="AJ14" s="3"/>
      <c r="AK14" s="3"/>
    </row>
    <row r="15" spans="1:37" x14ac:dyDescent="0.35">
      <c r="A15" t="s">
        <v>32</v>
      </c>
      <c r="B15" t="s">
        <v>39</v>
      </c>
      <c r="C15" t="s">
        <v>25</v>
      </c>
      <c r="D15" s="3">
        <f>SUM('AEO 2021 36'!E45,'AEO 2021 36'!E46,'AEO 2021 36'!E50,'AEO 2021 36'!E51)</f>
        <v>915.50902700000006</v>
      </c>
      <c r="E15" s="3">
        <f>SUM(INDEX('AEO 2022 36 '!50:50,MATCH(E$6,'AEO 2022 36 '!$13:$13,0)),INDEX('AEO 2022 36 '!56:56,MATCH(E$6,'AEO 2022 36 '!$13:$13,0)),INDEX('AEO 2022 36 '!57:57,MATCH(E$6,'AEO 2022 36 '!$13:$13,0)))</f>
        <v>960.624009</v>
      </c>
      <c r="F15" s="3">
        <f>SUM(INDEX('AEO 2022 36 '!50:50,MATCH(F$6,'AEO 2022 36 '!$13:$13,0)),INDEX('AEO 2022 36 '!56:56,MATCH(F$6,'AEO 2022 36 '!$13:$13,0)),INDEX('AEO 2022 36 '!57:57,MATCH(F$6,'AEO 2022 36 '!$13:$13,0)))</f>
        <v>1041.108162</v>
      </c>
      <c r="G15" s="3">
        <f>SUM(INDEX('AEO 2022 36 '!50:50,MATCH(G$6,'AEO 2022 36 '!$13:$13,0)),INDEX('AEO 2022 36 '!56:56,MATCH(G$6,'AEO 2022 36 '!$13:$13,0)),INDEX('AEO 2022 36 '!57:57,MATCH(G$6,'AEO 2022 36 '!$13:$13,0)))</f>
        <v>919.86793499999999</v>
      </c>
      <c r="H15" s="3">
        <f>SUM(INDEX('AEO 2022 36 '!50:50,MATCH(H$6,'AEO 2022 36 '!$13:$13,0)),INDEX('AEO 2022 36 '!56:56,MATCH(H$6,'AEO 2022 36 '!$13:$13,0)),INDEX('AEO 2022 36 '!57:57,MATCH(H$6,'AEO 2022 36 '!$13:$13,0)))</f>
        <v>913.11521900000002</v>
      </c>
      <c r="I15" s="3">
        <f>SUM(INDEX('AEO 2022 36 '!50:50,MATCH(I$6,'AEO 2022 36 '!$13:$13,0)),INDEX('AEO 2022 36 '!56:56,MATCH(I$6,'AEO 2022 36 '!$13:$13,0)),INDEX('AEO 2022 36 '!57:57,MATCH(I$6,'AEO 2022 36 '!$13:$13,0)))</f>
        <v>910.32476799999995</v>
      </c>
      <c r="J15" s="3">
        <f>SUM(INDEX('AEO 2022 36 '!50:50,MATCH(J$6,'AEO 2022 36 '!$13:$13,0)),INDEX('AEO 2022 36 '!56:56,MATCH(J$6,'AEO 2022 36 '!$13:$13,0)),INDEX('AEO 2022 36 '!57:57,MATCH(J$6,'AEO 2022 36 '!$13:$13,0)))</f>
        <v>901.71884899999998</v>
      </c>
      <c r="K15" s="3">
        <f>SUM(INDEX('AEO 2022 36 '!50:50,MATCH(K$6,'AEO 2022 36 '!$13:$13,0)),INDEX('AEO 2022 36 '!56:56,MATCH(K$6,'AEO 2022 36 '!$13:$13,0)),INDEX('AEO 2022 36 '!57:57,MATCH(K$6,'AEO 2022 36 '!$13:$13,0)))</f>
        <v>890.69183399999997</v>
      </c>
      <c r="L15" s="3">
        <f>SUM(INDEX('AEO 2022 36 '!50:50,MATCH(L$6,'AEO 2022 36 '!$13:$13,0)),INDEX('AEO 2022 36 '!56:56,MATCH(L$6,'AEO 2022 36 '!$13:$13,0)),INDEX('AEO 2022 36 '!57:57,MATCH(L$6,'AEO 2022 36 '!$13:$13,0)))</f>
        <v>886.20014200000003</v>
      </c>
      <c r="M15" s="3">
        <f>SUM(INDEX('AEO 2022 36 '!50:50,MATCH(M$6,'AEO 2022 36 '!$13:$13,0)),INDEX('AEO 2022 36 '!56:56,MATCH(M$6,'AEO 2022 36 '!$13:$13,0)),INDEX('AEO 2022 36 '!57:57,MATCH(M$6,'AEO 2022 36 '!$13:$13,0)))</f>
        <v>884.30821200000003</v>
      </c>
      <c r="N15" s="3">
        <f>SUM(INDEX('AEO 2022 36 '!50:50,MATCH(N$6,'AEO 2022 36 '!$13:$13,0)),INDEX('AEO 2022 36 '!56:56,MATCH(N$6,'AEO 2022 36 '!$13:$13,0)),INDEX('AEO 2022 36 '!57:57,MATCH(N$6,'AEO 2022 36 '!$13:$13,0)))</f>
        <v>880.57446700000003</v>
      </c>
      <c r="O15" s="3">
        <f>SUM(INDEX('AEO 2022 36 '!50:50,MATCH(O$6,'AEO 2022 36 '!$13:$13,0)),INDEX('AEO 2022 36 '!56:56,MATCH(O$6,'AEO 2022 36 '!$13:$13,0)),INDEX('AEO 2022 36 '!57:57,MATCH(O$6,'AEO 2022 36 '!$13:$13,0)))</f>
        <v>888.94797500000004</v>
      </c>
      <c r="P15" s="3">
        <f>SUM(INDEX('AEO 2022 36 '!50:50,MATCH(P$6,'AEO 2022 36 '!$13:$13,0)),INDEX('AEO 2022 36 '!56:56,MATCH(P$6,'AEO 2022 36 '!$13:$13,0)),INDEX('AEO 2022 36 '!57:57,MATCH(P$6,'AEO 2022 36 '!$13:$13,0)))</f>
        <v>886.009682</v>
      </c>
      <c r="Q15" s="3">
        <f>SUM(INDEX('AEO 2022 36 '!50:50,MATCH(Q$6,'AEO 2022 36 '!$13:$13,0)),INDEX('AEO 2022 36 '!56:56,MATCH(Q$6,'AEO 2022 36 '!$13:$13,0)),INDEX('AEO 2022 36 '!57:57,MATCH(Q$6,'AEO 2022 36 '!$13:$13,0)))</f>
        <v>885.507248</v>
      </c>
      <c r="R15" s="3">
        <f>SUM(INDEX('AEO 2022 36 '!50:50,MATCH(R$6,'AEO 2022 36 '!$13:$13,0)),INDEX('AEO 2022 36 '!56:56,MATCH(R$6,'AEO 2022 36 '!$13:$13,0)),INDEX('AEO 2022 36 '!57:57,MATCH(R$6,'AEO 2022 36 '!$13:$13,0)))</f>
        <v>885.15586499999995</v>
      </c>
      <c r="S15" s="3">
        <f>SUM(INDEX('AEO 2022 36 '!50:50,MATCH(S$6,'AEO 2022 36 '!$13:$13,0)),INDEX('AEO 2022 36 '!56:56,MATCH(S$6,'AEO 2022 36 '!$13:$13,0)),INDEX('AEO 2022 36 '!57:57,MATCH(S$6,'AEO 2022 36 '!$13:$13,0)))</f>
        <v>884.26876800000002</v>
      </c>
      <c r="T15" s="3">
        <f>SUM(INDEX('AEO 2022 36 '!50:50,MATCH(T$6,'AEO 2022 36 '!$13:$13,0)),INDEX('AEO 2022 36 '!56:56,MATCH(T$6,'AEO 2022 36 '!$13:$13,0)),INDEX('AEO 2022 36 '!57:57,MATCH(T$6,'AEO 2022 36 '!$13:$13,0)))</f>
        <v>884.22508300000004</v>
      </c>
      <c r="U15" s="3">
        <f>SUM(INDEX('AEO 2022 36 '!50:50,MATCH(U$6,'AEO 2022 36 '!$13:$13,0)),INDEX('AEO 2022 36 '!56:56,MATCH(U$6,'AEO 2022 36 '!$13:$13,0)),INDEX('AEO 2022 36 '!57:57,MATCH(U$6,'AEO 2022 36 '!$13:$13,0)))</f>
        <v>884.04354499999999</v>
      </c>
      <c r="V15" s="3">
        <f>SUM(INDEX('AEO 2022 36 '!50:50,MATCH(V$6,'AEO 2022 36 '!$13:$13,0)),INDEX('AEO 2022 36 '!56:56,MATCH(V$6,'AEO 2022 36 '!$13:$13,0)),INDEX('AEO 2022 36 '!57:57,MATCH(V$6,'AEO 2022 36 '!$13:$13,0)))</f>
        <v>880.32572100000004</v>
      </c>
      <c r="W15" s="3">
        <f>SUM(INDEX('AEO 2022 36 '!50:50,MATCH(W$6,'AEO 2022 36 '!$13:$13,0)),INDEX('AEO 2022 36 '!56:56,MATCH(W$6,'AEO 2022 36 '!$13:$13,0)),INDEX('AEO 2022 36 '!57:57,MATCH(W$6,'AEO 2022 36 '!$13:$13,0)))</f>
        <v>881.15338500000007</v>
      </c>
      <c r="X15" s="3">
        <f>SUM(INDEX('AEO 2022 36 '!50:50,MATCH(X$6,'AEO 2022 36 '!$13:$13,0)),INDEX('AEO 2022 36 '!56:56,MATCH(X$6,'AEO 2022 36 '!$13:$13,0)),INDEX('AEO 2022 36 '!57:57,MATCH(X$6,'AEO 2022 36 '!$13:$13,0)))</f>
        <v>869.11758099999997</v>
      </c>
      <c r="Y15" s="3">
        <f>SUM(INDEX('AEO 2022 36 '!50:50,MATCH(Y$6,'AEO 2022 36 '!$13:$13,0)),INDEX('AEO 2022 36 '!56:56,MATCH(Y$6,'AEO 2022 36 '!$13:$13,0)),INDEX('AEO 2022 36 '!57:57,MATCH(Y$6,'AEO 2022 36 '!$13:$13,0)))</f>
        <v>863.86764900000003</v>
      </c>
      <c r="Z15" s="3">
        <f>SUM(INDEX('AEO 2022 36 '!50:50,MATCH(Z$6,'AEO 2022 36 '!$13:$13,0)),INDEX('AEO 2022 36 '!56:56,MATCH(Z$6,'AEO 2022 36 '!$13:$13,0)),INDEX('AEO 2022 36 '!57:57,MATCH(Z$6,'AEO 2022 36 '!$13:$13,0)))</f>
        <v>859.32103699999993</v>
      </c>
      <c r="AA15" s="3">
        <f>SUM(INDEX('AEO 2022 36 '!50:50,MATCH(AA$6,'AEO 2022 36 '!$13:$13,0)),INDEX('AEO 2022 36 '!56:56,MATCH(AA$6,'AEO 2022 36 '!$13:$13,0)),INDEX('AEO 2022 36 '!57:57,MATCH(AA$6,'AEO 2022 36 '!$13:$13,0)))</f>
        <v>847.88758899999993</v>
      </c>
      <c r="AB15" s="3">
        <f>SUM(INDEX('AEO 2022 36 '!50:50,MATCH(AB$6,'AEO 2022 36 '!$13:$13,0)),INDEX('AEO 2022 36 '!56:56,MATCH(AB$6,'AEO 2022 36 '!$13:$13,0)),INDEX('AEO 2022 36 '!57:57,MATCH(AB$6,'AEO 2022 36 '!$13:$13,0)))</f>
        <v>838.19876799999997</v>
      </c>
      <c r="AC15" s="3">
        <f>SUM(INDEX('AEO 2022 36 '!50:50,MATCH(AC$6,'AEO 2022 36 '!$13:$13,0)),INDEX('AEO 2022 36 '!56:56,MATCH(AC$6,'AEO 2022 36 '!$13:$13,0)),INDEX('AEO 2022 36 '!57:57,MATCH(AC$6,'AEO 2022 36 '!$13:$13,0)))</f>
        <v>835.44856200000004</v>
      </c>
      <c r="AD15" s="3">
        <f>SUM(INDEX('AEO 2022 36 '!50:50,MATCH(AD$6,'AEO 2022 36 '!$13:$13,0)),INDEX('AEO 2022 36 '!56:56,MATCH(AD$6,'AEO 2022 36 '!$13:$13,0)),INDEX('AEO 2022 36 '!57:57,MATCH(AD$6,'AEO 2022 36 '!$13:$13,0)))</f>
        <v>829.00415799999996</v>
      </c>
      <c r="AE15" s="3">
        <f>SUM(INDEX('AEO 2022 36 '!50:50,MATCH(AE$6,'AEO 2022 36 '!$13:$13,0)),INDEX('AEO 2022 36 '!56:56,MATCH(AE$6,'AEO 2022 36 '!$13:$13,0)),INDEX('AEO 2022 36 '!57:57,MATCH(AE$6,'AEO 2022 36 '!$13:$13,0)))</f>
        <v>825.82820200000003</v>
      </c>
      <c r="AF15" s="3">
        <f>SUM(INDEX('AEO 2022 36 '!50:50,MATCH(AF$6,'AEO 2022 36 '!$13:$13,0)),INDEX('AEO 2022 36 '!56:56,MATCH(AF$6,'AEO 2022 36 '!$13:$13,0)),INDEX('AEO 2022 36 '!57:57,MATCH(AF$6,'AEO 2022 36 '!$13:$13,0)))</f>
        <v>826.42100499999992</v>
      </c>
      <c r="AG15" s="3">
        <f>SUM(INDEX('AEO 2022 36 '!50:50,MATCH(AG$6,'AEO 2022 36 '!$13:$13,0)),INDEX('AEO 2022 36 '!56:56,MATCH(AG$6,'AEO 2022 36 '!$13:$13,0)),INDEX('AEO 2022 36 '!57:57,MATCH(AG$6,'AEO 2022 36 '!$13:$13,0)))</f>
        <v>825.93217900000002</v>
      </c>
      <c r="AH15" s="3">
        <f>SUM(INDEX('AEO 2022 36 '!50:50,MATCH(AH$6,'AEO 2022 36 '!$13:$13,0)),INDEX('AEO 2022 36 '!56:56,MATCH(AH$6,'AEO 2022 36 '!$13:$13,0)),INDEX('AEO 2022 36 '!57:57,MATCH(AH$6,'AEO 2022 36 '!$13:$13,0)))</f>
        <v>827.53336000000002</v>
      </c>
      <c r="AI15" s="3"/>
      <c r="AJ15" s="3"/>
      <c r="AK15" s="3"/>
    </row>
    <row r="17" spans="1:36" x14ac:dyDescent="0.35">
      <c r="A17" s="6" t="s">
        <v>40</v>
      </c>
      <c r="B17" s="7"/>
    </row>
    <row r="18" spans="1:36" x14ac:dyDescent="0.35">
      <c r="A18" t="s">
        <v>30</v>
      </c>
      <c r="B18" s="5" t="b">
        <v>1</v>
      </c>
    </row>
    <row r="19" spans="1:36" x14ac:dyDescent="0.35">
      <c r="A19" t="s">
        <v>31</v>
      </c>
      <c r="B19" s="5" t="b">
        <v>1</v>
      </c>
    </row>
    <row r="20" spans="1:36" x14ac:dyDescent="0.35">
      <c r="A20" t="s">
        <v>34</v>
      </c>
      <c r="B20" s="5" t="b">
        <v>1</v>
      </c>
    </row>
    <row r="21" spans="1:36" x14ac:dyDescent="0.35">
      <c r="A21" t="s">
        <v>35</v>
      </c>
      <c r="B21" s="5" t="b">
        <v>1</v>
      </c>
    </row>
    <row r="22" spans="1:36" x14ac:dyDescent="0.35">
      <c r="A22" t="s">
        <v>36</v>
      </c>
      <c r="B22" s="5" t="b">
        <v>0</v>
      </c>
    </row>
    <row r="23" spans="1:36" x14ac:dyDescent="0.35">
      <c r="A23" t="s">
        <v>37</v>
      </c>
      <c r="B23" s="5" t="b">
        <v>0</v>
      </c>
    </row>
    <row r="24" spans="1:36" x14ac:dyDescent="0.35">
      <c r="A24" t="s">
        <v>38</v>
      </c>
      <c r="B24" s="5" t="b">
        <v>0</v>
      </c>
    </row>
    <row r="25" spans="1:36" x14ac:dyDescent="0.35">
      <c r="A25" t="s">
        <v>39</v>
      </c>
      <c r="B25" s="5" t="b">
        <v>0</v>
      </c>
    </row>
    <row r="28" spans="1:36" x14ac:dyDescent="0.35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35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35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3.7945807362116182E-2</v>
      </c>
      <c r="D30" s="2">
        <f t="shared" si="1"/>
        <v>4.1705557397198778E-2</v>
      </c>
      <c r="E30" s="2">
        <f t="shared" si="1"/>
        <v>2.8880967642123674E-2</v>
      </c>
      <c r="F30" s="2">
        <f t="shared" si="1"/>
        <v>2.8848141105139113E-2</v>
      </c>
      <c r="G30" s="2">
        <f t="shared" si="1"/>
        <v>2.7916002668835434E-2</v>
      </c>
      <c r="H30" s="2">
        <f>J7/(SUMIFS(J8:J15,$B18:$B25,TRUE)+J7)</f>
        <v>2.7822257108396097E-2</v>
      </c>
      <c r="I30" s="2">
        <f t="shared" si="1"/>
        <v>2.8351556199829039E-2</v>
      </c>
      <c r="J30" s="2">
        <f t="shared" si="1"/>
        <v>2.876099580652287E-2</v>
      </c>
      <c r="K30" s="2">
        <f t="shared" si="1"/>
        <v>2.945630602262107E-2</v>
      </c>
      <c r="L30" s="2">
        <f t="shared" si="1"/>
        <v>2.9624046861561285E-2</v>
      </c>
      <c r="M30" s="2">
        <f t="shared" si="1"/>
        <v>2.8583590144323504E-2</v>
      </c>
      <c r="N30" s="2">
        <f t="shared" si="1"/>
        <v>2.8096485722943584E-2</v>
      </c>
      <c r="O30" s="2">
        <f t="shared" si="1"/>
        <v>2.7966794026765013E-2</v>
      </c>
      <c r="P30" s="2">
        <f t="shared" si="1"/>
        <v>2.8205384715531551E-2</v>
      </c>
      <c r="Q30" s="2">
        <f t="shared" si="1"/>
        <v>2.9272224202778304E-2</v>
      </c>
      <c r="R30" s="2">
        <f t="shared" si="1"/>
        <v>2.9527608284916525E-2</v>
      </c>
      <c r="S30" s="2">
        <f t="shared" si="1"/>
        <v>3.0172827419503584E-2</v>
      </c>
      <c r="T30" s="2">
        <f t="shared" si="1"/>
        <v>3.3072207838720453E-2</v>
      </c>
      <c r="U30" s="2">
        <f t="shared" si="1"/>
        <v>3.3348625463212447E-2</v>
      </c>
      <c r="V30" s="2">
        <f t="shared" si="1"/>
        <v>3.3775623601103553E-2</v>
      </c>
      <c r="W30" s="2">
        <f t="shared" si="1"/>
        <v>3.4515700532488147E-2</v>
      </c>
      <c r="X30" s="2">
        <f t="shared" si="1"/>
        <v>3.4848278244501998E-2</v>
      </c>
      <c r="Y30" s="2">
        <f t="shared" si="1"/>
        <v>3.7269216635471364E-2</v>
      </c>
      <c r="Z30" s="2">
        <f t="shared" si="1"/>
        <v>3.9554082922474414E-2</v>
      </c>
      <c r="AA30" s="2">
        <f t="shared" si="1"/>
        <v>4.0114989218297002E-2</v>
      </c>
      <c r="AB30" s="2">
        <f t="shared" si="1"/>
        <v>4.1435975031929438E-2</v>
      </c>
      <c r="AC30" s="2">
        <f t="shared" si="1"/>
        <v>4.212966572353246E-2</v>
      </c>
      <c r="AD30" s="2">
        <f t="shared" si="1"/>
        <v>4.3467221313391584E-2</v>
      </c>
      <c r="AE30" s="2">
        <f t="shared" si="1"/>
        <v>4.4625846426379838E-2</v>
      </c>
      <c r="AF30" s="2">
        <f t="shared" si="1"/>
        <v>4.5170590783936523E-2</v>
      </c>
      <c r="AG30" s="2"/>
      <c r="AH30" s="2"/>
      <c r="AI30" s="2"/>
      <c r="AJ30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19" sqref="A19"/>
    </sheetView>
  </sheetViews>
  <sheetFormatPr defaultRowHeight="14.5" x14ac:dyDescent="0.35"/>
  <cols>
    <col min="1" max="1" width="22.54296875" customWidth="1"/>
    <col min="32" max="32" width="10.81640625" style="10" customWidth="1"/>
    <col min="33" max="33" width="9.54296875" style="14" bestFit="1" customWidth="1"/>
  </cols>
  <sheetData>
    <row r="1" spans="1:32" ht="29" x14ac:dyDescent="0.3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</row>
    <row r="2" spans="1:32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</row>
    <row r="3" spans="1:32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</row>
    <row r="4" spans="1:32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</row>
    <row r="5" spans="1:32" x14ac:dyDescent="0.35">
      <c r="A5" t="s">
        <v>18</v>
      </c>
      <c r="B5">
        <f>SUM('AEO 2021 36'!E45,'AEO 2021 36'!E50)/SUM('AEO 2021 36'!E45,'AEO 2021 36'!E46,'AEO 2021 36'!E50,'AEO 2021 36'!E51)</f>
        <v>0.54639308105915596</v>
      </c>
      <c r="C5">
        <f>SUM('AEO 2021 36'!F45,'AEO 2021 36'!F50)/SUM('AEO 2021 36'!F45,'AEO 2021 36'!F46,'AEO 2021 36'!F50,'AEO 2021 36'!F51)</f>
        <v>0.48429011348272588</v>
      </c>
      <c r="D5">
        <f>SUM('AEO 2021 36'!G45,'AEO 2021 36'!G50)/SUM('AEO 2021 36'!G45,'AEO 2021 36'!G46,'AEO 2021 36'!G50,'AEO 2021 36'!G51)</f>
        <v>0.31775164835438863</v>
      </c>
      <c r="E5">
        <f>SUM('AEO 2021 36'!H45,'AEO 2021 36'!H50)/SUM('AEO 2021 36'!H45,'AEO 2021 36'!H46,'AEO 2021 36'!H50,'AEO 2021 36'!H51)</f>
        <v>0.28693410619137449</v>
      </c>
      <c r="F5">
        <f>SUM('AEO 2021 36'!I45,'AEO 2021 36'!I50)/SUM('AEO 2021 36'!I45,'AEO 2021 36'!I46,'AEO 2021 36'!I50,'AEO 2021 36'!I51)</f>
        <v>0.37270597906500547</v>
      </c>
      <c r="G5">
        <f>SUM('AEO 2021 36'!J45,'AEO 2021 36'!J50)/SUM('AEO 2021 36'!J45,'AEO 2021 36'!J46,'AEO 2021 36'!J50,'AEO 2021 36'!J51)</f>
        <v>0.36618879343941257</v>
      </c>
      <c r="H5">
        <f>SUM('AEO 2021 36'!K45,'AEO 2021 36'!K50)/SUM('AEO 2021 36'!K45,'AEO 2021 36'!K46,'AEO 2021 36'!K50,'AEO 2021 36'!K51)</f>
        <v>0.3430759294115</v>
      </c>
      <c r="I5">
        <f>SUM('AEO 2021 36'!L45,'AEO 2021 36'!L50)/SUM('AEO 2021 36'!L45,'AEO 2021 36'!L46,'AEO 2021 36'!L50,'AEO 2021 36'!L51)</f>
        <v>0.38214306869695003</v>
      </c>
      <c r="J5">
        <f>SUM('AEO 2021 36'!M45,'AEO 2021 36'!M50)/SUM('AEO 2021 36'!M45,'AEO 2021 36'!M46,'AEO 2021 36'!M50,'AEO 2021 36'!M51)</f>
        <v>0.37971939332462562</v>
      </c>
      <c r="K5">
        <f>SUM('AEO 2021 36'!N45,'AEO 2021 36'!N50)/SUM('AEO 2021 36'!N45,'AEO 2021 36'!N46,'AEO 2021 36'!N50,'AEO 2021 36'!N51)</f>
        <v>0.39380425929898888</v>
      </c>
      <c r="L5">
        <f>SUM('AEO 2021 36'!O45,'AEO 2021 36'!O50)/SUM('AEO 2021 36'!O45,'AEO 2021 36'!O46,'AEO 2021 36'!O50,'AEO 2021 36'!O51)</f>
        <v>0.39159978343700025</v>
      </c>
      <c r="M5">
        <f>SUM('AEO 2021 36'!P45,'AEO 2021 36'!P50)/SUM('AEO 2021 36'!P45,'AEO 2021 36'!P46,'AEO 2021 36'!P50,'AEO 2021 36'!P51)</f>
        <v>0.36084235045015051</v>
      </c>
      <c r="N5">
        <f>SUM('AEO 2021 36'!Q45,'AEO 2021 36'!Q50)/SUM('AEO 2021 36'!Q45,'AEO 2021 36'!Q46,'AEO 2021 36'!Q50,'AEO 2021 36'!Q51)</f>
        <v>0.38746118390260248</v>
      </c>
      <c r="O5">
        <f>SUM('AEO 2021 36'!R45,'AEO 2021 36'!R50)/SUM('AEO 2021 36'!R45,'AEO 2021 36'!R46,'AEO 2021 36'!R50,'AEO 2021 36'!R51)</f>
        <v>0.38646406522531856</v>
      </c>
      <c r="P5">
        <f>SUM('AEO 2021 36'!S45,'AEO 2021 36'!S50)/SUM('AEO 2021 36'!S45,'AEO 2021 36'!S46,'AEO 2021 36'!S50,'AEO 2021 36'!S51)</f>
        <v>0.3907771921602437</v>
      </c>
      <c r="Q5">
        <f>SUM('AEO 2021 36'!T45,'AEO 2021 36'!T50)/SUM('AEO 2021 36'!T45,'AEO 2021 36'!T46,'AEO 2021 36'!T50,'AEO 2021 36'!T51)</f>
        <v>0.36483464462987769</v>
      </c>
      <c r="R5">
        <f>SUM('AEO 2021 36'!U45,'AEO 2021 36'!U50)/SUM('AEO 2021 36'!U45,'AEO 2021 36'!U46,'AEO 2021 36'!U50,'AEO 2021 36'!U51)</f>
        <v>0.39162659256972476</v>
      </c>
      <c r="S5">
        <f>SUM('AEO 2021 36'!V45,'AEO 2021 36'!V50)/SUM('AEO 2021 36'!V45,'AEO 2021 36'!V46,'AEO 2021 36'!V50,'AEO 2021 36'!V51)</f>
        <v>0.39239872314128499</v>
      </c>
      <c r="T5">
        <f>SUM('AEO 2021 36'!W45,'AEO 2021 36'!W50)/SUM('AEO 2021 36'!W45,'AEO 2021 36'!W46,'AEO 2021 36'!W50,'AEO 2021 36'!W51)</f>
        <v>0.37313853119015034</v>
      </c>
      <c r="U5">
        <f>SUM('AEO 2021 36'!X45,'AEO 2021 36'!X50)/SUM('AEO 2021 36'!X45,'AEO 2021 36'!X46,'AEO 2021 36'!X50,'AEO 2021 36'!X51)</f>
        <v>0.39824069455351646</v>
      </c>
      <c r="V5">
        <f>SUM('AEO 2021 36'!Y45,'AEO 2021 36'!Y50)/SUM('AEO 2021 36'!Y45,'AEO 2021 36'!Y46,'AEO 2021 36'!Y50,'AEO 2021 36'!Y51)</f>
        <v>0.39955884838229544</v>
      </c>
      <c r="W5">
        <f>SUM('AEO 2021 36'!Z45,'AEO 2021 36'!Z50)/SUM('AEO 2021 36'!Z45,'AEO 2021 36'!Z46,'AEO 2021 36'!Z50,'AEO 2021 36'!Z51)</f>
        <v>0.37556757062631135</v>
      </c>
      <c r="X5">
        <f>SUM('AEO 2021 36'!AA45,'AEO 2021 36'!AA50)/SUM('AEO 2021 36'!AA45,'AEO 2021 36'!AA46,'AEO 2021 36'!AA50,'AEO 2021 36'!AA51)</f>
        <v>0.40435899995391872</v>
      </c>
      <c r="Y5">
        <f>SUM('AEO 2021 36'!AB45,'AEO 2021 36'!AB50)/SUM('AEO 2021 36'!AB45,'AEO 2021 36'!AB46,'AEO 2021 36'!AB50,'AEO 2021 36'!AB51)</f>
        <v>0.40529154461658345</v>
      </c>
      <c r="Z5">
        <f>SUM('AEO 2021 36'!AC45,'AEO 2021 36'!AC50)/SUM('AEO 2021 36'!AC45,'AEO 2021 36'!AC46,'AEO 2021 36'!AC50,'AEO 2021 36'!AC51)</f>
        <v>0.41649808223353396</v>
      </c>
      <c r="AA5">
        <f>SUM('AEO 2021 36'!AD45,'AEO 2021 36'!AD50)/SUM('AEO 2021 36'!AD45,'AEO 2021 36'!AD46,'AEO 2021 36'!AD50,'AEO 2021 36'!AD51)</f>
        <v>0.41392497947375689</v>
      </c>
      <c r="AB5">
        <f>SUM('AEO 2021 36'!AE45,'AEO 2021 36'!AE50)/SUM('AEO 2021 36'!AE45,'AEO 2021 36'!AE46,'AEO 2021 36'!AE50,'AEO 2021 36'!AE51)</f>
        <v>0.42027098478093838</v>
      </c>
      <c r="AC5">
        <f>SUM('AEO 2021 36'!AF45,'AEO 2021 36'!AF50)/SUM('AEO 2021 36'!AF45,'AEO 2021 36'!AF46,'AEO 2021 36'!AF50,'AEO 2021 36'!AF51)</f>
        <v>0.42400923951209557</v>
      </c>
      <c r="AD5">
        <f>SUM('AEO 2021 36'!AG45,'AEO 2021 36'!AG50)/SUM('AEO 2021 36'!AG45,'AEO 2021 36'!AG46,'AEO 2021 36'!AG50,'AEO 2021 36'!AG51)</f>
        <v>0.42286888416709051</v>
      </c>
      <c r="AE5">
        <f>SUM('AEO 2021 36'!AH45,'AEO 2021 36'!AH50)/SUM('AEO 2021 36'!AH45,'AEO 2021 36'!AH46,'AEO 2021 36'!AH50,'AEO 2021 36'!AH51)</f>
        <v>0.42432575888390633</v>
      </c>
      <c r="AF5" s="10">
        <f>SUM('AEO 2021 36'!AI45,'AEO 2021 36'!AI50)/SUM('AEO 2021 36'!AI45,'AEO 2021 36'!AI46,'AEO 2021 36'!AI50,'AEO 2021 36'!AI51)</f>
        <v>0.42807482762198235</v>
      </c>
    </row>
    <row r="6" spans="1:32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</row>
    <row r="7" spans="1:32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</row>
    <row r="8" spans="1: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</row>
    <row r="9" spans="1:32" x14ac:dyDescent="0.35">
      <c r="A9" t="s">
        <v>85</v>
      </c>
      <c r="B9">
        <f>SUM('AEO 2021 36'!E46,'AEO 2021 36'!E51)/SUM('AEO 2021 36'!E45,'AEO 2021 36'!E46,'AEO 2021 36'!E50,'AEO 2021 36'!E51)</f>
        <v>0.45360691894084398</v>
      </c>
      <c r="C9">
        <f>SUM('AEO 2021 36'!F46,'AEO 2021 36'!F51)/SUM('AEO 2021 36'!F45,'AEO 2021 36'!F46,'AEO 2021 36'!F50,'AEO 2021 36'!F51)</f>
        <v>0.51570988651727412</v>
      </c>
      <c r="D9">
        <f>SUM('AEO 2021 36'!G46,'AEO 2021 36'!G51)/SUM('AEO 2021 36'!G45,'AEO 2021 36'!G46,'AEO 2021 36'!G50,'AEO 2021 36'!G51)</f>
        <v>0.68224835164561126</v>
      </c>
      <c r="E9">
        <f>SUM('AEO 2021 36'!H46,'AEO 2021 36'!H51)/SUM('AEO 2021 36'!H45,'AEO 2021 36'!H46,'AEO 2021 36'!H50,'AEO 2021 36'!H51)</f>
        <v>0.71306589380862562</v>
      </c>
      <c r="F9">
        <f>SUM('AEO 2021 36'!I46,'AEO 2021 36'!I51)/SUM('AEO 2021 36'!I45,'AEO 2021 36'!I46,'AEO 2021 36'!I50,'AEO 2021 36'!I51)</f>
        <v>0.62729402093499453</v>
      </c>
      <c r="G9">
        <f>SUM('AEO 2021 36'!J46,'AEO 2021 36'!J51)/SUM('AEO 2021 36'!J45,'AEO 2021 36'!J46,'AEO 2021 36'!J50,'AEO 2021 36'!J51)</f>
        <v>0.63381120656058743</v>
      </c>
      <c r="H9">
        <f>SUM('AEO 2021 36'!K46,'AEO 2021 36'!K51)/SUM('AEO 2021 36'!K45,'AEO 2021 36'!K46,'AEO 2021 36'!K50,'AEO 2021 36'!K51)</f>
        <v>0.6569240705885</v>
      </c>
      <c r="I9">
        <f>SUM('AEO 2021 36'!L46,'AEO 2021 36'!L51)/SUM('AEO 2021 36'!L45,'AEO 2021 36'!L46,'AEO 2021 36'!L50,'AEO 2021 36'!L51)</f>
        <v>0.61785693130304997</v>
      </c>
      <c r="J9">
        <f>SUM('AEO 2021 36'!M46,'AEO 2021 36'!M51)/SUM('AEO 2021 36'!M45,'AEO 2021 36'!M46,'AEO 2021 36'!M50,'AEO 2021 36'!M51)</f>
        <v>0.62028060667537444</v>
      </c>
      <c r="K9">
        <f>SUM('AEO 2021 36'!N46,'AEO 2021 36'!N51)/SUM('AEO 2021 36'!N45,'AEO 2021 36'!N46,'AEO 2021 36'!N50,'AEO 2021 36'!N51)</f>
        <v>0.60619574070101112</v>
      </c>
      <c r="L9">
        <f>SUM('AEO 2021 36'!O46,'AEO 2021 36'!O51)/SUM('AEO 2021 36'!O45,'AEO 2021 36'!O46,'AEO 2021 36'!O50,'AEO 2021 36'!O51)</f>
        <v>0.6084002165629997</v>
      </c>
      <c r="M9">
        <f>SUM('AEO 2021 36'!P46,'AEO 2021 36'!P51)/SUM('AEO 2021 36'!P45,'AEO 2021 36'!P46,'AEO 2021 36'!P50,'AEO 2021 36'!P51)</f>
        <v>0.63915764954984944</v>
      </c>
      <c r="N9">
        <f>SUM('AEO 2021 36'!Q46,'AEO 2021 36'!Q51)/SUM('AEO 2021 36'!Q45,'AEO 2021 36'!Q46,'AEO 2021 36'!Q50,'AEO 2021 36'!Q51)</f>
        <v>0.61253881609739758</v>
      </c>
      <c r="O9">
        <f>SUM('AEO 2021 36'!R46,'AEO 2021 36'!R51)/SUM('AEO 2021 36'!R45,'AEO 2021 36'!R46,'AEO 2021 36'!R50,'AEO 2021 36'!R51)</f>
        <v>0.61353593477468149</v>
      </c>
      <c r="P9">
        <f>SUM('AEO 2021 36'!S46,'AEO 2021 36'!S51)/SUM('AEO 2021 36'!S45,'AEO 2021 36'!S46,'AEO 2021 36'!S50,'AEO 2021 36'!S51)</f>
        <v>0.60922280783975635</v>
      </c>
      <c r="Q9">
        <f>SUM('AEO 2021 36'!T46,'AEO 2021 36'!T51)/SUM('AEO 2021 36'!T45,'AEO 2021 36'!T46,'AEO 2021 36'!T50,'AEO 2021 36'!T51)</f>
        <v>0.6351653553701222</v>
      </c>
      <c r="R9">
        <f>SUM('AEO 2021 36'!U46,'AEO 2021 36'!U51)/SUM('AEO 2021 36'!U45,'AEO 2021 36'!U46,'AEO 2021 36'!U50,'AEO 2021 36'!U51)</f>
        <v>0.60837340743027513</v>
      </c>
      <c r="S9">
        <f>SUM('AEO 2021 36'!V46,'AEO 2021 36'!V51)/SUM('AEO 2021 36'!V45,'AEO 2021 36'!V46,'AEO 2021 36'!V50,'AEO 2021 36'!V51)</f>
        <v>0.60760127685871512</v>
      </c>
      <c r="T9">
        <f>SUM('AEO 2021 36'!W46,'AEO 2021 36'!W51)/SUM('AEO 2021 36'!W45,'AEO 2021 36'!W46,'AEO 2021 36'!W50,'AEO 2021 36'!W51)</f>
        <v>0.62686146880984961</v>
      </c>
      <c r="U9">
        <f>SUM('AEO 2021 36'!X46,'AEO 2021 36'!X51)/SUM('AEO 2021 36'!X45,'AEO 2021 36'!X46,'AEO 2021 36'!X50,'AEO 2021 36'!X51)</f>
        <v>0.60175930544648359</v>
      </c>
      <c r="V9">
        <f>SUM('AEO 2021 36'!Y46,'AEO 2021 36'!Y51)/SUM('AEO 2021 36'!Y45,'AEO 2021 36'!Y46,'AEO 2021 36'!Y50,'AEO 2021 36'!Y51)</f>
        <v>0.6004411516177045</v>
      </c>
      <c r="W9">
        <f>SUM('AEO 2021 36'!Z46,'AEO 2021 36'!Z51)/SUM('AEO 2021 36'!Z45,'AEO 2021 36'!Z46,'AEO 2021 36'!Z50,'AEO 2021 36'!Z51)</f>
        <v>0.62443242937368881</v>
      </c>
      <c r="X9">
        <f>SUM('AEO 2021 36'!AA46,'AEO 2021 36'!AA51)/SUM('AEO 2021 36'!AA45,'AEO 2021 36'!AA46,'AEO 2021 36'!AA50,'AEO 2021 36'!AA51)</f>
        <v>0.59564100004608134</v>
      </c>
      <c r="Y9">
        <f>SUM('AEO 2021 36'!AB46,'AEO 2021 36'!AB51)/SUM('AEO 2021 36'!AB45,'AEO 2021 36'!AB46,'AEO 2021 36'!AB50,'AEO 2021 36'!AB51)</f>
        <v>0.59470845538341655</v>
      </c>
      <c r="Z9">
        <f>SUM('AEO 2021 36'!AC46,'AEO 2021 36'!AC51)/SUM('AEO 2021 36'!AC45,'AEO 2021 36'!AC46,'AEO 2021 36'!AC50,'AEO 2021 36'!AC51)</f>
        <v>0.58350191776646598</v>
      </c>
      <c r="AA9">
        <f>SUM('AEO 2021 36'!AD46,'AEO 2021 36'!AD51)/SUM('AEO 2021 36'!AD45,'AEO 2021 36'!AD46,'AEO 2021 36'!AD50,'AEO 2021 36'!AD51)</f>
        <v>0.58607502052624305</v>
      </c>
      <c r="AB9">
        <f>SUM('AEO 2021 36'!AE46,'AEO 2021 36'!AE51)/SUM('AEO 2021 36'!AE45,'AEO 2021 36'!AE46,'AEO 2021 36'!AE50,'AEO 2021 36'!AE51)</f>
        <v>0.57972901521906151</v>
      </c>
      <c r="AC9">
        <f>SUM('AEO 2021 36'!AF46,'AEO 2021 36'!AF51)/SUM('AEO 2021 36'!AF45,'AEO 2021 36'!AF46,'AEO 2021 36'!AF50,'AEO 2021 36'!AF51)</f>
        <v>0.57599076048790454</v>
      </c>
      <c r="AD9">
        <f>SUM('AEO 2021 36'!AG46,'AEO 2021 36'!AG51)/SUM('AEO 2021 36'!AG45,'AEO 2021 36'!AG46,'AEO 2021 36'!AG50,'AEO 2021 36'!AG51)</f>
        <v>0.57713111583290944</v>
      </c>
      <c r="AE9">
        <f>SUM('AEO 2021 36'!AH46,'AEO 2021 36'!AH51)/SUM('AEO 2021 36'!AH45,'AEO 2021 36'!AH46,'AEO 2021 36'!AH50,'AEO 2021 36'!AH51)</f>
        <v>0.57567424111609367</v>
      </c>
      <c r="AF9" s="10">
        <f>SUM('AEO 2021 36'!AI46,'AEO 2021 36'!AI51)/SUM('AEO 2021 36'!AI45,'AEO 2021 36'!AI46,'AEO 2021 36'!AI50,'AEO 2021 36'!AI51)</f>
        <v>0.57192517237801754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4.5" x14ac:dyDescent="0.35"/>
  <sheetData>
    <row r="1" spans="1:1" x14ac:dyDescent="0.35">
      <c r="A1" t="s">
        <v>45</v>
      </c>
    </row>
    <row r="2" spans="1:1" x14ac:dyDescent="0.35">
      <c r="A2" t="s">
        <v>46</v>
      </c>
    </row>
    <row r="4" spans="1:1" x14ac:dyDescent="0.35">
      <c r="A4" t="s">
        <v>47</v>
      </c>
    </row>
    <row r="5" spans="1:1" x14ac:dyDescent="0.35">
      <c r="A5">
        <v>0.55000000000000004</v>
      </c>
    </row>
    <row r="7" spans="1:1" x14ac:dyDescent="0.35">
      <c r="A7" t="s">
        <v>58</v>
      </c>
    </row>
    <row r="8" spans="1:1" x14ac:dyDescent="0.35">
      <c r="A8" t="s">
        <v>59</v>
      </c>
    </row>
    <row r="9" spans="1:1" x14ac:dyDescent="0.35">
      <c r="A9" t="s">
        <v>60</v>
      </c>
    </row>
    <row r="11" spans="1:1" x14ac:dyDescent="0.35">
      <c r="A11" s="9" t="s">
        <v>61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>
      <selection activeCell="A4" sqref="A4"/>
    </sheetView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 s="2">
        <f>1-B6</f>
        <v>0.89800000000000002</v>
      </c>
      <c r="C4" s="2">
        <f t="shared" ref="C4:AF4" si="0">1-C6</f>
        <v>0.89800000000000002</v>
      </c>
      <c r="D4" s="2">
        <f t="shared" si="0"/>
        <v>0.89800000000000002</v>
      </c>
      <c r="E4" s="2">
        <f t="shared" si="0"/>
        <v>0.89800000000000002</v>
      </c>
      <c r="F4" s="2">
        <f t="shared" si="0"/>
        <v>0.89800000000000002</v>
      </c>
      <c r="G4" s="2">
        <f t="shared" si="0"/>
        <v>0.89800000000000002</v>
      </c>
      <c r="H4" s="2">
        <f t="shared" si="0"/>
        <v>0.89800000000000002</v>
      </c>
      <c r="I4" s="2">
        <f t="shared" si="0"/>
        <v>0.89800000000000002</v>
      </c>
      <c r="J4" s="2">
        <f t="shared" si="0"/>
        <v>0.89800000000000002</v>
      </c>
      <c r="K4" s="2">
        <f t="shared" si="0"/>
        <v>0.89800000000000002</v>
      </c>
      <c r="L4" s="2">
        <f t="shared" si="0"/>
        <v>0.89800000000000002</v>
      </c>
      <c r="M4" s="2">
        <f t="shared" si="0"/>
        <v>0.89800000000000002</v>
      </c>
      <c r="N4" s="2">
        <f t="shared" si="0"/>
        <v>0.89800000000000002</v>
      </c>
      <c r="O4" s="2">
        <f t="shared" si="0"/>
        <v>0.89800000000000002</v>
      </c>
      <c r="P4" s="2">
        <f t="shared" si="0"/>
        <v>0.89800000000000002</v>
      </c>
      <c r="Q4" s="2">
        <f t="shared" si="0"/>
        <v>0.89800000000000002</v>
      </c>
      <c r="R4" s="2">
        <f t="shared" si="0"/>
        <v>0.89800000000000002</v>
      </c>
      <c r="S4" s="2">
        <f t="shared" si="0"/>
        <v>0.89800000000000002</v>
      </c>
      <c r="T4" s="2">
        <f t="shared" si="0"/>
        <v>0.89800000000000002</v>
      </c>
      <c r="U4" s="2">
        <f t="shared" si="0"/>
        <v>0.89800000000000002</v>
      </c>
      <c r="V4" s="2">
        <f t="shared" si="0"/>
        <v>0.89800000000000002</v>
      </c>
      <c r="W4" s="2">
        <f t="shared" si="0"/>
        <v>0.89800000000000002</v>
      </c>
      <c r="X4" s="2">
        <f t="shared" si="0"/>
        <v>0.89800000000000002</v>
      </c>
      <c r="Y4" s="2">
        <f t="shared" si="0"/>
        <v>0.89800000000000002</v>
      </c>
      <c r="Z4" s="2">
        <f t="shared" si="0"/>
        <v>0.89800000000000002</v>
      </c>
      <c r="AA4" s="2">
        <f t="shared" si="0"/>
        <v>0.89800000000000002</v>
      </c>
      <c r="AB4" s="2">
        <f t="shared" si="0"/>
        <v>0.89800000000000002</v>
      </c>
      <c r="AC4" s="2">
        <f t="shared" si="0"/>
        <v>0.89800000000000002</v>
      </c>
      <c r="AD4" s="2">
        <f t="shared" si="0"/>
        <v>0.89800000000000002</v>
      </c>
      <c r="AE4" s="2">
        <f t="shared" si="0"/>
        <v>0.89800000000000002</v>
      </c>
      <c r="AF4" s="2">
        <f t="shared" si="0"/>
        <v>0.89800000000000002</v>
      </c>
      <c r="AG4" s="2"/>
      <c r="AH4" s="2"/>
      <c r="AI4" s="2"/>
      <c r="AJ4" s="2"/>
    </row>
    <row r="5" spans="1:36" x14ac:dyDescent="0.35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/>
    </row>
    <row r="6" spans="1:36" x14ac:dyDescent="0.35">
      <c r="A6" t="s">
        <v>19</v>
      </c>
      <c r="B6" s="2">
        <f>'EIA-fuel-ethanol-motor-gasoline'!$C$46/100</f>
        <v>0.10199999999999999</v>
      </c>
      <c r="C6" s="2">
        <f>'EIA-fuel-ethanol-motor-gasoline'!$C$46/100</f>
        <v>0.10199999999999999</v>
      </c>
      <c r="D6" s="2">
        <f>'EIA-fuel-ethanol-motor-gasoline'!$C$46/100</f>
        <v>0.10199999999999999</v>
      </c>
      <c r="E6" s="2">
        <f>'EIA-fuel-ethanol-motor-gasoline'!$C$46/100</f>
        <v>0.10199999999999999</v>
      </c>
      <c r="F6" s="2">
        <f>'EIA-fuel-ethanol-motor-gasoline'!$C$46/100</f>
        <v>0.10199999999999999</v>
      </c>
      <c r="G6" s="2">
        <f>'EIA-fuel-ethanol-motor-gasoline'!$C$46/100</f>
        <v>0.10199999999999999</v>
      </c>
      <c r="H6" s="2">
        <f>'EIA-fuel-ethanol-motor-gasoline'!$C$46/100</f>
        <v>0.10199999999999999</v>
      </c>
      <c r="I6" s="2">
        <f>'EIA-fuel-ethanol-motor-gasoline'!$C$46/100</f>
        <v>0.10199999999999999</v>
      </c>
      <c r="J6" s="2">
        <f>'EIA-fuel-ethanol-motor-gasoline'!$C$46/100</f>
        <v>0.10199999999999999</v>
      </c>
      <c r="K6" s="2">
        <f>'EIA-fuel-ethanol-motor-gasoline'!$C$46/100</f>
        <v>0.10199999999999999</v>
      </c>
      <c r="L6" s="2">
        <f>'EIA-fuel-ethanol-motor-gasoline'!$C$46/100</f>
        <v>0.10199999999999999</v>
      </c>
      <c r="M6" s="2">
        <f>'EIA-fuel-ethanol-motor-gasoline'!$C$46/100</f>
        <v>0.10199999999999999</v>
      </c>
      <c r="N6" s="2">
        <f>'EIA-fuel-ethanol-motor-gasoline'!$C$46/100</f>
        <v>0.10199999999999999</v>
      </c>
      <c r="O6" s="2">
        <f>'EIA-fuel-ethanol-motor-gasoline'!$C$46/100</f>
        <v>0.10199999999999999</v>
      </c>
      <c r="P6" s="2">
        <f>'EIA-fuel-ethanol-motor-gasoline'!$C$46/100</f>
        <v>0.10199999999999999</v>
      </c>
      <c r="Q6" s="2">
        <f>'EIA-fuel-ethanol-motor-gasoline'!$C$46/100</f>
        <v>0.10199999999999999</v>
      </c>
      <c r="R6" s="2">
        <f>'EIA-fuel-ethanol-motor-gasoline'!$C$46/100</f>
        <v>0.10199999999999999</v>
      </c>
      <c r="S6" s="2">
        <f>'EIA-fuel-ethanol-motor-gasoline'!$C$46/100</f>
        <v>0.10199999999999999</v>
      </c>
      <c r="T6" s="2">
        <f>'EIA-fuel-ethanol-motor-gasoline'!$C$46/100</f>
        <v>0.10199999999999999</v>
      </c>
      <c r="U6" s="2">
        <f>'EIA-fuel-ethanol-motor-gasoline'!$C$46/100</f>
        <v>0.10199999999999999</v>
      </c>
      <c r="V6" s="2">
        <f>'EIA-fuel-ethanol-motor-gasoline'!$C$46/100</f>
        <v>0.10199999999999999</v>
      </c>
      <c r="W6" s="2">
        <f>'EIA-fuel-ethanol-motor-gasoline'!$C$46/100</f>
        <v>0.10199999999999999</v>
      </c>
      <c r="X6" s="2">
        <f>'EIA-fuel-ethanol-motor-gasoline'!$C$46/100</f>
        <v>0.10199999999999999</v>
      </c>
      <c r="Y6" s="2">
        <f>'EIA-fuel-ethanol-motor-gasoline'!$C$46/100</f>
        <v>0.10199999999999999</v>
      </c>
      <c r="Z6" s="2">
        <f>'EIA-fuel-ethanol-motor-gasoline'!$C$46/100</f>
        <v>0.10199999999999999</v>
      </c>
      <c r="AA6" s="2">
        <f>'EIA-fuel-ethanol-motor-gasoline'!$C$46/100</f>
        <v>0.10199999999999999</v>
      </c>
      <c r="AB6" s="2">
        <f>'EIA-fuel-ethanol-motor-gasoline'!$C$46/100</f>
        <v>0.10199999999999999</v>
      </c>
      <c r="AC6" s="2">
        <f>'EIA-fuel-ethanol-motor-gasoline'!$C$46/100</f>
        <v>0.10199999999999999</v>
      </c>
      <c r="AD6" s="2">
        <f>'EIA-fuel-ethanol-motor-gasoline'!$C$46/100</f>
        <v>0.10199999999999999</v>
      </c>
      <c r="AE6" s="2">
        <f>'EIA-fuel-ethanol-motor-gasoline'!$C$46/100</f>
        <v>0.10199999999999999</v>
      </c>
      <c r="AF6" s="2">
        <f>'EIA-fuel-ethanol-motor-gasoline'!$C$46/100</f>
        <v>0.10199999999999999</v>
      </c>
      <c r="AG6" s="2"/>
      <c r="AH6" s="2"/>
      <c r="AI6" s="2"/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/>
  </sheetViews>
  <sheetFormatPr defaultRowHeight="14.5" x14ac:dyDescent="0.35"/>
  <cols>
    <col min="1" max="1" width="22.54296875" customWidth="1"/>
  </cols>
  <sheetData>
    <row r="1" spans="1:32" ht="29" x14ac:dyDescent="0.3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0.96205419263788383</v>
      </c>
      <c r="D5">
        <f>IF('Biodiesel Fraction'!$B18,1-'Biodiesel Fraction'!C30,1)</f>
        <v>0.96205419263788383</v>
      </c>
      <c r="E5">
        <f>IF('Biodiesel Fraction'!$B18,1-'Biodiesel Fraction'!E30,1)</f>
        <v>0.97111903235787633</v>
      </c>
      <c r="F5">
        <f>IF('Biodiesel Fraction'!$B18,1-'Biodiesel Fraction'!F30,1)</f>
        <v>0.97115185889486089</v>
      </c>
      <c r="G5">
        <f>IF('Biodiesel Fraction'!$B18,1-'Biodiesel Fraction'!G30,1)</f>
        <v>0.97208399733116457</v>
      </c>
      <c r="H5">
        <f>IF('Biodiesel Fraction'!$B18,1-'Biodiesel Fraction'!H30,1)</f>
        <v>0.97217774289160386</v>
      </c>
      <c r="I5">
        <f>IF('Biodiesel Fraction'!$B18,1-'Biodiesel Fraction'!I30,1)</f>
        <v>0.97164844380017101</v>
      </c>
      <c r="J5">
        <f>IF('Biodiesel Fraction'!$B18,1-'Biodiesel Fraction'!J30,1)</f>
        <v>0.97123900419347708</v>
      </c>
      <c r="K5">
        <f>IF('Biodiesel Fraction'!$B18,1-'Biodiesel Fraction'!K30,1)</f>
        <v>0.97054369397737894</v>
      </c>
      <c r="L5">
        <f>IF('Biodiesel Fraction'!$B18,1-'Biodiesel Fraction'!L30,1)</f>
        <v>0.97037595313843872</v>
      </c>
      <c r="M5">
        <f>IF('Biodiesel Fraction'!$B18,1-'Biodiesel Fraction'!M30,1)</f>
        <v>0.97141640985567645</v>
      </c>
      <c r="N5">
        <f>IF('Biodiesel Fraction'!$B18,1-'Biodiesel Fraction'!N30,1)</f>
        <v>0.97190351427705646</v>
      </c>
      <c r="O5">
        <f>IF('Biodiesel Fraction'!$B18,1-'Biodiesel Fraction'!O30,1)</f>
        <v>0.97203320597323495</v>
      </c>
      <c r="P5">
        <f>IF('Biodiesel Fraction'!$B18,1-'Biodiesel Fraction'!P30,1)</f>
        <v>0.97179461528446842</v>
      </c>
      <c r="Q5">
        <f>IF('Biodiesel Fraction'!$B18,1-'Biodiesel Fraction'!Q30,1)</f>
        <v>0.97072777579722169</v>
      </c>
      <c r="R5">
        <f>IF('Biodiesel Fraction'!$B18,1-'Biodiesel Fraction'!R30,1)</f>
        <v>0.97047239171508348</v>
      </c>
      <c r="S5">
        <f>IF('Biodiesel Fraction'!$B18,1-'Biodiesel Fraction'!S30,1)</f>
        <v>0.96982717258049644</v>
      </c>
      <c r="T5">
        <f>IF('Biodiesel Fraction'!$B18,1-'Biodiesel Fraction'!T30,1)</f>
        <v>0.96692779216127955</v>
      </c>
      <c r="U5">
        <f>IF('Biodiesel Fraction'!$B18,1-'Biodiesel Fraction'!U30,1)</f>
        <v>0.96665137453678751</v>
      </c>
      <c r="V5">
        <f>IF('Biodiesel Fraction'!$B18,1-'Biodiesel Fraction'!V30,1)</f>
        <v>0.96622437639889647</v>
      </c>
      <c r="W5">
        <f>IF('Biodiesel Fraction'!$B18,1-'Biodiesel Fraction'!W30,1)</f>
        <v>0.96548429946751191</v>
      </c>
      <c r="X5">
        <f>IF('Biodiesel Fraction'!$B18,1-'Biodiesel Fraction'!X30,1)</f>
        <v>0.96515172175549802</v>
      </c>
      <c r="Y5">
        <f>IF('Biodiesel Fraction'!$B18,1-'Biodiesel Fraction'!Y30,1)</f>
        <v>0.96273078336452866</v>
      </c>
      <c r="Z5">
        <f>IF('Biodiesel Fraction'!$B18,1-'Biodiesel Fraction'!Z30,1)</f>
        <v>0.96044591707752558</v>
      </c>
      <c r="AA5">
        <f>IF('Biodiesel Fraction'!$B18,1-'Biodiesel Fraction'!AA30,1)</f>
        <v>0.95988501078170296</v>
      </c>
      <c r="AB5">
        <f>IF('Biodiesel Fraction'!$B18,1-'Biodiesel Fraction'!AB30,1)</f>
        <v>0.95856402496807058</v>
      </c>
      <c r="AC5">
        <f>IF('Biodiesel Fraction'!$B18,1-'Biodiesel Fraction'!AC30,1)</f>
        <v>0.95787033427646751</v>
      </c>
      <c r="AD5">
        <f>IF('Biodiesel Fraction'!$B18,1-'Biodiesel Fraction'!AD30,1)</f>
        <v>0.95653277868660846</v>
      </c>
      <c r="AE5">
        <f>IF('Biodiesel Fraction'!$B18,1-'Biodiesel Fraction'!AE30,1)</f>
        <v>0.95537415357362021</v>
      </c>
      <c r="AF5">
        <f>IF('Biodiesel Fraction'!$B18,1-'Biodiesel Fraction'!AF30,1)</f>
        <v>0.95482940921606352</v>
      </c>
    </row>
    <row r="6" spans="1:32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3.7945807362116182E-2</v>
      </c>
      <c r="D7">
        <f>IF('Biodiesel Fraction'!$B18,'Biodiesel Fraction'!C30,0)</f>
        <v>3.7945807362116182E-2</v>
      </c>
      <c r="E7">
        <f>IF('Biodiesel Fraction'!$B18,'Biodiesel Fraction'!E30,0)</f>
        <v>2.8880967642123674E-2</v>
      </c>
      <c r="F7">
        <f>IF('Biodiesel Fraction'!$B18,'Biodiesel Fraction'!F30,0)</f>
        <v>2.8848141105139113E-2</v>
      </c>
      <c r="G7">
        <f>IF('Biodiesel Fraction'!$B18,'Biodiesel Fraction'!G30,0)</f>
        <v>2.7916002668835434E-2</v>
      </c>
      <c r="H7">
        <f>IF('Biodiesel Fraction'!$B18,'Biodiesel Fraction'!H30,0)</f>
        <v>2.7822257108396097E-2</v>
      </c>
      <c r="I7">
        <f>IF('Biodiesel Fraction'!$B18,'Biodiesel Fraction'!I30,0)</f>
        <v>2.8351556199829039E-2</v>
      </c>
      <c r="J7">
        <f>IF('Biodiesel Fraction'!$B18,'Biodiesel Fraction'!J30,0)</f>
        <v>2.876099580652287E-2</v>
      </c>
      <c r="K7">
        <f>IF('Biodiesel Fraction'!$B18,'Biodiesel Fraction'!K30,0)</f>
        <v>2.945630602262107E-2</v>
      </c>
      <c r="L7">
        <f>IF('Biodiesel Fraction'!$B18,'Biodiesel Fraction'!L30,0)</f>
        <v>2.9624046861561285E-2</v>
      </c>
      <c r="M7">
        <f>IF('Biodiesel Fraction'!$B18,'Biodiesel Fraction'!M30,0)</f>
        <v>2.8583590144323504E-2</v>
      </c>
      <c r="N7">
        <f>IF('Biodiesel Fraction'!$B18,'Biodiesel Fraction'!N30,0)</f>
        <v>2.8096485722943584E-2</v>
      </c>
      <c r="O7">
        <f>IF('Biodiesel Fraction'!$B18,'Biodiesel Fraction'!O30,0)</f>
        <v>2.7966794026765013E-2</v>
      </c>
      <c r="P7">
        <f>IF('Biodiesel Fraction'!$B18,'Biodiesel Fraction'!P30,0)</f>
        <v>2.8205384715531551E-2</v>
      </c>
      <c r="Q7">
        <f>IF('Biodiesel Fraction'!$B18,'Biodiesel Fraction'!Q30,0)</f>
        <v>2.9272224202778304E-2</v>
      </c>
      <c r="R7">
        <f>IF('Biodiesel Fraction'!$B18,'Biodiesel Fraction'!R30,0)</f>
        <v>2.9527608284916525E-2</v>
      </c>
      <c r="S7">
        <f>IF('Biodiesel Fraction'!$B18,'Biodiesel Fraction'!S30,0)</f>
        <v>3.0172827419503584E-2</v>
      </c>
      <c r="T7">
        <f>IF('Biodiesel Fraction'!$B18,'Biodiesel Fraction'!T30,0)</f>
        <v>3.3072207838720453E-2</v>
      </c>
      <c r="U7">
        <f>IF('Biodiesel Fraction'!$B18,'Biodiesel Fraction'!U30,0)</f>
        <v>3.3348625463212447E-2</v>
      </c>
      <c r="V7">
        <f>IF('Biodiesel Fraction'!$B18,'Biodiesel Fraction'!V30,0)</f>
        <v>3.3775623601103553E-2</v>
      </c>
      <c r="W7">
        <f>IF('Biodiesel Fraction'!$B18,'Biodiesel Fraction'!W30,0)</f>
        <v>3.4515700532488147E-2</v>
      </c>
      <c r="X7">
        <f>IF('Biodiesel Fraction'!$B18,'Biodiesel Fraction'!X30,0)</f>
        <v>3.4848278244501998E-2</v>
      </c>
      <c r="Y7">
        <f>IF('Biodiesel Fraction'!$B18,'Biodiesel Fraction'!Y30,0)</f>
        <v>3.7269216635471364E-2</v>
      </c>
      <c r="Z7">
        <f>IF('Biodiesel Fraction'!$B18,'Biodiesel Fraction'!Z30,0)</f>
        <v>3.9554082922474414E-2</v>
      </c>
      <c r="AA7">
        <f>IF('Biodiesel Fraction'!$B18,'Biodiesel Fraction'!AA30,0)</f>
        <v>4.0114989218297002E-2</v>
      </c>
      <c r="AB7">
        <f>IF('Biodiesel Fraction'!$B18,'Biodiesel Fraction'!AB30,0)</f>
        <v>4.1435975031929438E-2</v>
      </c>
      <c r="AC7">
        <f>IF('Biodiesel Fraction'!$B18,'Biodiesel Fraction'!AC30,0)</f>
        <v>4.212966572353246E-2</v>
      </c>
      <c r="AD7">
        <f>IF('Biodiesel Fraction'!$B18,'Biodiesel Fraction'!AD30,0)</f>
        <v>4.3467221313391584E-2</v>
      </c>
      <c r="AE7">
        <f>IF('Biodiesel Fraction'!$B18,'Biodiesel Fraction'!AE30,0)</f>
        <v>4.4625846426379838E-2</v>
      </c>
      <c r="AF7">
        <f>IF('Biodiesel Fraction'!$B18,'Biodiesel Fraction'!AF30,0)</f>
        <v>4.5170590783936523E-2</v>
      </c>
    </row>
    <row r="8" spans="1:32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 s="2">
        <f>'AEO 2021 36'!E16/SUM('AEO 2021 36'!E16:E17)*(1-B2)</f>
        <v>0.44906041641761968</v>
      </c>
      <c r="C4" s="2">
        <f>'AEO 2021 36'!F16/SUM('AEO 2021 36'!F16:F17)*(1-C2)</f>
        <v>0.44903822887683575</v>
      </c>
      <c r="D4" s="2">
        <f>'AEO 2021 36'!G16/SUM('AEO 2021 36'!G16:G17)*(1-D2)</f>
        <v>0.44907927939760606</v>
      </c>
      <c r="E4" s="2">
        <f>'AEO 2021 36'!H16/SUM('AEO 2021 36'!H16:H17)*(1-E2)</f>
        <v>0.44904121422591492</v>
      </c>
      <c r="F4" s="2">
        <f>'AEO 2021 36'!I16/SUM('AEO 2021 36'!I16:I17)*(1-F2)</f>
        <v>0.44903912045334232</v>
      </c>
      <c r="G4" s="2">
        <f>'AEO 2021 36'!J16/SUM('AEO 2021 36'!J16:J17)*(1-G2)</f>
        <v>0.44904054102960117</v>
      </c>
      <c r="H4" s="2">
        <f>'AEO 2021 36'!K16/SUM('AEO 2021 36'!K16:K17)*(1-H2)</f>
        <v>0.44904381943893285</v>
      </c>
      <c r="I4" s="2">
        <f>'AEO 2021 36'!L16/SUM('AEO 2021 36'!L16:L17)*(1-I2)</f>
        <v>0.44905321854668789</v>
      </c>
      <c r="J4" s="2">
        <f>'AEO 2021 36'!M16/SUM('AEO 2021 36'!M16:M17)*(1-J2)</f>
        <v>0.44906176264039588</v>
      </c>
      <c r="K4" s="2">
        <f>'AEO 2021 36'!N16/SUM('AEO 2021 36'!N16:N17)*(1-K2)</f>
        <v>0.44907016482330969</v>
      </c>
      <c r="L4" s="2">
        <f>'AEO 2021 36'!O16/SUM('AEO 2021 36'!O16:O17)*(1-L2)</f>
        <v>0.44907758714912821</v>
      </c>
      <c r="M4" s="2">
        <f>'AEO 2021 36'!P16/SUM('AEO 2021 36'!P16:P17)*(1-M2)</f>
        <v>0.44908146160046275</v>
      </c>
      <c r="N4" s="2">
        <f>'AEO 2021 36'!Q16/SUM('AEO 2021 36'!Q16:Q17)*(1-N2)</f>
        <v>0.44908557415765965</v>
      </c>
      <c r="O4" s="2">
        <f>'AEO 2021 36'!R16/SUM('AEO 2021 36'!R16:R17)*(1-O2)</f>
        <v>0.44908789990240106</v>
      </c>
      <c r="P4" s="2">
        <f>'AEO 2021 36'!S16/SUM('AEO 2021 36'!S16:S17)*(1-P2)</f>
        <v>0.44908946589009657</v>
      </c>
      <c r="Q4" s="2">
        <f>'AEO 2021 36'!T16/SUM('AEO 2021 36'!T16:T17)*(1-Q2)</f>
        <v>0.44908456876327252</v>
      </c>
      <c r="R4" s="2">
        <f>'AEO 2021 36'!U16/SUM('AEO 2021 36'!U16:U17)*(1-R2)</f>
        <v>0.44908007334754885</v>
      </c>
      <c r="S4" s="2">
        <f>'AEO 2021 36'!V16/SUM('AEO 2021 36'!V16:V17)*(1-S2)</f>
        <v>0.4490733284773904</v>
      </c>
      <c r="T4" s="2">
        <f>'AEO 2021 36'!W16/SUM('AEO 2021 36'!W16:W17)*(1-T2)</f>
        <v>0.44906610613859804</v>
      </c>
      <c r="U4" s="2">
        <f>'AEO 2021 36'!X16/SUM('AEO 2021 36'!X16:X17)*(1-U2)</f>
        <v>0.44905511622747191</v>
      </c>
      <c r="V4" s="2">
        <f>'AEO 2021 36'!Y16/SUM('AEO 2021 36'!Y16:Y17)*(1-V2)</f>
        <v>0.44904383527358244</v>
      </c>
      <c r="W4" s="2">
        <f>'AEO 2021 36'!Z16/SUM('AEO 2021 36'!Z16:Z17)*(1-W2)</f>
        <v>0.44903227533722173</v>
      </c>
      <c r="X4" s="2">
        <f>'AEO 2021 36'!AA16/SUM('AEO 2021 36'!AA16:AA17)*(1-X2)</f>
        <v>0.44901946585536373</v>
      </c>
      <c r="Y4" s="2">
        <f>'AEO 2021 36'!AB16/SUM('AEO 2021 36'!AB16:AB17)*(1-Y2)</f>
        <v>0.44900703512798407</v>
      </c>
      <c r="Z4" s="2">
        <f>'AEO 2021 36'!AC16/SUM('AEO 2021 36'!AC16:AC17)*(1-Z2)</f>
        <v>0.44899359406872985</v>
      </c>
      <c r="AA4" s="2">
        <f>'AEO 2021 36'!AD16/SUM('AEO 2021 36'!AD16:AD17)*(1-AA2)</f>
        <v>0.44898231308659436</v>
      </c>
      <c r="AB4" s="2">
        <f>'AEO 2021 36'!AE16/SUM('AEO 2021 36'!AE16:AE17)*(1-AB2)</f>
        <v>0.44897119642613054</v>
      </c>
      <c r="AC4" s="2">
        <f>'AEO 2021 36'!AF16/SUM('AEO 2021 36'!AF16:AF17)*(1-AC2)</f>
        <v>0.4489555494644884</v>
      </c>
      <c r="AD4" s="2">
        <f>'AEO 2021 36'!AG16/SUM('AEO 2021 36'!AG16:AG17)*(1-AD2)</f>
        <v>0.44894409233578769</v>
      </c>
      <c r="AE4" s="2">
        <f>'AEO 2021 36'!AH16/SUM('AEO 2021 36'!AH16:AH17)*(1-AE2)</f>
        <v>0.44892760974326906</v>
      </c>
      <c r="AF4" s="2">
        <f>'AEO 2021 36'!AI16/SUM('AEO 2021 36'!AI16:AI17)*(1-AF2)</f>
        <v>0.44891240281219752</v>
      </c>
      <c r="AG4" s="2"/>
      <c r="AH4" s="2"/>
      <c r="AI4" s="2"/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 s="2">
        <f>'AEO 2021 36'!E17/SUM('AEO 2021 36'!E16:E17)*(1-B2)</f>
        <v>9.3958358238025732E-4</v>
      </c>
      <c r="C6" s="2">
        <f>'AEO 2021 36'!F17/SUM('AEO 2021 36'!F16:F17)*(1-C2)</f>
        <v>9.6177112316422095E-4</v>
      </c>
      <c r="D6" s="2">
        <f>'AEO 2021 36'!G17/SUM('AEO 2021 36'!G16:G17)*(1-D2)</f>
        <v>9.2072060239387467E-4</v>
      </c>
      <c r="E6" s="2">
        <f>'AEO 2021 36'!H17/SUM('AEO 2021 36'!H16:H17)*(1-E2)</f>
        <v>9.5878577408504626E-4</v>
      </c>
      <c r="F6" s="2">
        <f>'AEO 2021 36'!I17/SUM('AEO 2021 36'!I16:I17)*(1-F2)</f>
        <v>9.6087954665765056E-4</v>
      </c>
      <c r="G6" s="2">
        <f>'AEO 2021 36'!J17/SUM('AEO 2021 36'!J16:J17)*(1-G2)</f>
        <v>9.594589703987678E-4</v>
      </c>
      <c r="H6" s="2">
        <f>'AEO 2021 36'!K17/SUM('AEO 2021 36'!K16:K17)*(1-H2)</f>
        <v>9.561805610671109E-4</v>
      </c>
      <c r="I6" s="2">
        <f>'AEO 2021 36'!L17/SUM('AEO 2021 36'!L16:L17)*(1-I2)</f>
        <v>9.4678145331204226E-4</v>
      </c>
      <c r="J6" s="2">
        <f>'AEO 2021 36'!M17/SUM('AEO 2021 36'!M16:M17)*(1-J2)</f>
        <v>9.3823735960404074E-4</v>
      </c>
      <c r="K6" s="2">
        <f>'AEO 2021 36'!N17/SUM('AEO 2021 36'!N16:N17)*(1-K2)</f>
        <v>9.2983517669025537E-4</v>
      </c>
      <c r="L6" s="2">
        <f>'AEO 2021 36'!O17/SUM('AEO 2021 36'!O16:O17)*(1-L2)</f>
        <v>9.2241285087172264E-4</v>
      </c>
      <c r="M6" s="2">
        <f>'AEO 2021 36'!P17/SUM('AEO 2021 36'!P16:P17)*(1-M2)</f>
        <v>9.1853839953718133E-4</v>
      </c>
      <c r="N6" s="2">
        <f>'AEO 2021 36'!Q17/SUM('AEO 2021 36'!Q16:Q17)*(1-N2)</f>
        <v>9.1442584234027171E-4</v>
      </c>
      <c r="O6" s="2">
        <f>'AEO 2021 36'!R17/SUM('AEO 2021 36'!R16:R17)*(1-O2)</f>
        <v>9.1210009759890487E-4</v>
      </c>
      <c r="P6" s="2">
        <f>'AEO 2021 36'!S17/SUM('AEO 2021 36'!S16:S17)*(1-P2)</f>
        <v>9.1053410990337531E-4</v>
      </c>
      <c r="Q6" s="2">
        <f>'AEO 2021 36'!T17/SUM('AEO 2021 36'!T16:T17)*(1-Q2)</f>
        <v>9.1543123672746811E-4</v>
      </c>
      <c r="R6" s="2">
        <f>'AEO 2021 36'!U17/SUM('AEO 2021 36'!U16:U17)*(1-R2)</f>
        <v>9.1992665245107662E-4</v>
      </c>
      <c r="S6" s="2">
        <f>'AEO 2021 36'!V17/SUM('AEO 2021 36'!V16:V17)*(1-S2)</f>
        <v>9.2667152260953822E-4</v>
      </c>
      <c r="T6" s="2">
        <f>'AEO 2021 36'!W17/SUM('AEO 2021 36'!W16:W17)*(1-T2)</f>
        <v>9.3389386140190606E-4</v>
      </c>
      <c r="U6" s="2">
        <f>'AEO 2021 36'!X17/SUM('AEO 2021 36'!X16:X17)*(1-U2)</f>
        <v>9.4488377252803892E-4</v>
      </c>
      <c r="V6" s="2">
        <f>'AEO 2021 36'!Y17/SUM('AEO 2021 36'!Y16:Y17)*(1-V2)</f>
        <v>9.5616472641751936E-4</v>
      </c>
      <c r="W6" s="2">
        <f>'AEO 2021 36'!Z17/SUM('AEO 2021 36'!Z16:Z17)*(1-W2)</f>
        <v>9.6772466277826011E-4</v>
      </c>
      <c r="X6" s="2">
        <f>'AEO 2021 36'!AA17/SUM('AEO 2021 36'!AA16:AA17)*(1-X2)</f>
        <v>9.8053414463624517E-4</v>
      </c>
      <c r="Y6" s="2">
        <f>'AEO 2021 36'!AB17/SUM('AEO 2021 36'!AB16:AB17)*(1-Y2)</f>
        <v>9.9296487201590224E-4</v>
      </c>
      <c r="Z6" s="2">
        <f>'AEO 2021 36'!AC17/SUM('AEO 2021 36'!AC16:AC17)*(1-Z2)</f>
        <v>1.0064059312700976E-3</v>
      </c>
      <c r="AA6" s="2">
        <f>'AEO 2021 36'!AD17/SUM('AEO 2021 36'!AD16:AD17)*(1-AA2)</f>
        <v>1.0176869134055746E-3</v>
      </c>
      <c r="AB6" s="2">
        <f>'AEO 2021 36'!AE17/SUM('AEO 2021 36'!AE16:AE17)*(1-AB2)</f>
        <v>1.0288035738694472E-3</v>
      </c>
      <c r="AC6" s="2">
        <f>'AEO 2021 36'!AF17/SUM('AEO 2021 36'!AF16:AF17)*(1-AC2)</f>
        <v>1.0444505355115688E-3</v>
      </c>
      <c r="AD6" s="2">
        <f>'AEO 2021 36'!AG17/SUM('AEO 2021 36'!AG16:AG17)*(1-AD2)</f>
        <v>1.0559076642122093E-3</v>
      </c>
      <c r="AE6" s="2">
        <f>'AEO 2021 36'!AH17/SUM('AEO 2021 36'!AH16:AH17)*(1-AE2)</f>
        <v>1.072390256730888E-3</v>
      </c>
      <c r="AF6" s="2">
        <f>'AEO 2021 36'!AI17/SUM('AEO 2021 36'!AI16:AI17)*(1-AF2)</f>
        <v>1.0875971878024622E-3</v>
      </c>
      <c r="AG6" s="2"/>
      <c r="AH6" s="2"/>
      <c r="AI6" s="2"/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4.5" x14ac:dyDescent="0.35"/>
  <cols>
    <col min="1" max="1" width="22.54296875" customWidth="1"/>
  </cols>
  <sheetData>
    <row r="1" spans="1:33" ht="29" x14ac:dyDescent="0.3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/>
  </sheetViews>
  <sheetFormatPr defaultRowHeight="14.5" x14ac:dyDescent="0.35"/>
  <cols>
    <col min="1" max="1" width="22.54296875" customWidth="1"/>
  </cols>
  <sheetData>
    <row r="1" spans="1:32" ht="29" x14ac:dyDescent="0.35">
      <c r="A1" s="11" t="s">
        <v>88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</row>
    <row r="2" spans="1:32" x14ac:dyDescent="0.35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</row>
    <row r="3" spans="1:32" x14ac:dyDescent="0.35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</row>
    <row r="4" spans="1:32" x14ac:dyDescent="0.35">
      <c r="A4" t="s">
        <v>17</v>
      </c>
      <c r="B4">
        <f>'BPoEFUbVT-mtrbks-psgr-gasveh'!B4</f>
        <v>0.89800000000000002</v>
      </c>
      <c r="C4">
        <f>'BPoEFUbVT-mtrbks-psgr-gasveh'!C4</f>
        <v>0.89800000000000002</v>
      </c>
      <c r="D4">
        <f>'BPoEFUbVT-mtrbks-psgr-gasveh'!D4</f>
        <v>0.89800000000000002</v>
      </c>
      <c r="E4">
        <f>'BPoEFUbVT-mtrbks-psgr-gasveh'!E4</f>
        <v>0.89800000000000002</v>
      </c>
      <c r="F4">
        <f>'BPoEFUbVT-mtrbks-psgr-gasveh'!F4</f>
        <v>0.89800000000000002</v>
      </c>
      <c r="G4">
        <f>'BPoEFUbVT-mtrbks-psgr-gasveh'!G4</f>
        <v>0.89800000000000002</v>
      </c>
      <c r="H4">
        <f>'BPoEFUbVT-mtrbks-psgr-gasveh'!H4</f>
        <v>0.89800000000000002</v>
      </c>
      <c r="I4">
        <f>'BPoEFUbVT-mtrbks-psgr-gasveh'!I4</f>
        <v>0.89800000000000002</v>
      </c>
      <c r="J4">
        <f>'BPoEFUbVT-mtrbks-psgr-gasveh'!J4</f>
        <v>0.89800000000000002</v>
      </c>
      <c r="K4">
        <f>'BPoEFUbVT-mtrbks-psgr-gasveh'!K4</f>
        <v>0.89800000000000002</v>
      </c>
      <c r="L4">
        <f>'BPoEFUbVT-mtrbks-psgr-gasveh'!L4</f>
        <v>0.89800000000000002</v>
      </c>
      <c r="M4">
        <f>'BPoEFUbVT-mtrbks-psgr-gasveh'!M4</f>
        <v>0.89800000000000002</v>
      </c>
      <c r="N4">
        <f>'BPoEFUbVT-mtrbks-psgr-gasveh'!N4</f>
        <v>0.89800000000000002</v>
      </c>
      <c r="O4">
        <f>'BPoEFUbVT-mtrbks-psgr-gasveh'!O4</f>
        <v>0.89800000000000002</v>
      </c>
      <c r="P4">
        <f>'BPoEFUbVT-mtrbks-psgr-gasveh'!P4</f>
        <v>0.89800000000000002</v>
      </c>
      <c r="Q4">
        <f>'BPoEFUbVT-mtrbks-psgr-gasveh'!Q4</f>
        <v>0.89800000000000002</v>
      </c>
      <c r="R4">
        <f>'BPoEFUbVT-mtrbks-psgr-gasveh'!R4</f>
        <v>0.89800000000000002</v>
      </c>
      <c r="S4">
        <f>'BPoEFUbVT-mtrbks-psgr-gasveh'!S4</f>
        <v>0.89800000000000002</v>
      </c>
      <c r="T4">
        <f>'BPoEFUbVT-mtrbks-psgr-gasveh'!T4</f>
        <v>0.89800000000000002</v>
      </c>
      <c r="U4">
        <f>'BPoEFUbVT-mtrbks-psgr-gasveh'!U4</f>
        <v>0.89800000000000002</v>
      </c>
      <c r="V4">
        <f>'BPoEFUbVT-mtrbks-psgr-gasveh'!V4</f>
        <v>0.89800000000000002</v>
      </c>
      <c r="W4">
        <f>'BPoEFUbVT-mtrbks-psgr-gasveh'!W4</f>
        <v>0.89800000000000002</v>
      </c>
      <c r="X4">
        <f>'BPoEFUbVT-mtrbks-psgr-gasveh'!X4</f>
        <v>0.89800000000000002</v>
      </c>
      <c r="Y4">
        <f>'BPoEFUbVT-mtrbks-psgr-gasveh'!Y4</f>
        <v>0.89800000000000002</v>
      </c>
      <c r="Z4">
        <f>'BPoEFUbVT-mtrbks-psgr-gasveh'!Z4</f>
        <v>0.89800000000000002</v>
      </c>
      <c r="AA4">
        <f>'BPoEFUbVT-mtrbks-psgr-gasveh'!AA4</f>
        <v>0.89800000000000002</v>
      </c>
      <c r="AB4">
        <f>'BPoEFUbVT-mtrbks-psgr-gasveh'!AB4</f>
        <v>0.89800000000000002</v>
      </c>
      <c r="AC4">
        <f>'BPoEFUbVT-mtrbks-psgr-gasveh'!AC4</f>
        <v>0.89800000000000002</v>
      </c>
      <c r="AD4">
        <f>'BPoEFUbVT-mtrbks-psgr-gasveh'!AD4</f>
        <v>0.89800000000000002</v>
      </c>
      <c r="AE4">
        <f>'BPoEFUbVT-mtrbks-psgr-gasveh'!AE4</f>
        <v>0.89800000000000002</v>
      </c>
      <c r="AF4">
        <f>'BPoEFUbVT-mtrbks-psgr-gasveh'!AF4</f>
        <v>0.89800000000000002</v>
      </c>
    </row>
    <row r="5" spans="1:32" x14ac:dyDescent="0.35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35">
      <c r="A6" t="s">
        <v>19</v>
      </c>
      <c r="B6">
        <f>'BPoEFUbVT-mtrbks-psgr-gasveh'!B6</f>
        <v>0.10199999999999999</v>
      </c>
      <c r="C6">
        <f>'BPoEFUbVT-mtrbks-psgr-gasveh'!C6</f>
        <v>0.10199999999999999</v>
      </c>
      <c r="D6">
        <f>'BPoEFUbVT-mtrbks-psgr-gasveh'!D6</f>
        <v>0.10199999999999999</v>
      </c>
      <c r="E6">
        <f>'BPoEFUbVT-mtrbks-psgr-gasveh'!E6</f>
        <v>0.10199999999999999</v>
      </c>
      <c r="F6">
        <f>'BPoEFUbVT-mtrbks-psgr-gasveh'!F6</f>
        <v>0.10199999999999999</v>
      </c>
      <c r="G6">
        <f>'BPoEFUbVT-mtrbks-psgr-gasveh'!G6</f>
        <v>0.10199999999999999</v>
      </c>
      <c r="H6">
        <f>'BPoEFUbVT-mtrbks-psgr-gasveh'!H6</f>
        <v>0.10199999999999999</v>
      </c>
      <c r="I6">
        <f>'BPoEFUbVT-mtrbks-psgr-gasveh'!I6</f>
        <v>0.10199999999999999</v>
      </c>
      <c r="J6">
        <f>'BPoEFUbVT-mtrbks-psgr-gasveh'!J6</f>
        <v>0.10199999999999999</v>
      </c>
      <c r="K6">
        <f>'BPoEFUbVT-mtrbks-psgr-gasveh'!K6</f>
        <v>0.10199999999999999</v>
      </c>
      <c r="L6">
        <f>'BPoEFUbVT-mtrbks-psgr-gasveh'!L6</f>
        <v>0.10199999999999999</v>
      </c>
      <c r="M6">
        <f>'BPoEFUbVT-mtrbks-psgr-gasveh'!M6</f>
        <v>0.10199999999999999</v>
      </c>
      <c r="N6">
        <f>'BPoEFUbVT-mtrbks-psgr-gasveh'!N6</f>
        <v>0.10199999999999999</v>
      </c>
      <c r="O6">
        <f>'BPoEFUbVT-mtrbks-psgr-gasveh'!O6</f>
        <v>0.10199999999999999</v>
      </c>
      <c r="P6">
        <f>'BPoEFUbVT-mtrbks-psgr-gasveh'!P6</f>
        <v>0.10199999999999999</v>
      </c>
      <c r="Q6">
        <f>'BPoEFUbVT-mtrbks-psgr-gasveh'!Q6</f>
        <v>0.10199999999999999</v>
      </c>
      <c r="R6">
        <f>'BPoEFUbVT-mtrbks-psgr-gasveh'!R6</f>
        <v>0.10199999999999999</v>
      </c>
      <c r="S6">
        <f>'BPoEFUbVT-mtrbks-psgr-gasveh'!S6</f>
        <v>0.10199999999999999</v>
      </c>
      <c r="T6">
        <f>'BPoEFUbVT-mtrbks-psgr-gasveh'!T6</f>
        <v>0.10199999999999999</v>
      </c>
      <c r="U6">
        <f>'BPoEFUbVT-mtrbks-psgr-gasveh'!U6</f>
        <v>0.10199999999999999</v>
      </c>
      <c r="V6">
        <f>'BPoEFUbVT-mtrbks-psgr-gasveh'!V6</f>
        <v>0.10199999999999999</v>
      </c>
      <c r="W6">
        <f>'BPoEFUbVT-mtrbks-psgr-gasveh'!W6</f>
        <v>0.10199999999999999</v>
      </c>
      <c r="X6">
        <f>'BPoEFUbVT-mtrbks-psgr-gasveh'!X6</f>
        <v>0.10199999999999999</v>
      </c>
      <c r="Y6">
        <f>'BPoEFUbVT-mtrbks-psgr-gasveh'!Y6</f>
        <v>0.10199999999999999</v>
      </c>
      <c r="Z6">
        <f>'BPoEFUbVT-mtrbks-psgr-gasveh'!Z6</f>
        <v>0.10199999999999999</v>
      </c>
      <c r="AA6">
        <f>'BPoEFUbVT-mtrbks-psgr-gasveh'!AA6</f>
        <v>0.10199999999999999</v>
      </c>
      <c r="AB6">
        <f>'BPoEFUbVT-mtrbks-psgr-gasveh'!AB6</f>
        <v>0.10199999999999999</v>
      </c>
      <c r="AC6">
        <f>'BPoEFUbVT-mtrbks-psgr-gasveh'!AC6</f>
        <v>0.10199999999999999</v>
      </c>
      <c r="AD6">
        <f>'BPoEFUbVT-mtrbks-psgr-gasveh'!AD6</f>
        <v>0.10199999999999999</v>
      </c>
      <c r="AE6">
        <f>'BPoEFUbVT-mtrbks-psgr-gasveh'!AE6</f>
        <v>0.10199999999999999</v>
      </c>
      <c r="AF6">
        <f>'BPoEFUbVT-mtrbks-psgr-gasveh'!AF6</f>
        <v>0.10199999999999999</v>
      </c>
    </row>
    <row r="7" spans="1:32" x14ac:dyDescent="0.35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35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topLeftCell="F1" workbookViewId="0">
      <selection activeCell="AG1" sqref="AG1:AG11"/>
    </sheetView>
  </sheetViews>
  <sheetFormatPr defaultRowHeight="14.5" x14ac:dyDescent="0.35"/>
  <cols>
    <col min="1" max="1" width="22.54296875" customWidth="1"/>
  </cols>
  <sheetData>
    <row r="1" spans="1:32" ht="29" x14ac:dyDescent="0.35">
      <c r="A1" s="11" t="s">
        <v>88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</row>
    <row r="2" spans="1:32" x14ac:dyDescent="0.35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35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35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35">
      <c r="A5" t="s">
        <v>18</v>
      </c>
      <c r="B5">
        <f>'BPoEFUbVT-mtrbks-psgr-dslveh'!B5</f>
        <v>0.95693602687099533</v>
      </c>
      <c r="C5">
        <f>'BPoEFUbVT-mtrbks-psgr-dslveh'!C5</f>
        <v>0.96205419263788383</v>
      </c>
      <c r="D5">
        <f>'BPoEFUbVT-mtrbks-psgr-dslveh'!D5</f>
        <v>0.96205419263788383</v>
      </c>
      <c r="E5">
        <f>'BPoEFUbVT-mtrbks-psgr-dslveh'!E5</f>
        <v>0.97111903235787633</v>
      </c>
      <c r="F5">
        <f>'BPoEFUbVT-mtrbks-psgr-dslveh'!F5</f>
        <v>0.97115185889486089</v>
      </c>
      <c r="G5">
        <f>'BPoEFUbVT-mtrbks-psgr-dslveh'!G5</f>
        <v>0.97208399733116457</v>
      </c>
      <c r="H5">
        <f>'BPoEFUbVT-mtrbks-psgr-dslveh'!H5</f>
        <v>0.97217774289160386</v>
      </c>
      <c r="I5">
        <f>'BPoEFUbVT-mtrbks-psgr-dslveh'!I5</f>
        <v>0.97164844380017101</v>
      </c>
      <c r="J5">
        <f>'BPoEFUbVT-mtrbks-psgr-dslveh'!J5</f>
        <v>0.97123900419347708</v>
      </c>
      <c r="K5">
        <f>'BPoEFUbVT-mtrbks-psgr-dslveh'!K5</f>
        <v>0.97054369397737894</v>
      </c>
      <c r="L5">
        <f>'BPoEFUbVT-mtrbks-psgr-dslveh'!L5</f>
        <v>0.97037595313843872</v>
      </c>
      <c r="M5">
        <f>'BPoEFUbVT-mtrbks-psgr-dslveh'!M5</f>
        <v>0.97141640985567645</v>
      </c>
      <c r="N5">
        <f>'BPoEFUbVT-mtrbks-psgr-dslveh'!N5</f>
        <v>0.97190351427705646</v>
      </c>
      <c r="O5">
        <f>'BPoEFUbVT-mtrbks-psgr-dslveh'!O5</f>
        <v>0.97203320597323495</v>
      </c>
      <c r="P5">
        <f>'BPoEFUbVT-mtrbks-psgr-dslveh'!P5</f>
        <v>0.97179461528446842</v>
      </c>
      <c r="Q5">
        <f>'BPoEFUbVT-mtrbks-psgr-dslveh'!Q5</f>
        <v>0.97072777579722169</v>
      </c>
      <c r="R5">
        <f>'BPoEFUbVT-mtrbks-psgr-dslveh'!R5</f>
        <v>0.97047239171508348</v>
      </c>
      <c r="S5">
        <f>'BPoEFUbVT-mtrbks-psgr-dslveh'!S5</f>
        <v>0.96982717258049644</v>
      </c>
      <c r="T5">
        <f>'BPoEFUbVT-mtrbks-psgr-dslveh'!T5</f>
        <v>0.96692779216127955</v>
      </c>
      <c r="U5">
        <f>'BPoEFUbVT-mtrbks-psgr-dslveh'!U5</f>
        <v>0.96665137453678751</v>
      </c>
      <c r="V5">
        <f>'BPoEFUbVT-mtrbks-psgr-dslveh'!V5</f>
        <v>0.96622437639889647</v>
      </c>
      <c r="W5">
        <f>'BPoEFUbVT-mtrbks-psgr-dslveh'!W5</f>
        <v>0.96548429946751191</v>
      </c>
      <c r="X5">
        <f>'BPoEFUbVT-mtrbks-psgr-dslveh'!X5</f>
        <v>0.96515172175549802</v>
      </c>
      <c r="Y5">
        <f>'BPoEFUbVT-mtrbks-psgr-dslveh'!Y5</f>
        <v>0.96273078336452866</v>
      </c>
      <c r="Z5">
        <f>'BPoEFUbVT-mtrbks-psgr-dslveh'!Z5</f>
        <v>0.96044591707752558</v>
      </c>
      <c r="AA5">
        <f>'BPoEFUbVT-mtrbks-psgr-dslveh'!AA5</f>
        <v>0.95988501078170296</v>
      </c>
      <c r="AB5">
        <f>'BPoEFUbVT-mtrbks-psgr-dslveh'!AB5</f>
        <v>0.95856402496807058</v>
      </c>
      <c r="AC5">
        <f>'BPoEFUbVT-mtrbks-psgr-dslveh'!AC5</f>
        <v>0.95787033427646751</v>
      </c>
      <c r="AD5">
        <f>'BPoEFUbVT-mtrbks-psgr-dslveh'!AD5</f>
        <v>0.95653277868660846</v>
      </c>
      <c r="AE5">
        <f>'BPoEFUbVT-mtrbks-psgr-dslveh'!AE5</f>
        <v>0.95537415357362021</v>
      </c>
      <c r="AF5">
        <f>'BPoEFUbVT-mtrbks-psgr-dslveh'!AF5</f>
        <v>0.95482940921606352</v>
      </c>
    </row>
    <row r="6" spans="1:32" x14ac:dyDescent="0.35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35">
      <c r="A7" t="s">
        <v>21</v>
      </c>
      <c r="B7">
        <f>'BPoEFUbVT-mtrbks-psgr-dslveh'!B7</f>
        <v>4.306397312900468E-2</v>
      </c>
      <c r="C7">
        <f>'BPoEFUbVT-mtrbks-psgr-dslveh'!C7</f>
        <v>3.7945807362116182E-2</v>
      </c>
      <c r="D7">
        <f>'BPoEFUbVT-mtrbks-psgr-dslveh'!D7</f>
        <v>3.7945807362116182E-2</v>
      </c>
      <c r="E7">
        <f>'BPoEFUbVT-mtrbks-psgr-dslveh'!E7</f>
        <v>2.8880967642123674E-2</v>
      </c>
      <c r="F7">
        <f>'BPoEFUbVT-mtrbks-psgr-dslveh'!F7</f>
        <v>2.8848141105139113E-2</v>
      </c>
      <c r="G7">
        <f>'BPoEFUbVT-mtrbks-psgr-dslveh'!G7</f>
        <v>2.7916002668835434E-2</v>
      </c>
      <c r="H7">
        <f>'BPoEFUbVT-mtrbks-psgr-dslveh'!H7</f>
        <v>2.7822257108396097E-2</v>
      </c>
      <c r="I7">
        <f>'BPoEFUbVT-mtrbks-psgr-dslveh'!I7</f>
        <v>2.8351556199829039E-2</v>
      </c>
      <c r="J7">
        <f>'BPoEFUbVT-mtrbks-psgr-dslveh'!J7</f>
        <v>2.876099580652287E-2</v>
      </c>
      <c r="K7">
        <f>'BPoEFUbVT-mtrbks-psgr-dslveh'!K7</f>
        <v>2.945630602262107E-2</v>
      </c>
      <c r="L7">
        <f>'BPoEFUbVT-mtrbks-psgr-dslveh'!L7</f>
        <v>2.9624046861561285E-2</v>
      </c>
      <c r="M7">
        <f>'BPoEFUbVT-mtrbks-psgr-dslveh'!M7</f>
        <v>2.8583590144323504E-2</v>
      </c>
      <c r="N7">
        <f>'BPoEFUbVT-mtrbks-psgr-dslveh'!N7</f>
        <v>2.8096485722943584E-2</v>
      </c>
      <c r="O7">
        <f>'BPoEFUbVT-mtrbks-psgr-dslveh'!O7</f>
        <v>2.7966794026765013E-2</v>
      </c>
      <c r="P7">
        <f>'BPoEFUbVT-mtrbks-psgr-dslveh'!P7</f>
        <v>2.8205384715531551E-2</v>
      </c>
      <c r="Q7">
        <f>'BPoEFUbVT-mtrbks-psgr-dslveh'!Q7</f>
        <v>2.9272224202778304E-2</v>
      </c>
      <c r="R7">
        <f>'BPoEFUbVT-mtrbks-psgr-dslveh'!R7</f>
        <v>2.9527608284916525E-2</v>
      </c>
      <c r="S7">
        <f>'BPoEFUbVT-mtrbks-psgr-dslveh'!S7</f>
        <v>3.0172827419503584E-2</v>
      </c>
      <c r="T7">
        <f>'BPoEFUbVT-mtrbks-psgr-dslveh'!T7</f>
        <v>3.3072207838720453E-2</v>
      </c>
      <c r="U7">
        <f>'BPoEFUbVT-mtrbks-psgr-dslveh'!U7</f>
        <v>3.3348625463212447E-2</v>
      </c>
      <c r="V7">
        <f>'BPoEFUbVT-mtrbks-psgr-dslveh'!V7</f>
        <v>3.3775623601103553E-2</v>
      </c>
      <c r="W7">
        <f>'BPoEFUbVT-mtrbks-psgr-dslveh'!W7</f>
        <v>3.4515700532488147E-2</v>
      </c>
      <c r="X7">
        <f>'BPoEFUbVT-mtrbks-psgr-dslveh'!X7</f>
        <v>3.4848278244501998E-2</v>
      </c>
      <c r="Y7">
        <f>'BPoEFUbVT-mtrbks-psgr-dslveh'!Y7</f>
        <v>3.7269216635471364E-2</v>
      </c>
      <c r="Z7">
        <f>'BPoEFUbVT-mtrbks-psgr-dslveh'!Z7</f>
        <v>3.9554082922474414E-2</v>
      </c>
      <c r="AA7">
        <f>'BPoEFUbVT-mtrbks-psgr-dslveh'!AA7</f>
        <v>4.0114989218297002E-2</v>
      </c>
      <c r="AB7">
        <f>'BPoEFUbVT-mtrbks-psgr-dslveh'!AB7</f>
        <v>4.1435975031929438E-2</v>
      </c>
      <c r="AC7">
        <f>'BPoEFUbVT-mtrbks-psgr-dslveh'!AC7</f>
        <v>4.212966572353246E-2</v>
      </c>
      <c r="AD7">
        <f>'BPoEFUbVT-mtrbks-psgr-dslveh'!AD7</f>
        <v>4.3467221313391584E-2</v>
      </c>
      <c r="AE7">
        <f>'BPoEFUbVT-mtrbks-psgr-dslveh'!AE7</f>
        <v>4.4625846426379838E-2</v>
      </c>
      <c r="AF7">
        <f>'BPoEFUbVT-mtrbks-psgr-dslveh'!AF7</f>
        <v>4.5170590783936523E-2</v>
      </c>
    </row>
    <row r="8" spans="1:32" x14ac:dyDescent="0.35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4.5" x14ac:dyDescent="0.35"/>
  <sheetData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topLeftCell="F1" workbookViewId="0">
      <selection activeCell="AF1" sqref="AF1"/>
    </sheetView>
  </sheetViews>
  <sheetFormatPr defaultRowHeight="14.5" x14ac:dyDescent="0.35"/>
  <cols>
    <col min="1" max="1" width="22.54296875" customWidth="1"/>
  </cols>
  <sheetData>
    <row r="1" spans="1:32" ht="29" x14ac:dyDescent="0.35">
      <c r="A1" s="11" t="s">
        <v>88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</row>
    <row r="2" spans="1:32" x14ac:dyDescent="0.35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</row>
    <row r="3" spans="1:32" x14ac:dyDescent="0.35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35">
      <c r="A4" t="s">
        <v>17</v>
      </c>
      <c r="B4">
        <f>'BPoEFUbVT-mtrbks-psgr-plghyb'!B4</f>
        <v>0.44906041641761968</v>
      </c>
      <c r="C4">
        <f>'BPoEFUbVT-mtrbks-psgr-plghyb'!C4</f>
        <v>0.44903822887683575</v>
      </c>
      <c r="D4">
        <f>'BPoEFUbVT-mtrbks-psgr-plghyb'!D4</f>
        <v>0.44907927939760606</v>
      </c>
      <c r="E4">
        <f>'BPoEFUbVT-mtrbks-psgr-plghyb'!E4</f>
        <v>0.44904121422591492</v>
      </c>
      <c r="F4">
        <f>'BPoEFUbVT-mtrbks-psgr-plghyb'!F4</f>
        <v>0.44903912045334232</v>
      </c>
      <c r="G4">
        <f>'BPoEFUbVT-mtrbks-psgr-plghyb'!G4</f>
        <v>0.44904054102960117</v>
      </c>
      <c r="H4">
        <f>'BPoEFUbVT-mtrbks-psgr-plghyb'!H4</f>
        <v>0.44904381943893285</v>
      </c>
      <c r="I4">
        <f>'BPoEFUbVT-mtrbks-psgr-plghyb'!I4</f>
        <v>0.44905321854668789</v>
      </c>
      <c r="J4">
        <f>'BPoEFUbVT-mtrbks-psgr-plghyb'!J4</f>
        <v>0.44906176264039588</v>
      </c>
      <c r="K4">
        <f>'BPoEFUbVT-mtrbks-psgr-plghyb'!K4</f>
        <v>0.44907016482330969</v>
      </c>
      <c r="L4">
        <f>'BPoEFUbVT-mtrbks-psgr-plghyb'!L4</f>
        <v>0.44907758714912821</v>
      </c>
      <c r="M4">
        <f>'BPoEFUbVT-mtrbks-psgr-plghyb'!M4</f>
        <v>0.44908146160046275</v>
      </c>
      <c r="N4">
        <f>'BPoEFUbVT-mtrbks-psgr-plghyb'!N4</f>
        <v>0.44908557415765965</v>
      </c>
      <c r="O4">
        <f>'BPoEFUbVT-mtrbks-psgr-plghyb'!O4</f>
        <v>0.44908789990240106</v>
      </c>
      <c r="P4">
        <f>'BPoEFUbVT-mtrbks-psgr-plghyb'!P4</f>
        <v>0.44908946589009657</v>
      </c>
      <c r="Q4">
        <f>'BPoEFUbVT-mtrbks-psgr-plghyb'!Q4</f>
        <v>0.44908456876327252</v>
      </c>
      <c r="R4">
        <f>'BPoEFUbVT-mtrbks-psgr-plghyb'!R4</f>
        <v>0.44908007334754885</v>
      </c>
      <c r="S4">
        <f>'BPoEFUbVT-mtrbks-psgr-plghyb'!S4</f>
        <v>0.4490733284773904</v>
      </c>
      <c r="T4">
        <f>'BPoEFUbVT-mtrbks-psgr-plghyb'!T4</f>
        <v>0.44906610613859804</v>
      </c>
      <c r="U4">
        <f>'BPoEFUbVT-mtrbks-psgr-plghyb'!U4</f>
        <v>0.44905511622747191</v>
      </c>
      <c r="V4">
        <f>'BPoEFUbVT-mtrbks-psgr-plghyb'!V4</f>
        <v>0.44904383527358244</v>
      </c>
      <c r="W4">
        <f>'BPoEFUbVT-mtrbks-psgr-plghyb'!W4</f>
        <v>0.44903227533722173</v>
      </c>
      <c r="X4">
        <f>'BPoEFUbVT-mtrbks-psgr-plghyb'!X4</f>
        <v>0.44901946585536373</v>
      </c>
      <c r="Y4">
        <f>'BPoEFUbVT-mtrbks-psgr-plghyb'!Y4</f>
        <v>0.44900703512798407</v>
      </c>
      <c r="Z4">
        <f>'BPoEFUbVT-mtrbks-psgr-plghyb'!Z4</f>
        <v>0.44899359406872985</v>
      </c>
      <c r="AA4">
        <f>'BPoEFUbVT-mtrbks-psgr-plghyb'!AA4</f>
        <v>0.44898231308659436</v>
      </c>
      <c r="AB4">
        <f>'BPoEFUbVT-mtrbks-psgr-plghyb'!AB4</f>
        <v>0.44897119642613054</v>
      </c>
      <c r="AC4">
        <f>'BPoEFUbVT-mtrbks-psgr-plghyb'!AC4</f>
        <v>0.4489555494644884</v>
      </c>
      <c r="AD4">
        <f>'BPoEFUbVT-mtrbks-psgr-plghyb'!AD4</f>
        <v>0.44894409233578769</v>
      </c>
      <c r="AE4">
        <f>'BPoEFUbVT-mtrbks-psgr-plghyb'!AE4</f>
        <v>0.44892760974326906</v>
      </c>
      <c r="AF4">
        <f>'BPoEFUbVT-mtrbks-psgr-plghyb'!AF4</f>
        <v>0.44891240281219752</v>
      </c>
    </row>
    <row r="5" spans="1:32" x14ac:dyDescent="0.35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35">
      <c r="A6" t="s">
        <v>19</v>
      </c>
      <c r="B6">
        <f>'BPoEFUbVT-mtrbks-psgr-plghyb'!B6</f>
        <v>9.3958358238025732E-4</v>
      </c>
      <c r="C6">
        <f>'BPoEFUbVT-mtrbks-psgr-plghyb'!C6</f>
        <v>9.6177112316422095E-4</v>
      </c>
      <c r="D6">
        <f>'BPoEFUbVT-mtrbks-psgr-plghyb'!D6</f>
        <v>9.2072060239387467E-4</v>
      </c>
      <c r="E6">
        <f>'BPoEFUbVT-mtrbks-psgr-plghyb'!E6</f>
        <v>9.5878577408504626E-4</v>
      </c>
      <c r="F6">
        <f>'BPoEFUbVT-mtrbks-psgr-plghyb'!F6</f>
        <v>9.6087954665765056E-4</v>
      </c>
      <c r="G6">
        <f>'BPoEFUbVT-mtrbks-psgr-plghyb'!G6</f>
        <v>9.594589703987678E-4</v>
      </c>
      <c r="H6">
        <f>'BPoEFUbVT-mtrbks-psgr-plghyb'!H6</f>
        <v>9.561805610671109E-4</v>
      </c>
      <c r="I6">
        <f>'BPoEFUbVT-mtrbks-psgr-plghyb'!I6</f>
        <v>9.4678145331204226E-4</v>
      </c>
      <c r="J6">
        <f>'BPoEFUbVT-mtrbks-psgr-plghyb'!J6</f>
        <v>9.3823735960404074E-4</v>
      </c>
      <c r="K6">
        <f>'BPoEFUbVT-mtrbks-psgr-plghyb'!K6</f>
        <v>9.2983517669025537E-4</v>
      </c>
      <c r="L6">
        <f>'BPoEFUbVT-mtrbks-psgr-plghyb'!L6</f>
        <v>9.2241285087172264E-4</v>
      </c>
      <c r="M6">
        <f>'BPoEFUbVT-mtrbks-psgr-plghyb'!M6</f>
        <v>9.1853839953718133E-4</v>
      </c>
      <c r="N6">
        <f>'BPoEFUbVT-mtrbks-psgr-plghyb'!N6</f>
        <v>9.1442584234027171E-4</v>
      </c>
      <c r="O6">
        <f>'BPoEFUbVT-mtrbks-psgr-plghyb'!O6</f>
        <v>9.1210009759890487E-4</v>
      </c>
      <c r="P6">
        <f>'BPoEFUbVT-mtrbks-psgr-plghyb'!P6</f>
        <v>9.1053410990337531E-4</v>
      </c>
      <c r="Q6">
        <f>'BPoEFUbVT-mtrbks-psgr-plghyb'!Q6</f>
        <v>9.1543123672746811E-4</v>
      </c>
      <c r="R6">
        <f>'BPoEFUbVT-mtrbks-psgr-plghyb'!R6</f>
        <v>9.1992665245107662E-4</v>
      </c>
      <c r="S6">
        <f>'BPoEFUbVT-mtrbks-psgr-plghyb'!S6</f>
        <v>9.2667152260953822E-4</v>
      </c>
      <c r="T6">
        <f>'BPoEFUbVT-mtrbks-psgr-plghyb'!T6</f>
        <v>9.3389386140190606E-4</v>
      </c>
      <c r="U6">
        <f>'BPoEFUbVT-mtrbks-psgr-plghyb'!U6</f>
        <v>9.4488377252803892E-4</v>
      </c>
      <c r="V6">
        <f>'BPoEFUbVT-mtrbks-psgr-plghyb'!V6</f>
        <v>9.5616472641751936E-4</v>
      </c>
      <c r="W6">
        <f>'BPoEFUbVT-mtrbks-psgr-plghyb'!W6</f>
        <v>9.6772466277826011E-4</v>
      </c>
      <c r="X6">
        <f>'BPoEFUbVT-mtrbks-psgr-plghyb'!X6</f>
        <v>9.8053414463624517E-4</v>
      </c>
      <c r="Y6">
        <f>'BPoEFUbVT-mtrbks-psgr-plghyb'!Y6</f>
        <v>9.9296487201590224E-4</v>
      </c>
      <c r="Z6">
        <f>'BPoEFUbVT-mtrbks-psgr-plghyb'!Z6</f>
        <v>1.0064059312700976E-3</v>
      </c>
      <c r="AA6">
        <f>'BPoEFUbVT-mtrbks-psgr-plghyb'!AA6</f>
        <v>1.0176869134055746E-3</v>
      </c>
      <c r="AB6">
        <f>'BPoEFUbVT-mtrbks-psgr-plghyb'!AB6</f>
        <v>1.0288035738694472E-3</v>
      </c>
      <c r="AC6">
        <f>'BPoEFUbVT-mtrbks-psgr-plghyb'!AC6</f>
        <v>1.0444505355115688E-3</v>
      </c>
      <c r="AD6">
        <f>'BPoEFUbVT-mtrbks-psgr-plghyb'!AD6</f>
        <v>1.0559076642122093E-3</v>
      </c>
      <c r="AE6">
        <f>'BPoEFUbVT-mtrbks-psgr-plghyb'!AE6</f>
        <v>1.072390256730888E-3</v>
      </c>
      <c r="AF6">
        <f>'BPoEFUbVT-mtrbks-psgr-plghyb'!AF6</f>
        <v>1.0875971878024622E-3</v>
      </c>
    </row>
    <row r="7" spans="1:32" x14ac:dyDescent="0.35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35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3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workbookViewId="0"/>
  </sheetViews>
  <sheetFormatPr defaultRowHeight="14.5" x14ac:dyDescent="0.35"/>
  <cols>
    <col min="1" max="1" width="22.54296875" customWidth="1"/>
  </cols>
  <sheetData>
    <row r="1" spans="1:36" ht="29" x14ac:dyDescent="0.35">
      <c r="A1" s="11" t="s">
        <v>88</v>
      </c>
      <c r="B1">
        <f>'AEO 2021 36'!E1</f>
        <v>2020</v>
      </c>
      <c r="C1">
        <f>'AEO 2021 36'!F1</f>
        <v>2021</v>
      </c>
      <c r="D1">
        <f>'AEO 2021 36'!G1</f>
        <v>2022</v>
      </c>
      <c r="E1">
        <f>'AEO 2021 36'!H1</f>
        <v>2023</v>
      </c>
      <c r="F1">
        <f>'AEO 2021 36'!I1</f>
        <v>2024</v>
      </c>
      <c r="G1">
        <f>'AEO 2021 36'!J1</f>
        <v>2025</v>
      </c>
      <c r="H1">
        <f>'AEO 2021 36'!K1</f>
        <v>2026</v>
      </c>
      <c r="I1">
        <f>'AEO 2021 36'!L1</f>
        <v>2027</v>
      </c>
      <c r="J1">
        <f>'AEO 2021 36'!M1</f>
        <v>2028</v>
      </c>
      <c r="K1">
        <f>'AEO 2021 36'!N1</f>
        <v>2029</v>
      </c>
      <c r="L1">
        <f>'AEO 2021 36'!O1</f>
        <v>2030</v>
      </c>
      <c r="M1">
        <f>'AEO 2021 36'!P1</f>
        <v>2031</v>
      </c>
      <c r="N1">
        <f>'AEO 2021 36'!Q1</f>
        <v>2032</v>
      </c>
      <c r="O1">
        <f>'AEO 2021 36'!R1</f>
        <v>2033</v>
      </c>
      <c r="P1">
        <f>'AEO 2021 36'!S1</f>
        <v>2034</v>
      </c>
      <c r="Q1">
        <f>'AEO 2021 36'!T1</f>
        <v>2035</v>
      </c>
      <c r="R1">
        <f>'AEO 2021 36'!U1</f>
        <v>2036</v>
      </c>
      <c r="S1">
        <f>'AEO 2021 36'!V1</f>
        <v>2037</v>
      </c>
      <c r="T1">
        <f>'AEO 2021 36'!W1</f>
        <v>2038</v>
      </c>
      <c r="U1">
        <f>'AEO 2021 36'!X1</f>
        <v>2039</v>
      </c>
      <c r="V1">
        <f>'AEO 2021 36'!Y1</f>
        <v>2040</v>
      </c>
      <c r="W1">
        <f>'AEO 2021 36'!Z1</f>
        <v>2041</v>
      </c>
      <c r="X1">
        <f>'AEO 2021 36'!AA1</f>
        <v>2042</v>
      </c>
      <c r="Y1">
        <f>'AEO 2021 36'!AB1</f>
        <v>2043</v>
      </c>
      <c r="Z1">
        <f>'AEO 2021 36'!AC1</f>
        <v>2044</v>
      </c>
      <c r="AA1">
        <f>'AEO 2021 36'!AD1</f>
        <v>2045</v>
      </c>
      <c r="AB1">
        <f>'AEO 2021 36'!AE1</f>
        <v>2046</v>
      </c>
      <c r="AC1">
        <f>'AEO 2021 36'!AF1</f>
        <v>2047</v>
      </c>
      <c r="AD1">
        <f>'AEO 2021 36'!AG1</f>
        <v>2048</v>
      </c>
      <c r="AE1">
        <f>'AEO 2021 36'!AH1</f>
        <v>2049</v>
      </c>
      <c r="AF1">
        <f>'AEO 2021 36'!AI1</f>
        <v>2050</v>
      </c>
    </row>
    <row r="2" spans="1:36" x14ac:dyDescent="0.3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3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3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3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3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3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3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3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3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About</vt:lpstr>
      <vt:lpstr>EIA-fuel-ethanol-motor-gasoline</vt:lpstr>
      <vt:lpstr>AEO 2022 17</vt:lpstr>
      <vt:lpstr>AEO 2022 36 </vt:lpstr>
      <vt:lpstr>AEO 2021 17</vt:lpstr>
      <vt:lpstr>AEO 2021 36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2017-06-23T20:50:52Z</dcterms:created>
  <dcterms:modified xsi:type="dcterms:W3CDTF">2022-05-26T22:18:49Z</dcterms:modified>
</cp:coreProperties>
</file>