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MeganMahajan\Documents\eps-us\InputData\trans\SYVbT\"/>
    </mc:Choice>
  </mc:AlternateContent>
  <xr:revisionPtr revIDLastSave="0" documentId="13_ncr:1_{0B4E80F7-5643-478D-B5D1-04EA3D5D592C}" xr6:coauthVersionLast="47" xr6:coauthVersionMax="47" xr10:uidLastSave="{00000000-0000-0000-0000-000000000000}"/>
  <bookViews>
    <workbookView xWindow="28680" yWindow="-120" windowWidth="29040" windowHeight="17520"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AEO 2023 47" sheetId="19" r:id="rId8"/>
    <sheet name="NTS 1-11" sheetId="7" r:id="rId9"/>
    <sheet name="NRBS 40" sheetId="15" r:id="rId10"/>
    <sheet name="FRA" sheetId="13" r:id="rId11"/>
    <sheet name="Misc" sheetId="8" r:id="rId12"/>
    <sheet name="Annual Service Data_rail only" sheetId="16" r:id="rId13"/>
    <sheet name="Fuel and Energy_rail only" sheetId="17" r:id="rId14"/>
    <sheet name="psgr rail calcs" sheetId="18" r:id="rId15"/>
    <sheet name="SYVbT-passenger" sheetId="2" r:id="rId16"/>
    <sheet name="SYVbT-freight" sheetId="4" r:id="rId17"/>
  </sheets>
  <definedNames>
    <definedName name="_xlnm._FilterDatabase" localSheetId="12" hidden="1">'Annual Service Data_rail only'!$A$1:$AX$1</definedName>
    <definedName name="Eno_TM">#REF!</definedName>
    <definedName name="Eno_Tons">#REF!</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E6" i="4"/>
  <c r="E4" i="4"/>
  <c r="E4" i="2"/>
  <c r="A17" i="8"/>
  <c r="B5" i="2" l="1"/>
  <c r="E5" i="2"/>
  <c r="R59" i="18"/>
  <c r="Q59" i="18"/>
  <c r="P59" i="18"/>
  <c r="I59" i="18"/>
  <c r="H59" i="18"/>
  <c r="G59" i="18"/>
  <c r="F59" i="18"/>
  <c r="E59" i="18"/>
  <c r="M59" i="18" s="1"/>
  <c r="R58" i="18"/>
  <c r="Q58" i="18"/>
  <c r="P58" i="18"/>
  <c r="I58" i="18"/>
  <c r="H58" i="18"/>
  <c r="G58" i="18"/>
  <c r="F58" i="18"/>
  <c r="E58" i="18"/>
  <c r="M58" i="18" s="1"/>
  <c r="R57" i="18"/>
  <c r="Q57" i="18"/>
  <c r="P57" i="18"/>
  <c r="I57" i="18"/>
  <c r="H57" i="18"/>
  <c r="G57" i="18"/>
  <c r="F57" i="18"/>
  <c r="E57" i="18"/>
  <c r="M57" i="18" s="1"/>
  <c r="R56" i="18"/>
  <c r="Q56" i="18"/>
  <c r="P56" i="18"/>
  <c r="I56" i="18"/>
  <c r="H56" i="18"/>
  <c r="G56" i="18"/>
  <c r="F56" i="18"/>
  <c r="E56" i="18"/>
  <c r="M56" i="18" s="1"/>
  <c r="R55" i="18"/>
  <c r="Q55" i="18"/>
  <c r="P55" i="18"/>
  <c r="I55" i="18"/>
  <c r="H55" i="18"/>
  <c r="G55" i="18"/>
  <c r="F55" i="18"/>
  <c r="E55" i="18"/>
  <c r="M55" i="18" s="1"/>
  <c r="R54" i="18"/>
  <c r="Q54" i="18"/>
  <c r="P54" i="18"/>
  <c r="I54" i="18"/>
  <c r="H54" i="18"/>
  <c r="G54" i="18"/>
  <c r="F54" i="18"/>
  <c r="E54" i="18"/>
  <c r="N54" i="18" s="1"/>
  <c r="R53" i="18"/>
  <c r="Q53" i="18"/>
  <c r="P53" i="18"/>
  <c r="I53" i="18"/>
  <c r="H53" i="18"/>
  <c r="G53" i="18"/>
  <c r="F53" i="18"/>
  <c r="E53" i="18"/>
  <c r="M53" i="18" s="1"/>
  <c r="R52" i="18"/>
  <c r="Q52" i="18"/>
  <c r="P52" i="18"/>
  <c r="I52" i="18"/>
  <c r="H52" i="18"/>
  <c r="G52" i="18"/>
  <c r="F52" i="18"/>
  <c r="E52" i="18"/>
  <c r="O52" i="18" s="1"/>
  <c r="R51" i="18"/>
  <c r="Q51" i="18"/>
  <c r="P51" i="18"/>
  <c r="I51" i="18"/>
  <c r="H51" i="18"/>
  <c r="G51" i="18"/>
  <c r="F51" i="18"/>
  <c r="E51" i="18"/>
  <c r="M51" i="18" s="1"/>
  <c r="R50" i="18"/>
  <c r="Q50" i="18"/>
  <c r="P50" i="18"/>
  <c r="I50" i="18"/>
  <c r="H50" i="18"/>
  <c r="G50" i="18"/>
  <c r="F50" i="18"/>
  <c r="E50" i="18"/>
  <c r="M50" i="18" s="1"/>
  <c r="R49" i="18"/>
  <c r="Q49" i="18"/>
  <c r="P49" i="18"/>
  <c r="I49" i="18"/>
  <c r="H49" i="18"/>
  <c r="G49" i="18"/>
  <c r="F49" i="18"/>
  <c r="E49" i="18"/>
  <c r="M49" i="18" s="1"/>
  <c r="R48" i="18"/>
  <c r="Q48" i="18"/>
  <c r="P48" i="18"/>
  <c r="I48" i="18"/>
  <c r="H48" i="18"/>
  <c r="G48" i="18"/>
  <c r="F48" i="18"/>
  <c r="E48" i="18"/>
  <c r="O48" i="18" s="1"/>
  <c r="R47" i="18"/>
  <c r="Q47" i="18"/>
  <c r="P47" i="18"/>
  <c r="I47" i="18"/>
  <c r="H47" i="18"/>
  <c r="G47" i="18"/>
  <c r="F47" i="18"/>
  <c r="E47" i="18"/>
  <c r="M47" i="18" s="1"/>
  <c r="R46" i="18"/>
  <c r="Q46" i="18"/>
  <c r="P46" i="18"/>
  <c r="I46" i="18"/>
  <c r="H46" i="18"/>
  <c r="G46" i="18"/>
  <c r="F46" i="18"/>
  <c r="E46" i="18"/>
  <c r="M46" i="18" s="1"/>
  <c r="R45" i="18"/>
  <c r="Q45" i="18"/>
  <c r="P45" i="18"/>
  <c r="I45" i="18"/>
  <c r="H45" i="18"/>
  <c r="G45" i="18"/>
  <c r="F45" i="18"/>
  <c r="E45" i="18"/>
  <c r="R44" i="18"/>
  <c r="Q44" i="18"/>
  <c r="P44" i="18"/>
  <c r="I44" i="18"/>
  <c r="H44" i="18"/>
  <c r="G44" i="18"/>
  <c r="F44" i="18"/>
  <c r="E44" i="18"/>
  <c r="M44" i="18" s="1"/>
  <c r="R43" i="18"/>
  <c r="Q43" i="18"/>
  <c r="P43" i="18"/>
  <c r="I43" i="18"/>
  <c r="H43" i="18"/>
  <c r="G43" i="18"/>
  <c r="F43" i="18"/>
  <c r="E43" i="18"/>
  <c r="N43" i="18" s="1"/>
  <c r="R42" i="18"/>
  <c r="Q42" i="18"/>
  <c r="P42" i="18"/>
  <c r="I42" i="18"/>
  <c r="H42" i="18"/>
  <c r="G42" i="18"/>
  <c r="F42" i="18"/>
  <c r="E42" i="18"/>
  <c r="M42" i="18" s="1"/>
  <c r="R41" i="18"/>
  <c r="Q41" i="18"/>
  <c r="P41" i="18"/>
  <c r="I41" i="18"/>
  <c r="H41" i="18"/>
  <c r="G41" i="18"/>
  <c r="F41" i="18"/>
  <c r="E41" i="18"/>
  <c r="M41" i="18" s="1"/>
  <c r="R40" i="18"/>
  <c r="Q40" i="18"/>
  <c r="P40" i="18"/>
  <c r="I40" i="18"/>
  <c r="H40" i="18"/>
  <c r="G40" i="18"/>
  <c r="F40" i="18"/>
  <c r="E40" i="18"/>
  <c r="M40" i="18" s="1"/>
  <c r="R39" i="18"/>
  <c r="Q39" i="18"/>
  <c r="P39" i="18"/>
  <c r="I39" i="18"/>
  <c r="H39" i="18"/>
  <c r="G39" i="18"/>
  <c r="F39" i="18"/>
  <c r="E39" i="18"/>
  <c r="R38" i="18"/>
  <c r="Q38" i="18"/>
  <c r="P38" i="18"/>
  <c r="I38" i="18"/>
  <c r="H38" i="18"/>
  <c r="G38" i="18"/>
  <c r="F38" i="18"/>
  <c r="E38" i="18"/>
  <c r="M38" i="18" s="1"/>
  <c r="R37" i="18"/>
  <c r="Q37" i="18"/>
  <c r="P37" i="18"/>
  <c r="I37" i="18"/>
  <c r="H37" i="18"/>
  <c r="G37" i="18"/>
  <c r="F37" i="18"/>
  <c r="E37" i="18"/>
  <c r="M37" i="18" s="1"/>
  <c r="R36" i="18"/>
  <c r="Q36" i="18"/>
  <c r="P36" i="18"/>
  <c r="I36" i="18"/>
  <c r="H36" i="18"/>
  <c r="G36" i="18"/>
  <c r="F36" i="18"/>
  <c r="E36" i="18"/>
  <c r="M36" i="18" s="1"/>
  <c r="R35" i="18"/>
  <c r="Q35" i="18"/>
  <c r="P35" i="18"/>
  <c r="I35" i="18"/>
  <c r="H35" i="18"/>
  <c r="G35" i="18"/>
  <c r="F35" i="18"/>
  <c r="E35" i="18"/>
  <c r="N35" i="18" s="1"/>
  <c r="R34" i="18"/>
  <c r="Q34" i="18"/>
  <c r="P34" i="18"/>
  <c r="I34" i="18"/>
  <c r="H34" i="18"/>
  <c r="G34" i="18"/>
  <c r="F34" i="18"/>
  <c r="E34" i="18"/>
  <c r="N34" i="18" s="1"/>
  <c r="R33" i="18"/>
  <c r="Q33" i="18"/>
  <c r="P33" i="18"/>
  <c r="I33" i="18"/>
  <c r="H33" i="18"/>
  <c r="G33" i="18"/>
  <c r="F33" i="18"/>
  <c r="E33" i="18"/>
  <c r="M33" i="18" s="1"/>
  <c r="R32" i="18"/>
  <c r="Q32" i="18"/>
  <c r="P32" i="18"/>
  <c r="I32" i="18"/>
  <c r="H32" i="18"/>
  <c r="G32" i="18"/>
  <c r="F32" i="18"/>
  <c r="E32" i="18"/>
  <c r="O32" i="18" s="1"/>
  <c r="R31" i="18"/>
  <c r="Q31" i="18"/>
  <c r="P31" i="18"/>
  <c r="I31" i="18"/>
  <c r="H31" i="18"/>
  <c r="G31" i="18"/>
  <c r="F31" i="18"/>
  <c r="E31" i="18"/>
  <c r="N31" i="18" s="1"/>
  <c r="R30" i="18"/>
  <c r="Q30" i="18"/>
  <c r="P30" i="18"/>
  <c r="I30" i="18"/>
  <c r="H30" i="18"/>
  <c r="G30" i="18"/>
  <c r="F30" i="18"/>
  <c r="E30" i="18"/>
  <c r="M30" i="18" s="1"/>
  <c r="R29" i="18"/>
  <c r="Q29" i="18"/>
  <c r="P29" i="18"/>
  <c r="I29" i="18"/>
  <c r="H29" i="18"/>
  <c r="G29" i="18"/>
  <c r="F29" i="18"/>
  <c r="E29" i="18"/>
  <c r="R28" i="18"/>
  <c r="Q28" i="18"/>
  <c r="P28" i="18"/>
  <c r="I28" i="18"/>
  <c r="H28" i="18"/>
  <c r="G28" i="18"/>
  <c r="F28" i="18"/>
  <c r="E28" i="18"/>
  <c r="M28" i="18" s="1"/>
  <c r="R27" i="18"/>
  <c r="Q27" i="18"/>
  <c r="P27" i="18"/>
  <c r="I27" i="18"/>
  <c r="H27" i="18"/>
  <c r="G27" i="18"/>
  <c r="F27" i="18"/>
  <c r="E27" i="18"/>
  <c r="N27" i="18" s="1"/>
  <c r="R26" i="18"/>
  <c r="Q26" i="18"/>
  <c r="P26" i="18"/>
  <c r="I26" i="18"/>
  <c r="H26" i="18"/>
  <c r="G26" i="18"/>
  <c r="F26" i="18"/>
  <c r="E26" i="18"/>
  <c r="M26" i="18" s="1"/>
  <c r="R25" i="18"/>
  <c r="Q25" i="18"/>
  <c r="P25" i="18"/>
  <c r="I25" i="18"/>
  <c r="H25" i="18"/>
  <c r="G25" i="18"/>
  <c r="F25" i="18"/>
  <c r="E25" i="18"/>
  <c r="M25" i="18" s="1"/>
  <c r="R24" i="18"/>
  <c r="Q24" i="18"/>
  <c r="P24" i="18"/>
  <c r="I24" i="18"/>
  <c r="H24" i="18"/>
  <c r="G24" i="18"/>
  <c r="F24" i="18"/>
  <c r="E24" i="18"/>
  <c r="M24" i="18" s="1"/>
  <c r="R23" i="18"/>
  <c r="Q23" i="18"/>
  <c r="P23" i="18"/>
  <c r="I23" i="18"/>
  <c r="H23" i="18"/>
  <c r="G23" i="18"/>
  <c r="F23" i="18"/>
  <c r="E23" i="18"/>
  <c r="R22" i="18"/>
  <c r="Q22" i="18"/>
  <c r="P22" i="18"/>
  <c r="I22" i="18"/>
  <c r="H22" i="18"/>
  <c r="G22" i="18"/>
  <c r="F22" i="18"/>
  <c r="E22" i="18"/>
  <c r="M22" i="18" s="1"/>
  <c r="R21" i="18"/>
  <c r="Q21" i="18"/>
  <c r="P21" i="18"/>
  <c r="I21" i="18"/>
  <c r="H21" i="18"/>
  <c r="G21" i="18"/>
  <c r="F21" i="18"/>
  <c r="E21" i="18"/>
  <c r="M21" i="18" s="1"/>
  <c r="R20" i="18"/>
  <c r="Q20" i="18"/>
  <c r="P20" i="18"/>
  <c r="I20" i="18"/>
  <c r="H20" i="18"/>
  <c r="G20" i="18"/>
  <c r="F20" i="18"/>
  <c r="E20" i="18"/>
  <c r="M20" i="18" s="1"/>
  <c r="R19" i="18"/>
  <c r="Q19" i="18"/>
  <c r="P19" i="18"/>
  <c r="I19" i="18"/>
  <c r="H19" i="18"/>
  <c r="G19" i="18"/>
  <c r="F19" i="18"/>
  <c r="E19" i="18"/>
  <c r="N19" i="18" s="1"/>
  <c r="R18" i="18"/>
  <c r="Q18" i="18"/>
  <c r="P18" i="18"/>
  <c r="I18" i="18"/>
  <c r="H18" i="18"/>
  <c r="G18" i="18"/>
  <c r="F18" i="18"/>
  <c r="E18" i="18"/>
  <c r="N18" i="18" s="1"/>
  <c r="R17" i="18"/>
  <c r="Q17" i="18"/>
  <c r="P17" i="18"/>
  <c r="I17" i="18"/>
  <c r="H17" i="18"/>
  <c r="G17" i="18"/>
  <c r="F17" i="18"/>
  <c r="E17" i="18"/>
  <c r="M17" i="18" s="1"/>
  <c r="R16" i="18"/>
  <c r="Q16" i="18"/>
  <c r="P16" i="18"/>
  <c r="I16" i="18"/>
  <c r="H16" i="18"/>
  <c r="G16" i="18"/>
  <c r="F16" i="18"/>
  <c r="E16" i="18"/>
  <c r="M16" i="18" s="1"/>
  <c r="R15" i="18"/>
  <c r="Q15" i="18"/>
  <c r="P15" i="18"/>
  <c r="I15" i="18"/>
  <c r="H15" i="18"/>
  <c r="G15" i="18"/>
  <c r="F15" i="18"/>
  <c r="E15" i="18"/>
  <c r="N15" i="18" s="1"/>
  <c r="R14" i="18"/>
  <c r="Q14" i="18"/>
  <c r="P14" i="18"/>
  <c r="I14" i="18"/>
  <c r="H14" i="18"/>
  <c r="G14" i="18"/>
  <c r="F14" i="18"/>
  <c r="E14" i="18"/>
  <c r="M14" i="18" s="1"/>
  <c r="R13" i="18"/>
  <c r="Q13" i="18"/>
  <c r="P13" i="18"/>
  <c r="I13" i="18"/>
  <c r="H13" i="18"/>
  <c r="G13" i="18"/>
  <c r="F13" i="18"/>
  <c r="E13" i="18"/>
  <c r="R12" i="18"/>
  <c r="Q12" i="18"/>
  <c r="P12" i="18"/>
  <c r="I12" i="18"/>
  <c r="H12" i="18"/>
  <c r="G12" i="18"/>
  <c r="F12" i="18"/>
  <c r="E12" i="18"/>
  <c r="N12" i="18" s="1"/>
  <c r="R11" i="18"/>
  <c r="Q11" i="18"/>
  <c r="P11" i="18"/>
  <c r="I11" i="18"/>
  <c r="H11" i="18"/>
  <c r="G11" i="18"/>
  <c r="F11" i="18"/>
  <c r="E11" i="18"/>
  <c r="N11" i="18" s="1"/>
  <c r="R10" i="18"/>
  <c r="Q10" i="18"/>
  <c r="P10" i="18"/>
  <c r="I10" i="18"/>
  <c r="H10" i="18"/>
  <c r="G10" i="18"/>
  <c r="F10" i="18"/>
  <c r="E10" i="18"/>
  <c r="M10" i="18" s="1"/>
  <c r="R9" i="18"/>
  <c r="Q9" i="18"/>
  <c r="P9" i="18"/>
  <c r="I9" i="18"/>
  <c r="H9" i="18"/>
  <c r="G9" i="18"/>
  <c r="F9" i="18"/>
  <c r="E9" i="18"/>
  <c r="E62" i="18" s="1"/>
  <c r="V61" i="18"/>
  <c r="U61" i="18"/>
  <c r="T61" i="18"/>
  <c r="S61" i="18"/>
  <c r="O61" i="18"/>
  <c r="N61" i="18"/>
  <c r="M61" i="18"/>
  <c r="L61" i="18"/>
  <c r="G61" i="18"/>
  <c r="F61" i="18"/>
  <c r="E61" i="18"/>
  <c r="T59" i="18"/>
  <c r="S59" i="18"/>
  <c r="K59" i="18"/>
  <c r="J59" i="18"/>
  <c r="L59" i="18"/>
  <c r="S58" i="18"/>
  <c r="T58" i="18"/>
  <c r="K58" i="18"/>
  <c r="J58" i="18"/>
  <c r="L58" i="18"/>
  <c r="N58" i="18"/>
  <c r="T57" i="18"/>
  <c r="S57" i="18"/>
  <c r="L57" i="18"/>
  <c r="K57" i="18"/>
  <c r="T56" i="18"/>
  <c r="S56" i="18"/>
  <c r="O56" i="18"/>
  <c r="K56" i="18"/>
  <c r="J56" i="18"/>
  <c r="L56" i="18"/>
  <c r="T55" i="18"/>
  <c r="S55" i="18"/>
  <c r="K55" i="18"/>
  <c r="J55" i="18"/>
  <c r="L55" i="18"/>
  <c r="S54" i="18"/>
  <c r="T54" i="18"/>
  <c r="K54" i="18"/>
  <c r="J54" i="18"/>
  <c r="L54" i="18"/>
  <c r="M54" i="18"/>
  <c r="T53" i="18"/>
  <c r="S53" i="18"/>
  <c r="L53" i="18"/>
  <c r="K53" i="18"/>
  <c r="T52" i="18"/>
  <c r="S52" i="18"/>
  <c r="K52" i="18"/>
  <c r="J52" i="18"/>
  <c r="L52" i="18"/>
  <c r="T51" i="18"/>
  <c r="S51" i="18"/>
  <c r="K51" i="18"/>
  <c r="O51" i="18" s="1"/>
  <c r="J51" i="18"/>
  <c r="L51" i="18"/>
  <c r="S50" i="18"/>
  <c r="T50" i="18"/>
  <c r="K50" i="18"/>
  <c r="J50" i="18"/>
  <c r="L50" i="18"/>
  <c r="T49" i="18"/>
  <c r="S49" i="18"/>
  <c r="L49" i="18"/>
  <c r="K49" i="18"/>
  <c r="T48" i="18"/>
  <c r="S48" i="18"/>
  <c r="K48" i="18"/>
  <c r="J48" i="18"/>
  <c r="L48" i="18"/>
  <c r="T47" i="18"/>
  <c r="S47" i="18"/>
  <c r="K47" i="18"/>
  <c r="J47" i="18"/>
  <c r="L47" i="18"/>
  <c r="S46" i="18"/>
  <c r="T46" i="18"/>
  <c r="K46" i="18"/>
  <c r="O46" i="18" s="1"/>
  <c r="J46" i="18"/>
  <c r="L46" i="18"/>
  <c r="T45" i="18"/>
  <c r="S45" i="18"/>
  <c r="L45" i="18"/>
  <c r="K45" i="18"/>
  <c r="M45" i="18"/>
  <c r="T44" i="18"/>
  <c r="S44" i="18"/>
  <c r="K44" i="18"/>
  <c r="O44" i="18" s="1"/>
  <c r="J44" i="18"/>
  <c r="L44" i="18"/>
  <c r="N44" i="18"/>
  <c r="T43" i="18"/>
  <c r="S43" i="18"/>
  <c r="K43" i="18"/>
  <c r="J43" i="18"/>
  <c r="L43" i="18"/>
  <c r="S42" i="18"/>
  <c r="T42" i="18"/>
  <c r="K42" i="18"/>
  <c r="J42" i="18"/>
  <c r="L42" i="18"/>
  <c r="T41" i="18"/>
  <c r="S41" i="18"/>
  <c r="L41" i="18"/>
  <c r="K41" i="18"/>
  <c r="T40" i="18"/>
  <c r="S40" i="18"/>
  <c r="K40" i="18"/>
  <c r="O40" i="18" s="1"/>
  <c r="J40" i="18"/>
  <c r="L40" i="18"/>
  <c r="T39" i="18"/>
  <c r="S39" i="18"/>
  <c r="K39" i="18"/>
  <c r="J39" i="18"/>
  <c r="L39" i="18"/>
  <c r="N39" i="18"/>
  <c r="S38" i="18"/>
  <c r="T38" i="18"/>
  <c r="K38" i="18"/>
  <c r="J38" i="18"/>
  <c r="L38" i="18"/>
  <c r="T37" i="18"/>
  <c r="S37" i="18"/>
  <c r="L37" i="18"/>
  <c r="K37" i="18"/>
  <c r="T36" i="18"/>
  <c r="S36" i="18"/>
  <c r="K36" i="18"/>
  <c r="O36" i="18" s="1"/>
  <c r="J36" i="18"/>
  <c r="L36" i="18"/>
  <c r="T35" i="18"/>
  <c r="S35" i="18"/>
  <c r="K35" i="18"/>
  <c r="J35" i="18"/>
  <c r="L35" i="18"/>
  <c r="S34" i="18"/>
  <c r="T34" i="18"/>
  <c r="K34" i="18"/>
  <c r="J34" i="18"/>
  <c r="L34" i="18"/>
  <c r="M34" i="18"/>
  <c r="T33" i="18"/>
  <c r="S33" i="18"/>
  <c r="L33" i="18"/>
  <c r="K33" i="18"/>
  <c r="T32" i="18"/>
  <c r="S32" i="18"/>
  <c r="K32" i="18"/>
  <c r="J32" i="18"/>
  <c r="L32" i="18"/>
  <c r="T31" i="18"/>
  <c r="S31" i="18"/>
  <c r="K31" i="18"/>
  <c r="J31" i="18"/>
  <c r="L31" i="18"/>
  <c r="S30" i="18"/>
  <c r="T30" i="18"/>
  <c r="K30" i="18"/>
  <c r="J30" i="18"/>
  <c r="L30" i="18"/>
  <c r="T29" i="18"/>
  <c r="S29" i="18"/>
  <c r="L29" i="18"/>
  <c r="K29" i="18"/>
  <c r="M29" i="18"/>
  <c r="T28" i="18"/>
  <c r="S28" i="18"/>
  <c r="K28" i="18"/>
  <c r="O28" i="18" s="1"/>
  <c r="J28" i="18"/>
  <c r="L28" i="18"/>
  <c r="N28" i="18"/>
  <c r="T27" i="18"/>
  <c r="S27" i="18"/>
  <c r="K27" i="18"/>
  <c r="J27" i="18"/>
  <c r="L27" i="18"/>
  <c r="S26" i="18"/>
  <c r="T26" i="18"/>
  <c r="K26" i="18"/>
  <c r="J26" i="18"/>
  <c r="L26" i="18"/>
  <c r="T25" i="18"/>
  <c r="S25" i="18"/>
  <c r="L25" i="18"/>
  <c r="K25" i="18"/>
  <c r="T24" i="18"/>
  <c r="S24" i="18"/>
  <c r="K24" i="18"/>
  <c r="O24" i="18" s="1"/>
  <c r="J24" i="18"/>
  <c r="L24" i="18"/>
  <c r="T23" i="18"/>
  <c r="S23" i="18"/>
  <c r="K23" i="18"/>
  <c r="J23" i="18"/>
  <c r="L23" i="18"/>
  <c r="N23" i="18"/>
  <c r="S22" i="18"/>
  <c r="T22" i="18"/>
  <c r="K22" i="18"/>
  <c r="J22" i="18"/>
  <c r="L22" i="18"/>
  <c r="T21" i="18"/>
  <c r="S21" i="18"/>
  <c r="L21" i="18"/>
  <c r="K21" i="18"/>
  <c r="T20" i="18"/>
  <c r="S20" i="18"/>
  <c r="K20" i="18"/>
  <c r="O20" i="18" s="1"/>
  <c r="J20" i="18"/>
  <c r="L20" i="18"/>
  <c r="T19" i="18"/>
  <c r="S19" i="18"/>
  <c r="K19" i="18"/>
  <c r="J19" i="18"/>
  <c r="L19" i="18"/>
  <c r="S18" i="18"/>
  <c r="T18" i="18"/>
  <c r="K18" i="18"/>
  <c r="J18" i="18"/>
  <c r="L18" i="18"/>
  <c r="M18" i="18"/>
  <c r="T17" i="18"/>
  <c r="S17" i="18"/>
  <c r="L17" i="18"/>
  <c r="K17" i="18"/>
  <c r="T16" i="18"/>
  <c r="S16" i="18"/>
  <c r="K16" i="18"/>
  <c r="O16" i="18" s="1"/>
  <c r="J16" i="18"/>
  <c r="L16" i="18"/>
  <c r="T15" i="18"/>
  <c r="S15" i="18"/>
  <c r="K15" i="18"/>
  <c r="J15" i="18"/>
  <c r="L15" i="18"/>
  <c r="S14" i="18"/>
  <c r="T14" i="18"/>
  <c r="K14" i="18"/>
  <c r="J14" i="18"/>
  <c r="L14" i="18"/>
  <c r="T13" i="18"/>
  <c r="S13" i="18"/>
  <c r="L13" i="18"/>
  <c r="K13" i="18"/>
  <c r="J13" i="18"/>
  <c r="N13" i="18"/>
  <c r="S12" i="18"/>
  <c r="T12" i="18"/>
  <c r="K12" i="18"/>
  <c r="O12" i="18" s="1"/>
  <c r="J12" i="18"/>
  <c r="L12" i="18"/>
  <c r="T11" i="18"/>
  <c r="S11" i="18"/>
  <c r="K11" i="18"/>
  <c r="J11" i="18"/>
  <c r="L11" i="18"/>
  <c r="S10" i="18"/>
  <c r="T10" i="18"/>
  <c r="K10" i="18"/>
  <c r="O10" i="18" s="1"/>
  <c r="J10" i="18"/>
  <c r="L10" i="18"/>
  <c r="T9" i="18"/>
  <c r="S9" i="18"/>
  <c r="L9" i="18"/>
  <c r="K9" i="18"/>
  <c r="J9" i="18"/>
  <c r="G62" i="18"/>
  <c r="L62" i="18" s="1"/>
  <c r="F62" i="18"/>
  <c r="AB70" i="17"/>
  <c r="AA70" i="17"/>
  <c r="Z70" i="17"/>
  <c r="Y70" i="17"/>
  <c r="X70" i="17"/>
  <c r="W70" i="17"/>
  <c r="V70" i="17"/>
  <c r="U70" i="17"/>
  <c r="T70" i="17"/>
  <c r="S70" i="17"/>
  <c r="R70" i="17"/>
  <c r="Q70" i="17"/>
  <c r="P70" i="17"/>
  <c r="O70" i="17"/>
  <c r="N70" i="17"/>
  <c r="M70" i="17"/>
  <c r="N71" i="16"/>
  <c r="C3" i="2"/>
  <c r="O9" i="18" l="1"/>
  <c r="O14" i="18"/>
  <c r="O19" i="18"/>
  <c r="N22" i="18"/>
  <c r="O29" i="18"/>
  <c r="O30" i="18"/>
  <c r="V30" i="18" s="1"/>
  <c r="O35" i="18"/>
  <c r="N38" i="18"/>
  <c r="O45" i="18"/>
  <c r="O55" i="18"/>
  <c r="O13" i="18"/>
  <c r="N16" i="18"/>
  <c r="N32" i="18"/>
  <c r="N48" i="18"/>
  <c r="O50" i="18"/>
  <c r="V50" i="18" s="1"/>
  <c r="O59" i="18"/>
  <c r="O17" i="18"/>
  <c r="O18" i="18"/>
  <c r="O23" i="18"/>
  <c r="N26" i="18"/>
  <c r="M32" i="18"/>
  <c r="O33" i="18"/>
  <c r="V33" i="18" s="1"/>
  <c r="O34" i="18"/>
  <c r="V34" i="18" s="1"/>
  <c r="O39" i="18"/>
  <c r="N42" i="18"/>
  <c r="N47" i="18"/>
  <c r="M48" i="18"/>
  <c r="V48" i="18" s="1"/>
  <c r="O49" i="18"/>
  <c r="M52" i="18"/>
  <c r="V52" i="18" s="1"/>
  <c r="O53" i="18"/>
  <c r="V53" i="18" s="1"/>
  <c r="O54" i="18"/>
  <c r="V54" i="18" s="1"/>
  <c r="N20" i="18"/>
  <c r="N36" i="18"/>
  <c r="O57" i="18"/>
  <c r="V57" i="18" s="1"/>
  <c r="O58" i="18"/>
  <c r="O21" i="18"/>
  <c r="O22" i="18"/>
  <c r="O27" i="18"/>
  <c r="N30" i="18"/>
  <c r="O37" i="18"/>
  <c r="O38" i="18"/>
  <c r="V38" i="18" s="1"/>
  <c r="O43" i="18"/>
  <c r="O11" i="18"/>
  <c r="N24" i="18"/>
  <c r="N40" i="18"/>
  <c r="U40" i="18" s="1"/>
  <c r="O15" i="18"/>
  <c r="O25" i="18"/>
  <c r="O26" i="18"/>
  <c r="V26" i="18" s="1"/>
  <c r="O31" i="18"/>
  <c r="O41" i="18"/>
  <c r="V41" i="18" s="1"/>
  <c r="O42" i="18"/>
  <c r="O47" i="18"/>
  <c r="V14" i="18"/>
  <c r="V49" i="18"/>
  <c r="V51" i="18"/>
  <c r="U52" i="18"/>
  <c r="V22" i="18"/>
  <c r="U22" i="18"/>
  <c r="U30" i="18"/>
  <c r="V21" i="18"/>
  <c r="V25" i="18"/>
  <c r="V29" i="18"/>
  <c r="V37" i="18"/>
  <c r="V45" i="18"/>
  <c r="V47" i="18"/>
  <c r="U47" i="18"/>
  <c r="V17" i="18"/>
  <c r="M62" i="18"/>
  <c r="V16" i="18"/>
  <c r="U16" i="18"/>
  <c r="V20" i="18"/>
  <c r="U20" i="18"/>
  <c r="V24" i="18"/>
  <c r="U24" i="18"/>
  <c r="V28" i="18"/>
  <c r="U28" i="18"/>
  <c r="V32" i="18"/>
  <c r="U32" i="18"/>
  <c r="V36" i="18"/>
  <c r="U36" i="18"/>
  <c r="V39" i="18"/>
  <c r="V40" i="18"/>
  <c r="V44" i="18"/>
  <c r="U44" i="18"/>
  <c r="V56" i="18"/>
  <c r="U26" i="18"/>
  <c r="U34" i="18"/>
  <c r="V42" i="18"/>
  <c r="U42" i="18"/>
  <c r="V46" i="18"/>
  <c r="V55" i="18"/>
  <c r="U55" i="18"/>
  <c r="N50" i="18"/>
  <c r="U50" i="18" s="1"/>
  <c r="V58" i="18"/>
  <c r="U58" i="18"/>
  <c r="N59" i="18"/>
  <c r="U59" i="18" s="1"/>
  <c r="V18" i="18"/>
  <c r="U18" i="18"/>
  <c r="N10" i="18"/>
  <c r="N46" i="18"/>
  <c r="U46" i="18" s="1"/>
  <c r="U54" i="18"/>
  <c r="N55" i="18"/>
  <c r="N56" i="18"/>
  <c r="U56" i="18" s="1"/>
  <c r="V10" i="18"/>
  <c r="U10" i="18"/>
  <c r="U38" i="18"/>
  <c r="T62" i="18"/>
  <c r="O62" i="18"/>
  <c r="S62" i="18"/>
  <c r="N14" i="18"/>
  <c r="U14" i="18" s="1"/>
  <c r="N51" i="18"/>
  <c r="U51" i="18" s="1"/>
  <c r="N52" i="18"/>
  <c r="V59" i="18"/>
  <c r="M9" i="18"/>
  <c r="U9" i="18" s="1"/>
  <c r="M13" i="18"/>
  <c r="U13" i="18" s="1"/>
  <c r="N9" i="18"/>
  <c r="M11" i="18"/>
  <c r="V11" i="18" s="1"/>
  <c r="M15" i="18"/>
  <c r="U15" i="18" s="1"/>
  <c r="M19" i="18"/>
  <c r="M23" i="18"/>
  <c r="U23" i="18" s="1"/>
  <c r="M27" i="18"/>
  <c r="M31" i="18"/>
  <c r="U31" i="18" s="1"/>
  <c r="M35" i="18"/>
  <c r="M39" i="18"/>
  <c r="U39" i="18" s="1"/>
  <c r="M43" i="18"/>
  <c r="J17" i="18"/>
  <c r="N17" i="18" s="1"/>
  <c r="U17" i="18" s="1"/>
  <c r="J21" i="18"/>
  <c r="N21" i="18" s="1"/>
  <c r="U21" i="18" s="1"/>
  <c r="J25" i="18"/>
  <c r="N25" i="18" s="1"/>
  <c r="U25" i="18" s="1"/>
  <c r="J29" i="18"/>
  <c r="N29" i="18" s="1"/>
  <c r="U29" i="18" s="1"/>
  <c r="J33" i="18"/>
  <c r="N33" i="18" s="1"/>
  <c r="U33" i="18" s="1"/>
  <c r="J37" i="18"/>
  <c r="N37" i="18" s="1"/>
  <c r="U37" i="18" s="1"/>
  <c r="J41" i="18"/>
  <c r="N41" i="18" s="1"/>
  <c r="U41" i="18" s="1"/>
  <c r="J45" i="18"/>
  <c r="N45" i="18" s="1"/>
  <c r="U45" i="18" s="1"/>
  <c r="J49" i="18"/>
  <c r="N49" i="18" s="1"/>
  <c r="U49" i="18" s="1"/>
  <c r="J53" i="18"/>
  <c r="N53" i="18" s="1"/>
  <c r="U53" i="18" s="1"/>
  <c r="J57" i="18"/>
  <c r="N57" i="18" s="1"/>
  <c r="U57" i="18" s="1"/>
  <c r="M12" i="18"/>
  <c r="V12" i="18" s="1"/>
  <c r="F2" i="4"/>
  <c r="V43" i="18" l="1"/>
  <c r="U48" i="18"/>
  <c r="V35" i="18"/>
  <c r="V27" i="18"/>
  <c r="V31" i="18"/>
  <c r="V19" i="18"/>
  <c r="V15" i="18"/>
  <c r="U11" i="18"/>
  <c r="U43" i="18"/>
  <c r="U35" i="18"/>
  <c r="U27" i="18"/>
  <c r="U19" i="18"/>
  <c r="U12" i="18"/>
  <c r="V13" i="18"/>
  <c r="V62" i="18"/>
  <c r="T64" i="18" s="1"/>
  <c r="V23" i="18"/>
  <c r="N62" i="18"/>
  <c r="V9" i="18"/>
  <c r="A5" i="8"/>
  <c r="E64" i="18" l="1"/>
  <c r="U62" i="18"/>
  <c r="S64" i="18" s="1"/>
  <c r="G64" i="18"/>
  <c r="A8" i="8"/>
  <c r="D6" i="2" s="1"/>
  <c r="B2" i="2"/>
  <c r="B2" i="4"/>
  <c r="H2" i="4"/>
  <c r="H3" i="4"/>
  <c r="G2" i="4"/>
  <c r="G3" i="4"/>
  <c r="F3" i="4"/>
  <c r="B3" i="4"/>
  <c r="C2" i="4"/>
  <c r="C3" i="4"/>
  <c r="E2" i="4" l="1"/>
  <c r="E3" i="4"/>
  <c r="D2" i="4"/>
  <c r="D3" i="4"/>
  <c r="E2" i="2" l="1"/>
  <c r="D2" i="2"/>
  <c r="E5" i="4"/>
  <c r="H3" i="2"/>
  <c r="G3" i="2"/>
  <c r="E3" i="2"/>
  <c r="D3" i="2"/>
  <c r="A6" i="8" l="1"/>
  <c r="A9" i="8"/>
  <c r="E6" i="2" s="1"/>
  <c r="G2" i="2" l="1"/>
  <c r="H2" i="2"/>
  <c r="F2" i="2" l="1"/>
  <c r="C2" i="2"/>
  <c r="B3" i="2" l="1"/>
</calcChain>
</file>

<file path=xl/sharedStrings.xml><?xml version="1.0" encoding="utf-8"?>
<sst xmlns="http://schemas.openxmlformats.org/spreadsheetml/2006/main" count="4874" uniqueCount="2337">
  <si>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</si>
  <si>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</si>
  <si>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</si>
  <si>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</si>
  <si>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</si>
  <si>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</si>
  <si>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</si>
  <si>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</si>
  <si>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</si>
  <si>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</si>
  <si>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</si>
  <si>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</si>
  <si>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</si>
  <si>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</si>
  <si>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</si>
  <si>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</si>
  <si>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</si>
  <si>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</si>
  <si>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</si>
  <si>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</si>
  <si>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</si>
  <si>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</si>
  <si>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</si>
  <si>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</si>
  <si>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</si>
  <si>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</si>
  <si>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</si>
  <si>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</si>
  <si>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</si>
  <si>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</si>
  <si>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</si>
  <si>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</si>
  <si>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</si>
  <si>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</si>
  <si>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</si>
  <si>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</si>
  <si>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</si>
  <si>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</si>
  <si>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</si>
  <si>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</si>
  <si>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</si>
  <si>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</si>
  <si>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</si>
  <si>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</si>
  <si>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</si>
  <si>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</si>
  <si>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</si>
  <si>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</si>
  <si>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</si>
  <si>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</si>
  <si>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</si>
  <si>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</si>
  <si>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</si>
  <si>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</si>
  <si>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</si>
  <si>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</si>
  <si>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</si>
  <si>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</si>
  <si>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</si>
  <si>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</si>
  <si>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</si>
  <si>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</si>
  <si>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</si>
  <si>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</si>
  <si>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</si>
  <si>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</si>
  <si>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</si>
  <si>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</si>
  <si>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</si>
  <si>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</si>
  <si>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</si>
  <si>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</si>
  <si>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</si>
  <si>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</si>
  <si>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</si>
  <si>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</si>
  <si>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</si>
  <si>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</si>
  <si>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</si>
  <si>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</si>
  <si>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</si>
  <si>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</si>
  <si>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</si>
  <si>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</si>
  <si>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</si>
  <si>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</si>
  <si>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</si>
  <si>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</si>
  <si>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</si>
  <si>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</si>
  <si>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</si>
  <si>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</si>
  <si>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</si>
  <si>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</si>
  <si>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</si>
  <si>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</si>
  <si>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</si>
  <si>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</si>
  <si>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</si>
  <si>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</si>
  <si>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</si>
  <si>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</si>
  <si>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</si>
  <si>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</si>
  <si>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</si>
  <si>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</si>
  <si>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</si>
  <si>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</si>
  <si>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</si>
  <si>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</si>
  <si>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</si>
  <si>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</si>
  <si>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</si>
  <si>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</si>
  <si>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</si>
  <si>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</si>
  <si>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</si>
  <si>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</si>
  <si>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</si>
  <si>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</si>
  <si>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</si>
  <si>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</si>
  <si>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</si>
  <si>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</si>
  <si>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</si>
  <si>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</si>
  <si>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</si>
  <si>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</si>
  <si>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</si>
  <si>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</si>
  <si>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</si>
  <si>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</si>
  <si>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</si>
  <si>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</si>
  <si>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</si>
  <si>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</si>
  <si>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</si>
  <si>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</si>
  <si>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</si>
  <si>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</si>
  <si>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</si>
  <si>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</si>
  <si>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</si>
  <si>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</si>
  <si>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</si>
  <si>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</si>
  <si>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</si>
  <si>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</si>
  <si>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</si>
  <si>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</si>
  <si>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</si>
  <si>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</si>
  <si>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</si>
  <si>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</si>
  <si>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</si>
  <si>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</si>
  <si>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</si>
  <si>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</si>
  <si>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</si>
  <si>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</si>
  <si>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</si>
  <si>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</si>
  <si>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</si>
  <si>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</si>
  <si>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</si>
  <si>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</si>
  <si>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</si>
  <si>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</si>
  <si>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</si>
  <si>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</si>
  <si>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</si>
  <si>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</si>
  <si>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</si>
  <si>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</si>
  <si>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</si>
  <si>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</si>
  <si>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</si>
  <si>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</si>
  <si>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</si>
  <si>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</si>
  <si>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</si>
  <si>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</si>
  <si>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</si>
  <si>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</si>
  <si>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</si>
  <si>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</si>
  <si>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</si>
  <si>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</si>
  <si>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</si>
  <si>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</si>
  <si>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</si>
  <si>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</si>
  <si>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</si>
  <si>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</si>
  <si>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</si>
  <si>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</si>
  <si>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</si>
  <si>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</si>
  <si>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</si>
  <si>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</si>
  <si>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</si>
  <si>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</si>
  <si>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</si>
  <si>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</si>
  <si>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</si>
  <si>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</si>
  <si>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</si>
  <si>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</si>
  <si>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</si>
  <si>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</si>
  <si>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</si>
  <si>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</si>
  <si>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</si>
  <si>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</si>
  <si>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</si>
  <si>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</si>
  <si>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</si>
  <si>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</si>
  <si>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</si>
  <si>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</si>
  <si>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</si>
  <si>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</si>
  <si>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</si>
  <si>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</si>
  <si>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</si>
  <si>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</si>
  <si>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</si>
  <si>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</si>
  <si>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</si>
  <si>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</si>
  <si>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</si>
  <si>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</si>
  <si>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</si>
  <si>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</si>
  <si>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</si>
  <si>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</si>
  <si>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</si>
  <si>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</si>
  <si>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</si>
  <si>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</si>
  <si>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</si>
  <si>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</si>
  <si>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</si>
  <si>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</si>
  <si>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</si>
  <si>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</si>
  <si>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</si>
  <si>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</si>
  <si>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</si>
  <si>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</si>
  <si>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</si>
  <si>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</si>
  <si>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</si>
  <si>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</si>
  <si>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</si>
  <si>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</si>
  <si>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</si>
  <si>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</si>
  <si>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</si>
  <si>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</si>
  <si>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</si>
  <si>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</si>
  <si>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</si>
  <si>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</si>
  <si>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</si>
  <si>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</si>
  <si>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</si>
  <si>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</si>
  <si>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</si>
  <si>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</si>
  <si>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</si>
  <si>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</si>
  <si>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</si>
  <si>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</si>
  <si>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</si>
  <si>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</si>
  <si>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</si>
  <si>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</si>
  <si>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</si>
  <si>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</si>
  <si>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</si>
  <si>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</si>
  <si>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</si>
  <si>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</si>
  <si>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</si>
  <si>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</si>
  <si>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</si>
  <si>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</si>
  <si>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</si>
  <si>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</si>
  <si>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</si>
  <si>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</si>
  <si>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</si>
  <si>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</si>
  <si>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</si>
  <si>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</si>
  <si>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</si>
  <si>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</si>
  <si>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</si>
  <si>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</si>
  <si>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</si>
  <si>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</si>
  <si>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</si>
  <si>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</si>
  <si>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</si>
  <si>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</si>
  <si>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</si>
  <si>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</si>
  <si>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</si>
  <si>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</si>
  <si>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</si>
  <si>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</si>
  <si>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</si>
  <si>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</si>
  <si>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</si>
  <si>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</si>
  <si>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</si>
  <si>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</si>
  <si>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</si>
  <si>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</si>
  <si>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</si>
  <si>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</si>
  <si>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</si>
  <si>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</si>
  <si>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</si>
  <si>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</si>
  <si>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</si>
  <si>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</si>
  <si>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</si>
  <si>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</si>
  <si>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</si>
  <si>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</si>
  <si>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</si>
  <si>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</si>
  <si>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</si>
  <si>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</si>
  <si>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</si>
  <si>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</si>
  <si>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</si>
  <si>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</si>
  <si>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</si>
  <si>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</si>
  <si>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</si>
  <si>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</si>
  <si>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</si>
  <si>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</si>
  <si>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</si>
  <si>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</si>
  <si>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</si>
  <si>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</si>
  <si>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</si>
  <si>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</si>
  <si>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</si>
  <si>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</si>
  <si>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</si>
  <si>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</si>
  <si>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</si>
  <si>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</si>
  <si>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</si>
  <si>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</si>
  <si>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</si>
  <si>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</si>
  <si>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</si>
  <si>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</si>
  <si>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</si>
  <si>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</si>
  <si>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</si>
  <si>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</si>
  <si>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</si>
  <si>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</si>
  <si>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</si>
  <si>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</si>
  <si>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</si>
  <si>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</si>
  <si>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</si>
  <si>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</si>
  <si>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</si>
  <si>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</si>
  <si>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</si>
  <si>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</si>
  <si>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</si>
  <si>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</si>
  <si>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</si>
  <si>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</si>
  <si>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</si>
  <si>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</si>
  <si>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</si>
  <si>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</si>
  <si>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</si>
  <si>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</si>
  <si>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</si>
  <si>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</si>
  <si>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</si>
  <si>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</si>
  <si>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</si>
  <si>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</si>
  <si>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</si>
  <si>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</si>
  <si>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</si>
  <si>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</si>
  <si>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</si>
  <si>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</si>
  <si>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</si>
  <si>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</si>
  <si>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</si>
  <si>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</si>
  <si>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</si>
  <si>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</si>
  <si>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</si>
  <si>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</si>
  <si>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</si>
  <si>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</si>
  <si>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</si>
  <si>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</si>
  <si>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</si>
  <si>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</si>
  <si>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</si>
  <si>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</si>
  <si>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</si>
  <si>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</si>
  <si>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</si>
  <si>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</si>
  <si>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</si>
  <si>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</si>
  <si>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</si>
  <si>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</si>
  <si>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</si>
  <si>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</si>
  <si>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</si>
  <si>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</si>
  <si>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</si>
  <si>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</si>
  <si>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</si>
  <si>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</si>
  <si>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</si>
  <si>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</si>
  <si>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</si>
  <si>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</si>
  <si>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</si>
  <si>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</si>
  <si>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</si>
  <si>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</si>
  <si>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</si>
  <si>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</si>
  <si>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</si>
  <si>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</si>
  <si>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</si>
  <si>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</si>
  <si>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</si>
  <si>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</si>
  <si>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</si>
  <si>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</si>
  <si>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</si>
  <si>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</si>
  <si>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</si>
  <si>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</si>
  <si>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</si>
  <si>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</si>
  <si>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</si>
  <si>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</si>
  <si>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</si>
  <si>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</si>
  <si>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</si>
  <si>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</si>
  <si>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</si>
  <si>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</si>
  <si>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</si>
  <si>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</si>
  <si>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</si>
  <si>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</si>
  <si>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</si>
  <si>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</si>
  <si>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</si>
  <si>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</si>
  <si>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</si>
  <si>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</si>
  <si>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</si>
  <si>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</si>
  <si>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</si>
  <si>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</si>
  <si>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</si>
  <si>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</si>
  <si>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</si>
  <si>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</si>
  <si>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</si>
  <si>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</si>
  <si>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</si>
  <si>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</si>
  <si>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</si>
  <si>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</si>
  <si>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</si>
  <si>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</si>
  <si>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</si>
  <si>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</si>
  <si>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</si>
  <si>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</si>
  <si>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</si>
  <si>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</si>
  <si>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</si>
  <si>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</si>
  <si>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</si>
  <si>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</si>
  <si>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</si>
  <si>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</si>
  <si>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</si>
  <si>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</si>
  <si>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</si>
  <si>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</si>
  <si>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</si>
  <si>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</si>
  <si>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</si>
  <si>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</si>
  <si>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</si>
  <si>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</si>
  <si>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</si>
  <si>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</si>
  <si>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</si>
  <si>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</si>
  <si>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</si>
  <si>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</si>
  <si>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</si>
  <si>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</si>
  <si>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</si>
  <si>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</si>
  <si>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</si>
  <si>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</si>
  <si>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</si>
  <si>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</si>
  <si>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</si>
  <si>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</si>
  <si>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</si>
  <si>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</si>
  <si>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</si>
  <si>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</si>
  <si>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</si>
  <si>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</si>
  <si>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</si>
  <si>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</si>
  <si>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</si>
  <si>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</si>
  <si>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</si>
  <si>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</si>
  <si>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</si>
  <si>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</si>
  <si>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</si>
  <si>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</si>
  <si>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</si>
  <si>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</si>
  <si>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</si>
  <si>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</si>
  <si>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</si>
  <si>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</si>
  <si>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</si>
  <si>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</si>
  <si>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</si>
  <si>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</si>
  <si>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</si>
  <si>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</si>
  <si>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</si>
  <si>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</si>
  <si>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</si>
  <si>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</si>
  <si>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</si>
  <si>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</si>
  <si>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</si>
  <si>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</si>
  <si>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</si>
  <si>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</si>
  <si>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</si>
  <si>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</si>
  <si>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</si>
  <si>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</si>
  <si>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</si>
  <si>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</si>
  <si>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</si>
  <si>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</si>
  <si>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</si>
  <si>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</si>
  <si>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</si>
  <si>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</si>
  <si>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</si>
  <si>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</si>
  <si>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</si>
  <si>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</si>
  <si>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</si>
  <si>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</si>
  <si>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</si>
  <si>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</si>
  <si>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</si>
  <si>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</si>
  <si>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</si>
  <si>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</si>
  <si>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</si>
  <si>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</si>
  <si>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</si>
  <si>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</si>
  <si>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</si>
  <si>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</si>
  <si>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</si>
  <si>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</si>
  <si>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</si>
  <si>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</si>
  <si>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</si>
  <si>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</si>
  <si>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</si>
  <si>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</si>
  <si>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</si>
  <si>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</si>
  <si>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</si>
  <si>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</si>
  <si>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</si>
  <si>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</si>
  <si>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</si>
  <si>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</si>
  <si>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</si>
  <si>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</si>
  <si>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</si>
  <si>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</si>
  <si>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</si>
  <si>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</si>
  <si>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</si>
  <si>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</si>
  <si>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</si>
  <si>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</si>
  <si>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</si>
  <si>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</si>
  <si>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</si>
  <si>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</si>
  <si>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</si>
  <si>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</si>
  <si>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</si>
  <si>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</si>
  <si>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</si>
  <si>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</si>
  <si>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</si>
  <si>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</si>
  <si>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</si>
  <si>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</si>
  <si>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</si>
  <si>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</si>
  <si>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</si>
  <si>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</si>
  <si>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</si>
  <si>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</si>
  <si>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</si>
  <si>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</si>
  <si>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</si>
  <si>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</si>
  <si>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</si>
  <si>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</si>
  <si>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</si>
  <si>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</si>
  <si>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</si>
  <si>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</si>
  <si>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</si>
  <si>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</si>
  <si>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</si>
  <si>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</si>
  <si>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</si>
  <si>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</si>
  <si>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</si>
  <si>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</si>
  <si>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</si>
  <si>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</si>
  <si>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</si>
  <si>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</si>
  <si>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</si>
  <si>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</si>
  <si>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</si>
  <si>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</si>
  <si>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</si>
  <si>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</si>
  <si>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</si>
  <si>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</si>
  <si>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</si>
  <si>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</si>
  <si>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</si>
  <si>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</si>
  <si>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</si>
  <si>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</si>
  <si>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</si>
  <si>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</si>
  <si>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</si>
  <si>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</si>
  <si>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</si>
  <si>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</si>
  <si>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</si>
  <si>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</si>
  <si>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</si>
  <si>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</si>
  <si>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</si>
  <si>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</si>
  <si>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</si>
  <si>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</si>
  <si>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</si>
  <si>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</si>
  <si>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</si>
  <si>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</si>
  <si>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</si>
  <si>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</si>
  <si>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</si>
  <si>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</si>
  <si>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</si>
  <si>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</si>
  <si>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</si>
  <si>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</si>
  <si>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</si>
  <si>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</si>
  <si>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</si>
  <si>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</si>
  <si>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</si>
  <si>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</si>
  <si>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</si>
  <si>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</si>
  <si>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</si>
  <si>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</si>
  <si>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</si>
  <si>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</si>
  <si>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</si>
  <si>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</si>
  <si>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</si>
  <si>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</si>
  <si>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</si>
  <si>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</si>
  <si>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</si>
  <si>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</si>
  <si>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</si>
  <si>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</si>
  <si>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</si>
  <si>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</si>
  <si>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</si>
  <si>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</si>
  <si>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</si>
  <si>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</si>
  <si>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</si>
  <si>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</si>
  <si>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</si>
  <si>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</si>
  <si>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</si>
  <si>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</si>
  <si>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</si>
  <si>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</si>
  <si>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</si>
  <si>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</si>
  <si>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</si>
  <si>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</si>
  <si>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</si>
  <si>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</si>
  <si>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</si>
  <si>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</si>
  <si>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</si>
  <si>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</si>
  <si>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</si>
  <si>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</si>
  <si>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</si>
  <si>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</si>
  <si>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</si>
  <si>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</si>
  <si>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</si>
  <si>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</si>
  <si>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</si>
  <si>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</si>
  <si>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</si>
  <si>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</si>
  <si>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</si>
  <si>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</si>
  <si>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</si>
  <si>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</si>
  <si>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</si>
  <si>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</si>
  <si>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</si>
  <si>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</si>
  <si>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</si>
  <si>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</si>
  <si>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</si>
  <si>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</si>
  <si>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</si>
  <si>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</si>
  <si>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</si>
  <si>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</si>
  <si>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</si>
  <si>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</si>
  <si>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</si>
  <si>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</si>
  <si>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</si>
  <si>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</si>
  <si>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</si>
  <si>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</si>
  <si>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</si>
  <si>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</si>
  <si>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</si>
  <si>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</si>
  <si>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</si>
  <si>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</si>
  <si>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</si>
  <si>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</si>
  <si>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</si>
  <si>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</si>
  <si>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</si>
  <si>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</si>
  <si>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</si>
  <si>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</si>
  <si>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</si>
  <si>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</si>
  <si>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</si>
  <si>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</si>
  <si>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</si>
  <si>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</si>
  <si>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</si>
  <si>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</si>
  <si>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</si>
  <si>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</si>
  <si>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</si>
  <si>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</si>
  <si>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</si>
  <si>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</si>
  <si>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</si>
  <si>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</si>
  <si>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</si>
  <si>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</si>
  <si>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</si>
  <si>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</si>
  <si>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</si>
  <si>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</si>
  <si>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</si>
  <si>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</si>
  <si>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</si>
  <si>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</si>
  <si>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</si>
  <si>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</si>
  <si>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</si>
  <si>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</si>
  <si>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</si>
  <si>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</si>
  <si>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</si>
  <si>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</si>
  <si>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</si>
  <si>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</si>
  <si>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</si>
  <si>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</si>
  <si>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</si>
  <si>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</si>
  <si>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</si>
  <si>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</si>
  <si>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</si>
  <si>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</si>
  <si>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</si>
  <si>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</si>
  <si>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</si>
  <si>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</si>
  <si>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</si>
  <si>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</si>
  <si>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</si>
  <si>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</si>
  <si>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</si>
  <si>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</si>
  <si>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</si>
  <si>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</si>
  <si>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</si>
  <si>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</si>
  <si>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</si>
  <si>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</si>
  <si>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</si>
  <si>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</si>
  <si>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</si>
  <si>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</si>
  <si>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</si>
  <si>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</si>
  <si>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</si>
  <si>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</si>
  <si>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</si>
  <si>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</si>
  <si>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</si>
  <si>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</si>
  <si>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</si>
  <si>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</si>
  <si>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</si>
  <si>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</si>
  <si>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</si>
  <si>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</si>
  <si>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</si>
  <si>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</si>
  <si>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</si>
  <si>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</si>
  <si>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</si>
  <si>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</si>
  <si>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</si>
  <si>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</si>
  <si>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</si>
  <si>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</si>
  <si>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</si>
  <si>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</si>
  <si>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</si>
  <si>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</si>
  <si>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</si>
  <si>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</si>
  <si>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</si>
  <si>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</si>
  <si>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</si>
  <si>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</si>
  <si>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</si>
  <si>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</si>
  <si>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</si>
  <si>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</si>
  <si>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</si>
  <si>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</si>
  <si>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</si>
  <si>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</si>
  <si>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</si>
  <si>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</si>
  <si>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</si>
  <si>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</si>
  <si>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</si>
  <si>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</si>
  <si>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</si>
  <si>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</si>
  <si>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</si>
  <si>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</si>
  <si>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</si>
  <si>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</si>
  <si>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</si>
  <si>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</si>
  <si>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</si>
  <si>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</si>
  <si>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</si>
  <si>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</si>
  <si>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</si>
  <si>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</si>
  <si>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</si>
  <si>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</si>
  <si>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</si>
  <si>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</si>
  <si>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</si>
  <si>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</si>
  <si>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</si>
  <si>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</si>
  <si>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</si>
  <si>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</si>
  <si>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</si>
  <si>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</si>
  <si>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</si>
  <si>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</si>
  <si>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</si>
  <si>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</si>
  <si>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</si>
  <si>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</si>
  <si>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</si>
  <si>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</si>
  <si>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</si>
  <si>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</si>
  <si>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</si>
  <si>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</si>
  <si>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</si>
  <si>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</si>
  <si>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</si>
  <si>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</si>
  <si>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</si>
  <si>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</si>
  <si>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</si>
  <si>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</si>
  <si>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</si>
  <si>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</si>
  <si>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</si>
  <si>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</si>
  <si>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</si>
  <si>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</si>
  <si>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</si>
  <si>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</si>
  <si>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</si>
  <si>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</si>
  <si>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</si>
  <si>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</si>
  <si>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</si>
  <si>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</si>
  <si>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</si>
  <si>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</si>
  <si>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</si>
  <si>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</si>
  <si>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</si>
  <si>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</si>
  <si>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</si>
  <si>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</si>
  <si>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</si>
  <si>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</si>
  <si>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</si>
  <si>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</si>
  <si>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</si>
  <si>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</si>
  <si>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</si>
  <si>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</si>
  <si>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</si>
  <si>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</si>
  <si>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</si>
  <si>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</si>
  <si>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</si>
  <si>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</si>
  <si>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</si>
  <si>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</si>
  <si>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</si>
  <si>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</si>
  <si>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</si>
  <si>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</si>
  <si>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</si>
  <si>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</si>
  <si>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</si>
  <si>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</si>
  <si>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</si>
  <si>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</si>
  <si>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</si>
  <si>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</si>
  <si>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</si>
  <si>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</si>
  <si>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</si>
  <si>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</si>
  <si>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</si>
  <si>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</si>
  <si>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</si>
  <si>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</si>
  <si>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</si>
  <si>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</si>
  <si>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</si>
  <si>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</si>
  <si>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</si>
  <si>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</si>
  <si>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</si>
  <si>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</si>
  <si>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</si>
  <si>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</si>
  <si>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</si>
  <si>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</si>
  <si>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</si>
  <si>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</si>
  <si>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</si>
  <si>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</si>
  <si>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</si>
  <si>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</si>
  <si>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</si>
  <si>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</si>
  <si>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</si>
  <si>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</si>
  <si>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</si>
  <si>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</si>
  <si>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</si>
  <si>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</si>
  <si>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</si>
  <si>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</si>
  <si>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</si>
  <si>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</si>
  <si>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</si>
  <si>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</si>
  <si>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</si>
  <si>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</si>
  <si>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</si>
  <si>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</si>
  <si>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</si>
  <si>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</si>
  <si>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</si>
  <si>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</si>
  <si>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</si>
  <si>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</si>
  <si>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</si>
  <si>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</si>
  <si>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</si>
  <si>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</si>
  <si>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</si>
  <si>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</si>
  <si>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</si>
  <si>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</si>
  <si>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</si>
  <si>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</si>
  <si>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</si>
  <si>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</si>
  <si>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</si>
  <si>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</si>
  <si>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</si>
  <si>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</si>
  <si>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</si>
  <si>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</si>
  <si>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</si>
  <si>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</si>
  <si>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</si>
  <si>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</si>
  <si>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</si>
  <si>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</si>
  <si>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</si>
  <si>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</si>
  <si>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</si>
  <si>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</si>
  <si>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</si>
  <si>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</si>
  <si>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</si>
  <si>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</si>
  <si>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</si>
  <si>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</si>
  <si>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</si>
  <si>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</si>
  <si>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</si>
  <si>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</si>
  <si>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</si>
  <si>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</si>
  <si>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</si>
  <si>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</si>
  <si>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</si>
  <si>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</si>
  <si>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</si>
  <si>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</si>
  <si>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</si>
  <si>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</si>
  <si>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</si>
  <si>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</si>
  <si>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</si>
  <si>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</si>
  <si>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</si>
  <si>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</si>
  <si>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</si>
  <si>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</si>
  <si>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</si>
  <si>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</si>
  <si>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</si>
  <si>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</si>
  <si>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</si>
  <si>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</si>
  <si>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</si>
  <si>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</si>
  <si>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</si>
  <si>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</si>
  <si>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</si>
  <si>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</si>
  <si>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</si>
  <si>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</si>
  <si>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</si>
  <si>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</si>
  <si>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</si>
  <si>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</si>
  <si>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</si>
  <si>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</si>
  <si>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</si>
  <si>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</si>
  <si>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</si>
  <si>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</si>
  <si>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</si>
  <si>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</si>
  <si>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</si>
  <si>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</si>
  <si>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</si>
  <si>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</si>
  <si>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</si>
  <si>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</si>
  <si>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</si>
  <si>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</si>
  <si>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</si>
  <si>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</si>
  <si>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</si>
  <si>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</si>
  <si>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</si>
  <si>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</si>
  <si>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</si>
  <si>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</si>
  <si>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</si>
  <si>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</si>
  <si>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</si>
  <si>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</si>
  <si>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</si>
  <si>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</si>
  <si>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</si>
  <si>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</si>
  <si>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</si>
  <si>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</si>
  <si>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</si>
  <si>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</si>
  <si>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</si>
  <si>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</si>
  <si>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</si>
  <si>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</si>
  <si>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</si>
  <si>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</si>
  <si>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</si>
  <si>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</si>
  <si>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</si>
  <si>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</si>
  <si>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</si>
  <si>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</si>
  <si>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</si>
  <si>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</si>
  <si>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</si>
  <si>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</si>
  <si>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</si>
  <si>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</si>
  <si>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</si>
  <si>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</si>
  <si>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</si>
  <si>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</si>
  <si>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</si>
  <si>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</si>
  <si>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</si>
  <si>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</si>
  <si>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</si>
  <si>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</si>
  <si>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</si>
  <si>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</si>
  <si>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</si>
  <si>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</si>
  <si>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</si>
  <si>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</si>
  <si>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</si>
  <si>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</si>
  <si>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</si>
  <si>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</si>
  <si>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</si>
  <si>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</si>
  <si>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</si>
  <si>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</si>
  <si>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</si>
  <si>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</si>
  <si>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</si>
  <si>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</si>
  <si>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</si>
  <si>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</si>
  <si>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</si>
  <si>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</si>
  <si>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</si>
  <si>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</si>
  <si>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</si>
  <si>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</si>
  <si>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</si>
  <si>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</si>
  <si>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</si>
  <si>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</si>
  <si>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</si>
  <si>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</si>
  <si>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</si>
  <si>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</si>
  <si>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</si>
  <si>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</si>
  <si>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</si>
  <si>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</si>
  <si>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</si>
  <si>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</si>
  <si>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</si>
  <si>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</si>
  <si>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</si>
  <si>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</si>
  <si>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</si>
  <si>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</si>
  <si>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</si>
  <si>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</si>
  <si>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</si>
  <si>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</si>
  <si>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</si>
  <si>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</si>
  <si>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</si>
  <si>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</si>
  <si>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</si>
  <si>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</si>
  <si>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</si>
  <si>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</si>
  <si>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</si>
  <si>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</si>
  <si>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</si>
  <si>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</si>
  <si>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</si>
  <si>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</si>
  <si>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</si>
  <si>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</si>
  <si>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</si>
  <si>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</si>
  <si>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</si>
  <si>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</si>
  <si>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</si>
  <si>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</si>
  <si>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</si>
  <si>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</si>
  <si>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</si>
  <si>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</si>
  <si>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</si>
  <si>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</si>
  <si>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</si>
  <si>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</si>
  <si>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</si>
  <si>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</si>
  <si>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</si>
  <si>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</si>
  <si>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</si>
  <si>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</si>
  <si>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</si>
  <si>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</si>
  <si>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</si>
  <si>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</si>
  <si>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</si>
  <si>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</si>
  <si>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</si>
  <si>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</si>
  <si>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</si>
  <si>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</si>
  <si>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</si>
  <si>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</si>
  <si>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</si>
  <si>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</si>
  <si>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</si>
  <si>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</si>
  <si>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</si>
  <si>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</si>
  <si>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</si>
  <si>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</si>
  <si>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</si>
  <si>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</si>
  <si>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</si>
  <si>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</si>
  <si>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</si>
  <si>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</si>
  <si>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</si>
  <si>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</si>
  <si>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</si>
  <si>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</si>
  <si>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</si>
  <si>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</si>
  <si>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</si>
  <si>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</si>
  <si>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</si>
  <si>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</si>
  <si>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</si>
  <si>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</si>
  <si>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</si>
  <si>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</si>
  <si>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</si>
  <si>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</si>
  <si>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</si>
  <si>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</si>
  <si>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</si>
  <si>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</si>
  <si>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</si>
  <si>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</si>
  <si>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</si>
  <si>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</si>
  <si>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</si>
  <si>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</si>
  <si>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</si>
  <si>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</si>
  <si>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</si>
  <si>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</si>
  <si>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</si>
  <si>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</si>
  <si>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</si>
  <si>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</si>
  <si>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</si>
  <si>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</si>
  <si>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</si>
  <si>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</si>
  <si>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</si>
  <si>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</si>
  <si>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</si>
  <si>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</si>
  <si>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</si>
  <si>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</si>
  <si>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</si>
  <si>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</si>
  <si>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</si>
  <si>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</si>
  <si>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</si>
  <si>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</si>
  <si>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</si>
  <si>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</si>
  <si>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</si>
  <si>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</si>
  <si>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</si>
  <si>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</si>
  <si>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</si>
  <si>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</si>
  <si>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</si>
  <si>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</si>
  <si>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</si>
  <si>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</si>
  <si>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</si>
  <si>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</si>
  <si>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</si>
  <si>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</si>
  <si>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</si>
  <si>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</si>
  <si>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</si>
  <si>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</si>
  <si>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</si>
  <si>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</si>
  <si>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</si>
  <si>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</si>
  <si>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</si>
  <si>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</si>
  <si>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</si>
  <si>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</si>
  <si>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</si>
  <si>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</si>
  <si>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</si>
  <si>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</si>
  <si>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</si>
  <si>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</si>
  <si>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</si>
  <si>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</si>
  <si>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</si>
  <si>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</si>
  <si>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</si>
  <si>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</si>
  <si>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</si>
  <si>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</si>
  <si>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</si>
  <si>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</si>
  <si>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</si>
  <si>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</si>
  <si>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</si>
  <si>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</si>
  <si>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</si>
  <si>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</si>
  <si>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</si>
  <si>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</si>
  <si>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</si>
  <si>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</si>
  <si>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</si>
  <si>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</si>
  <si>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</si>
  <si>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</si>
  <si>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</si>
  <si>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</si>
  <si>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</si>
  <si>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</si>
  <si>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</si>
  <si>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</si>
  <si>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</si>
  <si>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</si>
  <si>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</si>
  <si>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</si>
  <si>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</si>
  <si>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</si>
  <si>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</si>
  <si>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</si>
  <si>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</si>
  <si>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</si>
  <si>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</si>
  <si>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</si>
  <si>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</si>
  <si>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</si>
  <si>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</si>
  <si>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</si>
  <si>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</si>
  <si>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</si>
  <si>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</si>
  <si>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</si>
  <si>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</si>
  <si>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</si>
  <si>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</si>
  <si>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</si>
  <si>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</si>
  <si>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</si>
  <si>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</si>
  <si>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</si>
  <si>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</si>
  <si>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</si>
  <si>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</si>
  <si>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</si>
  <si>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</si>
  <si>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</si>
  <si>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</si>
  <si>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</si>
  <si>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</si>
  <si>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</si>
  <si>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</si>
  <si>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</si>
  <si>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</si>
  <si>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</si>
  <si>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</si>
  <si>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</si>
  <si>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</si>
  <si>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</si>
  <si>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</si>
  <si>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</si>
  <si>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</si>
  <si>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</si>
  <si>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</si>
  <si>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</si>
  <si>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</si>
  <si>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</si>
  <si>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</si>
  <si>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</si>
  <si>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</si>
  <si>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</si>
  <si>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</si>
  <si>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</si>
  <si>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</si>
  <si>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</si>
  <si>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</si>
  <si>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</si>
  <si>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</si>
  <si>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</si>
  <si>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</si>
  <si>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</si>
  <si>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</si>
  <si>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</si>
  <si>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</si>
  <si>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</si>
  <si>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</si>
  <si>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</si>
  <si>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</si>
  <si>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</si>
  <si>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</si>
  <si>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</si>
  <si>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</si>
  <si>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</si>
  <si>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</si>
  <si>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</si>
  <si>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</si>
  <si>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</si>
  <si>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</si>
  <si>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</si>
  <si>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</si>
  <si>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</si>
  <si>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</si>
  <si>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</si>
  <si>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</si>
  <si>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</si>
  <si>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</si>
  <si>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</si>
  <si>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</si>
  <si>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</si>
  <si>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</si>
  <si>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</si>
  <si>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</si>
  <si>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</si>
  <si>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</si>
  <si>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</si>
  <si>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</si>
  <si>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</si>
  <si>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</si>
  <si>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</si>
  <si>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</si>
  <si>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</si>
  <si>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</si>
  <si>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</si>
  <si>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</si>
  <si>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</si>
  <si>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</si>
  <si>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</si>
  <si>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</si>
  <si>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</si>
  <si>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</si>
  <si>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</si>
  <si>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</si>
  <si>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</si>
  <si>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</si>
  <si>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</si>
  <si>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</si>
  <si>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</si>
  <si>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</si>
  <si>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</si>
  <si>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</si>
  <si>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</si>
  <si>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</si>
  <si>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</si>
  <si>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</si>
  <si>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</si>
  <si>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</si>
  <si>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</si>
  <si>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</si>
  <si>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</si>
  <si>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</si>
  <si>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</si>
  <si>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</si>
  <si>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</si>
  <si>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</si>
  <si>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</si>
  <si>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</si>
  <si>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</si>
  <si>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</si>
  <si>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</si>
  <si>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</si>
  <si>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</si>
  <si>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</si>
  <si>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</si>
  <si>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</si>
  <si>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</si>
  <si>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</si>
  <si>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</si>
  <si>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</si>
  <si>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</si>
  <si>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</si>
  <si>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</si>
  <si>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</si>
  <si>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</si>
  <si>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</si>
  <si>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</si>
  <si>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</si>
  <si>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</si>
  <si>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</si>
  <si>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</si>
  <si>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</si>
  <si>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</si>
  <si>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</si>
  <si>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</si>
  <si>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</si>
  <si>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</si>
  <si>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</si>
  <si>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</si>
  <si>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</si>
  <si>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</si>
  <si>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</si>
  <si>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</si>
  <si>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</si>
  <si>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</si>
  <si>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</si>
  <si>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</si>
  <si>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</si>
  <si>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</si>
  <si>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</si>
  <si>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</si>
  <si>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</si>
  <si>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</si>
  <si>
    <t>Rail-passenger data</t>
  </si>
  <si>
    <t>National Transit Database Tables</t>
  </si>
  <si>
    <t>American Public Transportation Association</t>
  </si>
  <si>
    <t>https://www.apta.com/research-technical-resources/transit-statistics/ntd-data-tables/</t>
  </si>
  <si>
    <t xml:space="preserve">For passenger rail, we use data on number of vehicles from APTA. </t>
  </si>
  <si>
    <t>We filtered by vehicle mode to only include passenger rail (HR, LR, CR)</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</si>
  <si>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</si>
  <si>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</si>
  <si>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</si>
  <si>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</si>
  <si>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</si>
  <si>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</si>
  <si>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</si>
  <si>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</si>
  <si>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</si>
  <si>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</si>
  <si>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</si>
  <si>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</si>
  <si>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</si>
  <si>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</si>
  <si>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</si>
  <si>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</si>
  <si>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</si>
  <si>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</si>
  <si>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</si>
  <si>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</si>
  <si>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</si>
  <si>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</si>
  <si>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</si>
  <si>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</si>
  <si>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</si>
  <si>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</si>
  <si>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</si>
  <si>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</si>
  <si>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</si>
  <si>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</si>
  <si>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</si>
  <si>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</si>
  <si>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</si>
  <si>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</si>
  <si>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</si>
  <si>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</si>
  <si>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</si>
  <si>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</si>
  <si>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</si>
  <si>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</si>
  <si>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</si>
  <si>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</si>
  <si>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</si>
  <si>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</si>
  <si>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</si>
  <si>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</si>
  <si>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</si>
  <si>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</si>
  <si>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</si>
  <si>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</si>
  <si>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</si>
  <si>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</si>
  <si>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</si>
  <si>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</si>
  <si>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</si>
  <si>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</si>
  <si>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</si>
  <si>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</si>
  <si>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</si>
  <si>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</si>
  <si>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</si>
  <si>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</si>
  <si>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</si>
  <si>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</si>
  <si>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</si>
  <si>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</si>
  <si>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</si>
  <si>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</si>
  <si>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</si>
  <si>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</si>
  <si>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</si>
  <si>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</si>
  <si>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</si>
  <si>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</si>
  <si>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</si>
  <si>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</si>
  <si>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</si>
  <si>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</si>
  <si>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</si>
  <si>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</si>
  <si>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</si>
  <si>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</si>
  <si>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</si>
  <si>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</si>
  <si>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</si>
  <si>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</si>
  <si>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</si>
  <si>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</si>
  <si>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</si>
  <si>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</si>
  <si>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</si>
  <si>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</si>
  <si>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</si>
  <si>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</si>
  <si>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</si>
  <si>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</si>
  <si>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</si>
  <si>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CO</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</si>
  <si>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</si>
  <si>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</si>
  <si>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</si>
  <si>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</si>
  <si>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</si>
  <si>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</si>
  <si>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</si>
  <si>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</si>
  <si>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</si>
  <si>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</si>
  <si>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</si>
  <si>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</si>
  <si>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</si>
  <si>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</si>
  <si>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</si>
  <si>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</si>
  <si>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</si>
  <si>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</si>
  <si>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</si>
  <si>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</si>
  <si>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</si>
  <si>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</si>
  <si>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</si>
  <si>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</si>
  <si>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</si>
  <si>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</si>
  <si>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</si>
  <si>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</si>
  <si>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</si>
  <si>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</si>
  <si>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</si>
  <si>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</si>
  <si>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</si>
  <si>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</si>
  <si>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</si>
  <si>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</si>
  <si>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</si>
  <si>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</si>
  <si>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</si>
  <si>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</si>
  <si>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</si>
  <si>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</si>
  <si>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</si>
  <si>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</si>
  <si>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</si>
  <si>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</si>
  <si>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</si>
  <si>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</si>
  <si>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</si>
  <si>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</si>
  <si>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</si>
  <si>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</si>
  <si>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</si>
  <si>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</si>
  <si>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</si>
  <si>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</si>
  <si>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</si>
  <si>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</si>
  <si>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</si>
  <si>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</si>
  <si>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</si>
  <si>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</si>
  <si>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</si>
  <si>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</si>
  <si>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</si>
  <si>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</si>
  <si>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</si>
  <si>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</si>
  <si>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</si>
  <si>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</si>
  <si>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</si>
  <si>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</si>
  <si>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</si>
  <si>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</si>
  <si>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</si>
  <si>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</si>
  <si>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</si>
  <si>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</si>
  <si>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</si>
  <si>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</si>
  <si>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</si>
  <si>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</si>
  <si>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</si>
  <si>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</si>
  <si>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</si>
  <si>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</si>
  <si>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</si>
  <si>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</si>
  <si>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</si>
  <si>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</si>
  <si>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</si>
  <si>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</si>
  <si>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</si>
  <si>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</si>
  <si>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</si>
  <si>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</si>
  <si>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</si>
  <si>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</si>
  <si>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</si>
  <si>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</si>
  <si>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</si>
  <si>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</si>
  <si>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</si>
  <si>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</si>
  <si>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</si>
  <si>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</si>
  <si>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</si>
  <si>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</si>
  <si>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</si>
  <si>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</si>
  <si>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</si>
  <si>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</si>
  <si>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</si>
  <si>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</si>
  <si>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</si>
  <si>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</si>
  <si>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</si>
  <si>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</si>
  <si>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</si>
  <si>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</si>
  <si>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</si>
  <si>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</si>
  <si>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</si>
  <si>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</si>
  <si>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</si>
  <si>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</si>
  <si>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</si>
  <si>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</si>
  <si>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</si>
  <si>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</si>
  <si>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</si>
  <si>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</si>
  <si>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</si>
  <si>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</si>
  <si>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</si>
  <si>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</si>
  <si>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</si>
  <si>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</si>
  <si>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</si>
  <si>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</si>
  <si>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</si>
  <si>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</si>
  <si>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</si>
  <si>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</si>
  <si>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</si>
  <si>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</si>
  <si>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</si>
  <si>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</si>
  <si>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</si>
  <si>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</si>
  <si>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</si>
  <si>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</si>
  <si>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</si>
  <si>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</si>
  <si>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</si>
  <si>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</si>
  <si>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</si>
  <si>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</si>
  <si>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</si>
  <si>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</si>
  <si>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</si>
  <si>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</si>
  <si>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</si>
  <si>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</si>
  <si>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</si>
  <si>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</si>
  <si>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</si>
  <si>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</si>
  <si>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</si>
  <si>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</si>
  <si>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</si>
  <si>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</si>
  <si>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</si>
  <si>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</si>
  <si>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</si>
  <si>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</si>
  <si>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</si>
  <si>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</si>
  <si>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</si>
  <si>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</si>
  <si>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</si>
  <si>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</si>
  <si>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</si>
  <si>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</si>
  <si>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</si>
  <si>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</si>
  <si>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</si>
  <si>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</si>
  <si>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</si>
  <si>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</si>
  <si>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</si>
  <si>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</si>
  <si>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</si>
  <si>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</si>
  <si>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</si>
  <si>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</si>
  <si>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</si>
  <si>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</si>
  <si>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</si>
  <si>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</si>
  <si>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</si>
  <si>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</si>
  <si>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</si>
  <si>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</si>
  <si>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</si>
  <si>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</si>
  <si>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</si>
  <si>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</si>
  <si>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</si>
  <si>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</si>
  <si>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</si>
  <si>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</si>
  <si>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</si>
  <si>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</si>
  <si>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</si>
  <si>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</si>
  <si>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</si>
  <si>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</si>
  <si>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</si>
  <si>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</si>
  <si>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</si>
  <si>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</si>
  <si>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</si>
  <si>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</si>
  <si>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</si>
  <si>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</si>
  <si>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</si>
  <si>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</si>
  <si>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</si>
  <si>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</si>
  <si>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</si>
  <si>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</si>
  <si>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</si>
  <si>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</si>
  <si>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</si>
  <si>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</si>
  <si>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</si>
  <si>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</si>
  <si>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</si>
  <si>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</si>
  <si>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</si>
  <si>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</si>
  <si>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</si>
  <si>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</si>
  <si>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</si>
  <si>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</si>
  <si>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</si>
  <si>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</si>
  <si>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</si>
  <si>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</si>
  <si>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</si>
  <si>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</si>
  <si>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</si>
  <si>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</si>
  <si>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</si>
  <si>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</si>
  <si>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</si>
  <si>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</si>
  <si>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</si>
  <si>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</si>
  <si>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</si>
  <si>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</si>
  <si>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</si>
  <si>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</si>
  <si>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</si>
  <si>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</si>
  <si>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</si>
  <si>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</si>
  <si>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</si>
  <si>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</si>
  <si>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</si>
  <si>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</si>
  <si>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</si>
  <si>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</si>
  <si>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</si>
  <si>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</si>
  <si>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</si>
  <si>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</si>
  <si>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</si>
  <si>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</si>
  <si>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ref2023.d020623a</t>
  </si>
  <si>
    <t>Annual Energy Outlook 2023</t>
  </si>
  <si>
    <t>ref2023</t>
  </si>
  <si>
    <t>Reference</t>
  </si>
  <si>
    <t>d020623a</t>
  </si>
  <si>
    <t xml:space="preserve"> March 2023</t>
  </si>
  <si>
    <t>ATE000</t>
  </si>
  <si>
    <t>47. Air Travel Energy Use</t>
  </si>
  <si>
    <t>Annual</t>
  </si>
  <si>
    <t>Change</t>
  </si>
  <si>
    <t>2022–2050</t>
  </si>
  <si>
    <t xml:space="preserve"> Indicators</t>
  </si>
  <si>
    <t>ATE000:ba_FuelCost(1987</t>
  </si>
  <si>
    <t>Fuel Cost (1987 dollars per million Btu)</t>
  </si>
  <si>
    <t>Load Factor (fraction of seats filled)</t>
  </si>
  <si>
    <t>ATE000:loadfact-domesti</t>
  </si>
  <si>
    <t xml:space="preserve">  U.S. Domestic</t>
  </si>
  <si>
    <t>ATE000:loadfact-interna</t>
  </si>
  <si>
    <t xml:space="preserve">  U.S. International</t>
  </si>
  <si>
    <t>Driver Variables</t>
  </si>
  <si>
    <t xml:space="preserve">  Population (millions)</t>
  </si>
  <si>
    <t>ATE000:pop_JF_USA</t>
  </si>
  <si>
    <t xml:space="preserve">    United States</t>
  </si>
  <si>
    <t>ATE000:pop_JF_CAN</t>
  </si>
  <si>
    <t xml:space="preserve">    Canada</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</si>
  <si>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</si>
  <si>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</si>
  <si>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</si>
  <si>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</si>
  <si>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</si>
  <si>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</si>
  <si>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</si>
  <si>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</si>
  <si>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</si>
  <si>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</si>
  <si>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</si>
  <si>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</si>
  <si>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</si>
  <si>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</si>
  <si>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</si>
  <si>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 xml:space="preserve">    China</t>
  </si>
  <si>
    <t>ATE000:pop_JF_IND</t>
  </si>
  <si>
    <t xml:space="preserve">    India</t>
  </si>
  <si>
    <t>ATE000:pop_JF_OAS</t>
  </si>
  <si>
    <t xml:space="preserve">    Other Non-OECD Asia</t>
  </si>
  <si>
    <t>ATE000:pop_JF_MID</t>
  </si>
  <si>
    <t xml:space="preserve">    Middle East</t>
  </si>
  <si>
    <t>ATE000:pop_JF_AFR</t>
  </si>
  <si>
    <t xml:space="preserve">    Africa</t>
  </si>
  <si>
    <t>ATE000:pop_JF_BRZ</t>
  </si>
  <si>
    <t xml:space="preserve">    Brazil</t>
  </si>
  <si>
    <t>ATE000:pop_JF_CSA</t>
  </si>
  <si>
    <t xml:space="preserve">    Other Non-OECD Americas</t>
  </si>
  <si>
    <t>Travel Demand</t>
  </si>
  <si>
    <t xml:space="preserve">  Revenue Passenger Miles (billion miles)</t>
  </si>
  <si>
    <t xml:space="preserve">    Domestic 1/</t>
  </si>
  <si>
    <t>ATE000:rpm_dom_USA</t>
  </si>
  <si>
    <t xml:space="preserve">      United States</t>
  </si>
  <si>
    <t>ATE000:rpm_dom_CAN</t>
  </si>
  <si>
    <t xml:space="preserve">      Canada</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</si>
  <si>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</si>
  <si>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</si>
  <si>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</si>
  <si>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</si>
  <si>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</si>
  <si>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</si>
  <si>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</si>
  <si>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</si>
  <si>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</si>
  <si>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</si>
  <si>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</si>
  <si>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</si>
  <si>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</si>
  <si>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</si>
  <si>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</si>
  <si>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 xml:space="preserve">      China</t>
  </si>
  <si>
    <t>ATE000:rpm_dom_IND</t>
  </si>
  <si>
    <t xml:space="preserve">      India</t>
  </si>
  <si>
    <t>ATE000:rpm_dom_OAS</t>
  </si>
  <si>
    <t xml:space="preserve">      Other Non-OECD Asia</t>
  </si>
  <si>
    <t>ATE000:rpm_dom_MID</t>
  </si>
  <si>
    <t xml:space="preserve">      Middle East</t>
  </si>
  <si>
    <t>ATE000:rpm_dom_AFR</t>
  </si>
  <si>
    <t xml:space="preserve">      Africa</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</si>
  <si>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</si>
  <si>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</si>
  <si>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</si>
  <si>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</si>
  <si>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</si>
  <si>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</si>
  <si>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</si>
  <si>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</si>
  <si>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</si>
  <si>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</si>
  <si>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</si>
  <si>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</si>
  <si>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</si>
  <si>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</si>
  <si>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</si>
  <si>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</si>
  <si>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</si>
  <si>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</si>
  <si>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</si>
  <si>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</si>
  <si>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</si>
  <si>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</si>
  <si>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</si>
  <si>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</si>
  <si>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</si>
  <si>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</si>
  <si>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Total 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</si>
  <si>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</si>
  <si>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</si>
  <si>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</si>
  <si>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</si>
  <si>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</si>
  <si>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</si>
  <si>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</si>
  <si>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</si>
  <si>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</si>
  <si>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</si>
  <si>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</si>
  <si>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</si>
  <si>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</si>
  <si>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</si>
  <si>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</si>
  <si>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</si>
  <si>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</si>
  <si>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</si>
  <si>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</si>
  <si>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</si>
  <si>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</si>
  <si>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</si>
  <si>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Seat Miles Demanded (billion miles)</t>
  </si>
  <si>
    <t>ATE000:fa_USATotal</t>
  </si>
  <si>
    <t xml:space="preserve">  United States</t>
  </si>
  <si>
    <t>ATE000:fa_USANarrowBody</t>
  </si>
  <si>
    <t xml:space="preserve">    Narrow Body Aircraft</t>
  </si>
  <si>
    <t>ATE000:fa_USAWideBody</t>
  </si>
  <si>
    <t xml:space="preserve">    Wide Body Aircraft</t>
  </si>
  <si>
    <t>ATE000:fa_USARegional</t>
  </si>
  <si>
    <t xml:space="preserve">    Regional Jets</t>
  </si>
  <si>
    <t>ATE000:fa_CANTotal</t>
  </si>
  <si>
    <t xml:space="preserve">  Canada</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</si>
  <si>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</si>
  <si>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</si>
  <si>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</si>
  <si>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</si>
  <si>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</si>
  <si>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</si>
  <si>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</si>
  <si>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</si>
  <si>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</si>
  <si>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</si>
  <si>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</si>
  <si>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</si>
  <si>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</si>
  <si>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</si>
  <si>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</si>
  <si>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</si>
  <si>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</si>
  <si>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</si>
  <si>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</si>
  <si>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</si>
  <si>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</si>
  <si>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</si>
  <si>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</si>
  <si>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</si>
  <si>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</si>
  <si>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</si>
  <si>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</si>
  <si>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</si>
  <si>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</si>
  <si>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</si>
  <si>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</si>
  <si>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</si>
  <si>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</si>
  <si>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</si>
  <si>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</si>
  <si>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</si>
  <si>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</si>
  <si>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</si>
  <si>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</si>
  <si>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 xml:space="preserve">  China</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</si>
  <si>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</si>
  <si>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</si>
  <si>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</si>
  <si>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</si>
  <si>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</si>
  <si>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</si>
  <si>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</si>
  <si>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</si>
  <si>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</si>
  <si>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</si>
  <si>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</si>
  <si>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</si>
  <si>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</si>
  <si>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</si>
  <si>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</si>
  <si>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</si>
  <si>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</si>
  <si>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</si>
  <si>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</si>
  <si>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 xml:space="preserve">  Africa</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</si>
  <si>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</si>
  <si>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</si>
  <si>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</si>
  <si>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</si>
  <si>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</si>
  <si>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</si>
  <si>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</si>
  <si>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</si>
  <si>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</si>
  <si>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</si>
  <si>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</si>
  <si>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</si>
  <si>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</si>
  <si>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</si>
  <si>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</si>
  <si>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</si>
  <si>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</si>
  <si>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</si>
  <si>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</si>
  <si>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ATE000:fa_WorldTotal</t>
  </si>
  <si>
    <t xml:space="preserve">  Total World</t>
  </si>
  <si>
    <t>Aircraft Deliveries</t>
  </si>
  <si>
    <t>ATE000:sal_USATotal</t>
  </si>
  <si>
    <t>ATE000:sal_USANarrowBod</t>
  </si>
  <si>
    <t>ATE000:sal_USAWideBody</t>
  </si>
  <si>
    <t>--</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</si>
  <si>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</si>
  <si>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</si>
  <si>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</si>
  <si>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</si>
  <si>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</si>
  <si>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</si>
  <si>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</si>
  <si>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</si>
  <si>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</si>
  <si>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</si>
  <si>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</si>
  <si>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</si>
  <si>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</si>
  <si>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</si>
  <si>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</si>
  <si>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</si>
  <si>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</si>
  <si>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</si>
  <si>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</si>
  <si>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</si>
  <si>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</si>
  <si>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</si>
  <si>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</si>
  <si>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</si>
  <si>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</si>
  <si>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</si>
  <si>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</si>
  <si>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</si>
  <si>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</si>
  <si>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</si>
  <si>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</si>
  <si>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</si>
  <si>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</si>
  <si>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</si>
  <si>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</si>
  <si>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</si>
  <si>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</si>
  <si>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</si>
  <si>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</si>
  <si>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</si>
  <si>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</si>
  <si>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</si>
  <si>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</si>
  <si>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</si>
  <si>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</si>
  <si>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</si>
  <si>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</si>
  <si>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</si>
  <si>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</si>
  <si>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</si>
  <si>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</si>
  <si>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</si>
  <si>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</si>
  <si>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</si>
  <si>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</si>
  <si>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</si>
  <si>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</si>
  <si>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</si>
  <si>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</si>
  <si>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</si>
  <si>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</si>
  <si>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</si>
  <si>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</si>
  <si>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</si>
  <si>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ATE000:sal_WorldTotal</t>
  </si>
  <si>
    <t>Aircraft Efficiency (seat miles per gallon) 3/</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</si>
  <si>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</si>
  <si>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</si>
  <si>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</si>
  <si>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</si>
  <si>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</si>
  <si>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</si>
  <si>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</si>
  <si>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</si>
  <si>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</si>
  <si>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</si>
  <si>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</si>
  <si>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</si>
  <si>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</si>
  <si>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</si>
  <si>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</si>
  <si>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</si>
  <si>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</si>
  <si>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</si>
  <si>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</si>
  <si>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</si>
  <si>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</si>
  <si>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</si>
  <si>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</si>
  <si>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</si>
  <si>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</si>
  <si>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</si>
  <si>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</si>
  <si>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</si>
  <si>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ATE000:oa_JF_World</t>
  </si>
  <si>
    <t xml:space="preserve">      Total World</t>
  </si>
  <si>
    <t>ATE000:oa_AviationGasol</t>
  </si>
  <si>
    <t xml:space="preserve">  Commercial Aviation Gasoline, U.S.</t>
  </si>
  <si>
    <t>ATE000:pa_JetFuelUS</t>
  </si>
  <si>
    <t xml:space="preserve">  Military Jet Fuel, U.S.</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</si>
  <si>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</si>
  <si>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</si>
  <si>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</si>
  <si>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 xml:space="preserve">  (converted to seats using an average weight of 200 pounds for each passenger, including luggage).</t>
  </si>
  <si>
    <t>- - = Not applicable.</t>
  </si>
  <si>
    <t>Data source: 2022:  U.S. Energy Information Administration (EIA), Short-Term Energy Outlook, November 2022 and EIA, AEO2023</t>
  </si>
  <si>
    <t>National Energy Modeling System run ref2023.d020623a.  Projections:  EIA AEO2023 National Energy Modeling System run ref2023.d020623a.</t>
  </si>
  <si>
    <t>Average</t>
  </si>
  <si>
    <t>share of air travel demand that is domestic</t>
  </si>
  <si>
    <t xml:space="preserve">For freight shipping and all aviation, we adjust by the share of total demand that is domestic, </t>
  </si>
  <si>
    <t>according to AEO.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</si>
</sst>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 numFmtId="171" formatCode="_(* #,##0_);_(* \(#,##0\);_(* &quot;-&quot;??_);_(@_)"/>
    <numFmt numFmtId="172" formatCode="000#"/>
    <numFmt numFmtId="173" formatCode="0000#"/>
    <numFmt numFmtId="174" formatCode="_(* #,##0.0_);_(* \(#,##0.0\);_(* &quot;-&quot;??_);_(@_)"/>
  </numFmts>
  <fonts count="6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
      <b/>
      <sz val="12"/>
      <name val="Calibri"/>
      <family val="2"/>
    </font>
    <font>
      <b/>
      <sz val="9"/>
      <name val="Calibri"/>
      <family val="2"/>
    </font>
    <font>
      <sz val="10"/>
      <name val="Calibri"/>
      <family val="2"/>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5" tint="0.59999389629810485"/>
        <bgColor indexed="64"/>
      </patternFill>
    </fill>
  </fills>
  <borders count="2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auto="1"/>
      </left>
      <right/>
      <top/>
      <bottom/>
      <diagonal/>
    </border>
  </borders>
  <cellStyleXfs count="16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xf numFmtId="43" fontId="9" fillId="0" borderId="0"/>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xf numFmtId="0" fontId="2" fillId="0" borderId="0"/>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cellStyleXfs>
  <cellXfs count="19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3" fillId="0" borderId="8" xfId="16" applyFont="1" applyBorder="1" applyAlignment="1">
      <alignment wrapText="1"/>
    </xf>
    <xf numFmtId="166" fontId="18" fillId="0" borderId="0" xfId="0" applyNumberFormat="1" applyFont="1" applyAlignment="1">
      <alignment horizontal="right"/>
    </xf>
    <xf numFmtId="0" fontId="1" fillId="2" borderId="0" xfId="0" applyFont="1" applyFill="1" applyAlignment="1">
      <alignment horizontal="left"/>
    </xf>
    <xf numFmtId="0" fontId="51" fillId="0" borderId="0" xfId="144" applyAlignment="1">
      <alignment horizontal="left"/>
    </xf>
    <xf numFmtId="0" fontId="54" fillId="34" borderId="0" xfId="0" applyFont="1" applyFill="1" applyAlignment="1">
      <alignment wrapText="1"/>
    </xf>
    <xf numFmtId="3" fontId="54" fillId="35" borderId="0" xfId="0" applyNumberFormat="1" applyFont="1" applyFill="1" applyAlignment="1">
      <alignment wrapText="1"/>
    </xf>
    <xf numFmtId="0" fontId="54" fillId="35" borderId="0" xfId="0" applyFont="1" applyFill="1" applyAlignment="1">
      <alignment wrapText="1"/>
    </xf>
    <xf numFmtId="171" fontId="54" fillId="34" borderId="0" xfId="142" applyNumberFormat="1" applyFont="1" applyFill="1" applyBorder="1" applyAlignment="1">
      <alignment wrapText="1"/>
    </xf>
    <xf numFmtId="37" fontId="54" fillId="34" borderId="0" xfId="142" applyNumberFormat="1" applyFont="1" applyFill="1" applyBorder="1" applyAlignment="1">
      <alignment wrapText="1"/>
    </xf>
    <xf numFmtId="37" fontId="54" fillId="35" borderId="0" xfId="142" applyNumberFormat="1" applyFont="1" applyFill="1" applyBorder="1" applyAlignment="1">
      <alignment wrapText="1"/>
    </xf>
    <xf numFmtId="3" fontId="54" fillId="34" borderId="0" xfId="0" applyNumberFormat="1" applyFont="1" applyFill="1" applyAlignment="1">
      <alignment wrapText="1"/>
    </xf>
    <xf numFmtId="165" fontId="54" fillId="34" borderId="0" xfId="0" applyNumberFormat="1" applyFont="1" applyFill="1" applyAlignment="1">
      <alignment wrapText="1"/>
    </xf>
    <xf numFmtId="0" fontId="55" fillId="0" borderId="0" xfId="0" applyFont="1"/>
    <xf numFmtId="172" fontId="55" fillId="0" borderId="0" xfId="0" applyNumberFormat="1" applyFont="1" applyAlignment="1">
      <alignment horizontal="left"/>
    </xf>
    <xf numFmtId="173" fontId="55" fillId="0" borderId="0" xfId="0" applyNumberFormat="1" applyFont="1" applyAlignment="1">
      <alignment horizontal="left"/>
    </xf>
    <xf numFmtId="37" fontId="55" fillId="0" borderId="0" xfId="142" applyNumberFormat="1" applyFont="1"/>
    <xf numFmtId="171" fontId="55" fillId="0" borderId="0" xfId="142" applyNumberFormat="1" applyFont="1"/>
    <xf numFmtId="3" fontId="55" fillId="0" borderId="0" xfId="0" applyNumberFormat="1" applyFont="1"/>
    <xf numFmtId="3" fontId="55" fillId="35" borderId="0" xfId="142" applyNumberFormat="1" applyFont="1" applyFill="1"/>
    <xf numFmtId="43" fontId="55" fillId="0" borderId="0" xfId="142" applyFont="1"/>
    <xf numFmtId="37" fontId="55" fillId="35" borderId="0" xfId="142" applyNumberFormat="1" applyFont="1" applyFill="1"/>
    <xf numFmtId="37" fontId="55" fillId="0" borderId="0" xfId="142" applyNumberFormat="1" applyFont="1" applyBorder="1"/>
    <xf numFmtId="165" fontId="55" fillId="0" borderId="0" xfId="0" applyNumberFormat="1" applyFont="1"/>
    <xf numFmtId="3" fontId="0" fillId="35" borderId="0" xfId="0" applyNumberFormat="1" applyFill="1"/>
    <xf numFmtId="0" fontId="0" fillId="35" borderId="0" xfId="0" applyFill="1"/>
    <xf numFmtId="0" fontId="54" fillId="36" borderId="0" xfId="75" applyFont="1" applyFill="1"/>
    <xf numFmtId="0" fontId="54" fillId="36" borderId="0" xfId="75" applyFont="1" applyFill="1" applyAlignment="1">
      <alignment horizontal="left" wrapText="1"/>
    </xf>
    <xf numFmtId="172" fontId="54" fillId="36" borderId="0" xfId="75" applyNumberFormat="1" applyFont="1" applyFill="1" applyAlignment="1">
      <alignment horizontal="left" wrapText="1"/>
    </xf>
    <xf numFmtId="173" fontId="54" fillId="36" borderId="0" xfId="75" applyNumberFormat="1" applyFont="1" applyFill="1" applyAlignment="1">
      <alignment horizontal="left" wrapText="1"/>
    </xf>
    <xf numFmtId="0" fontId="54" fillId="36" borderId="0" xfId="75" applyFont="1" applyFill="1" applyAlignment="1">
      <alignment wrapText="1"/>
    </xf>
    <xf numFmtId="3" fontId="54" fillId="36" borderId="0" xfId="75" applyNumberFormat="1" applyFont="1" applyFill="1" applyAlignment="1">
      <alignment wrapText="1"/>
    </xf>
    <xf numFmtId="3" fontId="56" fillId="37" borderId="22" xfId="75" applyNumberFormat="1" applyFont="1" applyFill="1" applyBorder="1" applyAlignment="1">
      <alignment wrapText="1"/>
    </xf>
    <xf numFmtId="3" fontId="56" fillId="37" borderId="0" xfId="75" applyNumberFormat="1" applyFont="1" applyFill="1" applyAlignment="1">
      <alignment wrapText="1"/>
    </xf>
    <xf numFmtId="0" fontId="54" fillId="36" borderId="22" xfId="75" applyFont="1" applyFill="1" applyBorder="1" applyAlignment="1">
      <alignment wrapText="1"/>
    </xf>
    <xf numFmtId="2" fontId="54" fillId="36" borderId="0" xfId="75" applyNumberFormat="1" applyFont="1" applyFill="1" applyAlignment="1">
      <alignment wrapText="1"/>
    </xf>
    <xf numFmtId="0" fontId="5" fillId="0" borderId="0" xfId="75" applyFont="1"/>
    <xf numFmtId="0" fontId="5" fillId="0" borderId="0" xfId="75" applyFont="1" applyAlignment="1">
      <alignment horizontal="left"/>
    </xf>
    <xf numFmtId="172" fontId="5" fillId="0" borderId="0" xfId="75" quotePrefix="1" applyNumberFormat="1" applyFont="1" applyAlignment="1">
      <alignment horizontal="left"/>
    </xf>
    <xf numFmtId="173" fontId="5" fillId="0" borderId="0" xfId="75" quotePrefix="1" applyNumberFormat="1" applyFont="1" applyAlignment="1">
      <alignment horizontal="left"/>
    </xf>
    <xf numFmtId="3" fontId="5" fillId="0" borderId="0" xfId="75" applyNumberFormat="1" applyFont="1" applyAlignment="1">
      <alignment horizontal="right" wrapText="1"/>
    </xf>
    <xf numFmtId="3" fontId="5" fillId="0" borderId="0" xfId="75" applyNumberFormat="1" applyFont="1" applyAlignment="1">
      <alignment horizontal="right"/>
    </xf>
    <xf numFmtId="171" fontId="5" fillId="0" borderId="0" xfId="146" applyNumberFormat="1" applyFont="1"/>
    <xf numFmtId="165" fontId="5" fillId="0" borderId="0" xfId="146" applyNumberFormat="1" applyFont="1"/>
    <xf numFmtId="3" fontId="5" fillId="0" borderId="0" xfId="146" applyNumberFormat="1" applyFont="1" applyAlignment="1">
      <alignment horizontal="right"/>
    </xf>
    <xf numFmtId="3" fontId="5" fillId="0" borderId="0" xfId="75" applyNumberFormat="1" applyFont="1"/>
    <xf numFmtId="3" fontId="5" fillId="0" borderId="22" xfId="75" applyNumberFormat="1" applyFont="1" applyBorder="1"/>
    <xf numFmtId="0" fontId="5" fillId="0" borderId="22" xfId="75" applyFont="1" applyBorder="1"/>
    <xf numFmtId="2" fontId="5" fillId="0" borderId="0" xfId="75" applyNumberFormat="1" applyFont="1"/>
    <xf numFmtId="0" fontId="1" fillId="35" borderId="0" xfId="0" applyFont="1" applyFill="1"/>
    <xf numFmtId="0" fontId="1" fillId="38" borderId="0" xfId="0" applyFont="1" applyFill="1"/>
    <xf numFmtId="0" fontId="0" fillId="38" borderId="0" xfId="0" applyFill="1"/>
    <xf numFmtId="0" fontId="1" fillId="39" borderId="0" xfId="0" applyFont="1" applyFill="1"/>
    <xf numFmtId="0" fontId="0" fillId="39" borderId="0" xfId="0" applyFill="1"/>
    <xf numFmtId="171" fontId="0" fillId="0" borderId="0" xfId="142" applyNumberFormat="1" applyFont="1"/>
    <xf numFmtId="0" fontId="57" fillId="0" borderId="0" xfId="0" applyFont="1" applyAlignment="1">
      <alignment vertical="center"/>
    </xf>
    <xf numFmtId="0" fontId="1" fillId="40" borderId="0" xfId="0" applyFont="1" applyFill="1"/>
    <xf numFmtId="0" fontId="58" fillId="0" borderId="0" xfId="0" applyFont="1"/>
    <xf numFmtId="174" fontId="0" fillId="40" borderId="0" xfId="142" applyNumberFormat="1" applyFont="1" applyFill="1"/>
    <xf numFmtId="171" fontId="0" fillId="40" borderId="0" xfId="142" applyNumberFormat="1" applyFont="1" applyFill="1"/>
    <xf numFmtId="0" fontId="0" fillId="40" borderId="0" xfId="0" applyFill="1"/>
    <xf numFmtId="174" fontId="1" fillId="2" borderId="0" xfId="142" applyNumberFormat="1" applyFont="1" applyFill="1"/>
    <xf numFmtId="171" fontId="1" fillId="2" borderId="0" xfId="142" applyNumberFormat="1" applyFont="1" applyFill="1"/>
    <xf numFmtId="171" fontId="8" fillId="2" borderId="0" xfId="142" applyNumberFormat="1" applyFont="1" applyFill="1"/>
    <xf numFmtId="11" fontId="1" fillId="2" borderId="0" xfId="0" applyNumberFormat="1" applyFont="1" applyFill="1"/>
    <xf numFmtId="0" fontId="0" fillId="2" borderId="0" xfId="0" applyFill="1"/>
    <xf numFmtId="43" fontId="0" fillId="0" borderId="0" xfId="142" applyFont="1"/>
    <xf numFmtId="164" fontId="3" fillId="0" borderId="3" xfId="147" applyNumberFormat="1" applyFont="1" applyAlignment="1">
      <alignment horizontal="right" wrapText="1"/>
    </xf>
    <xf numFmtId="0" fontId="2" fillId="0" borderId="0" xfId="1"/>
    <xf numFmtId="0" fontId="3" fillId="0" borderId="3" xfId="147" applyFont="1">
      <alignment wrapText="1"/>
    </xf>
    <xf numFmtId="3" fontId="3" fillId="0" borderId="3" xfId="147" applyNumberFormat="1" applyFont="1" applyAlignment="1">
      <alignment horizontal="right" wrapText="1"/>
    </xf>
    <xf numFmtId="0" fontId="2" fillId="0" borderId="0" xfId="148"/>
    <xf numFmtId="0" fontId="4" fillId="0" borderId="4" xfId="150">
      <alignment wrapText="1"/>
    </xf>
    <xf numFmtId="0" fontId="5" fillId="0" borderId="0" xfId="1" applyFont="1"/>
    <xf numFmtId="0" fontId="3" fillId="0" borderId="0" xfId="1" applyFont="1"/>
    <xf numFmtId="0" fontId="7" fillId="0" borderId="0" xfId="1" applyFont="1"/>
    <xf numFmtId="0" fontId="59" fillId="0" borderId="0" xfId="152" applyFont="1">
      <alignment horizontal="left"/>
    </xf>
    <xf numFmtId="0" fontId="60" fillId="0" borderId="0" xfId="1" applyFont="1" applyAlignment="1">
      <alignment horizontal="right"/>
    </xf>
    <xf numFmtId="0" fontId="3" fillId="0" borderId="0" xfId="148" applyFont="1"/>
    <xf numFmtId="0" fontId="3" fillId="0" borderId="0" xfId="1" applyFont="1" applyAlignment="1">
      <alignment horizontal="left"/>
    </xf>
    <xf numFmtId="0" fontId="60" fillId="0" borderId="4" xfId="150" applyFont="1">
      <alignment wrapText="1"/>
    </xf>
    <xf numFmtId="0" fontId="60" fillId="0" borderId="4" xfId="150" applyFont="1" applyAlignment="1">
      <alignment horizontal="right"/>
    </xf>
    <xf numFmtId="0" fontId="60" fillId="0" borderId="2" xfId="151" applyFont="1">
      <alignment wrapText="1"/>
    </xf>
    <xf numFmtId="3" fontId="60" fillId="0" borderId="2" xfId="151" applyNumberFormat="1" applyFont="1" applyAlignment="1">
      <alignment horizontal="right" wrapText="1"/>
    </xf>
    <xf numFmtId="164" fontId="60" fillId="0" borderId="2" xfId="151" applyNumberFormat="1" applyFont="1" applyAlignment="1">
      <alignment horizontal="right" wrapText="1"/>
    </xf>
    <xf numFmtId="165" fontId="3" fillId="0" borderId="3" xfId="147" applyNumberFormat="1" applyFont="1" applyAlignment="1">
      <alignment horizontal="right" wrapText="1"/>
    </xf>
    <xf numFmtId="165" fontId="60" fillId="0" borderId="2" xfId="151" applyNumberFormat="1" applyFont="1" applyAlignment="1">
      <alignment horizontal="right" wrapText="1"/>
    </xf>
    <xf numFmtId="0" fontId="61" fillId="0" borderId="0" xfId="1" applyFont="1"/>
    <xf numFmtId="0" fontId="2" fillId="0" borderId="1" xfId="1" applyBorder="1"/>
    <xf numFmtId="9" fontId="1" fillId="0" borderId="0" xfId="143" applyFont="1"/>
    <xf numFmtId="0" fontId="2" fillId="0" borderId="1" xfId="2">
      <alignment wrapText="1"/>
    </xf>
    <xf numFmtId="0" fontId="2" fillId="0" borderId="0" xfId="1"/>
    <xf numFmtId="0" fontId="3" fillId="0" borderId="3" xfId="147" applyFont="1">
      <alignment wrapText="1"/>
    </xf>
    <xf numFmtId="3" fontId="3" fillId="0" borderId="3" xfId="147" applyNumberFormat="1" applyFont="1" applyAlignment="1">
      <alignment horizontal="right" wrapText="1"/>
    </xf>
    <xf numFmtId="164" fontId="3" fillId="0" borderId="3" xfId="147" applyNumberFormat="1" applyFont="1" applyAlignment="1">
      <alignment horizontal="right" wrapText="1"/>
    </xf>
    <xf numFmtId="0" fontId="3" fillId="0" borderId="1" xfId="149" applyFont="1">
      <alignment wrapText="1"/>
    </xf>
    <xf numFmtId="0" fontId="2" fillId="0" borderId="1" xfId="1" applyBorder="1"/>
    <xf numFmtId="49" fontId="11" fillId="0" borderId="0" xfId="0" applyNumberFormat="1" applyFont="1" applyAlignment="1">
      <alignment wrapText="1"/>
    </xf>
    <xf numFmtId="49" fontId="13" fillId="0" borderId="0" xfId="0" applyNumberFormat="1" applyFont="1" applyAlignment="1">
      <alignment wrapText="1"/>
    </xf>
    <xf numFmtId="0" fontId="12" fillId="0" borderId="0" xfId="0" applyFont="1" applyAlignment="1">
      <alignment horizontal="left" wrapText="1"/>
    </xf>
    <xf numFmtId="49" fontId="12" fillId="0" borderId="0" xfId="0" applyNumberFormat="1" applyFont="1" applyAlignment="1">
      <alignment wrapText="1"/>
    </xf>
    <xf numFmtId="0" fontId="12" fillId="0" borderId="0" xfId="0" applyFont="1" applyAlignment="1">
      <alignment wrapText="1"/>
    </xf>
    <xf numFmtId="49" fontId="12" fillId="0" borderId="0" xfId="0" applyNumberFormat="1" applyFont="1" applyAlignment="1">
      <alignment horizontal="left" wrapText="1"/>
    </xf>
    <xf numFmtId="0" fontId="15" fillId="0" borderId="0" xfId="9" applyFont="1" applyAlignment="1">
      <alignment wrapText="1"/>
    </xf>
    <xf numFmtId="0" fontId="11" fillId="0" borderId="0" xfId="0" applyFont="1" applyAlignment="1">
      <alignment wrapText="1"/>
    </xf>
    <xf numFmtId="0" fontId="12" fillId="0" borderId="0" xfId="0" applyFont="1" applyAlignment="1">
      <alignment horizontal="center" wrapText="1"/>
    </xf>
    <xf numFmtId="0" fontId="11" fillId="0" borderId="0" xfId="9" applyFont="1" applyAlignment="1">
      <alignment wrapText="1"/>
    </xf>
    <xf numFmtId="2" fontId="12" fillId="0" borderId="0" xfId="0" applyNumberFormat="1" applyFont="1" applyAlignment="1">
      <alignmen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2" fillId="0" borderId="0" xfId="9" applyFont="1" applyAlignment="1">
      <alignment wrapText="1"/>
    </xf>
    <xf numFmtId="0" fontId="15" fillId="0" borderId="0" xfId="9" applyFont="1" applyAlignment="1">
      <alignment horizontal="left" wrapText="1"/>
    </xf>
  </cellXfs>
  <cellStyles count="16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Body: normal cell 2" xfId="160" xr:uid="{CB5DBB3B-471E-4D37-BD9C-125D6BE8FCD4}"/>
    <cellStyle name="Body: normal cell 3" xfId="154" xr:uid="{EFC471A7-DF81-4A92-B231-77315CFA3027}"/>
    <cellStyle name="Body: normal cell 4" xfId="147" xr:uid="{FB75AB18-CC82-4E68-93EE-937A3240DFCF}"/>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2 4" xfId="146" xr:uid="{2395395A-1206-4548-A2F5-6E18C265DB1C}"/>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nt: Calibri, 9pt regular 2" xfId="161" xr:uid="{165951B0-C4F7-40CC-B64E-33E3EDD3C4E7}"/>
    <cellStyle name="Font: Calibri, 9pt regular 3" xfId="155" xr:uid="{D3B95771-22FC-4EBE-991F-44747A1BACE7}"/>
    <cellStyle name="Font: Calibri, 9pt regular 4" xfId="148" xr:uid="{5DABB863-281B-445F-A65B-7D989E813E69}"/>
    <cellStyle name="Footnotes: top row" xfId="2" xr:uid="{00000000-0005-0000-0000-000031000000}"/>
    <cellStyle name="Footnotes: top row 2" xfId="162" xr:uid="{7DB3E857-1276-4CD4-9549-15A23504E352}"/>
    <cellStyle name="Footnotes: top row 3" xfId="156" xr:uid="{BD77C261-0274-46FA-A8D4-BBBDB7A77D49}"/>
    <cellStyle name="Footnotes: top row 4" xfId="149" xr:uid="{D9A17164-F399-4316-A228-A576E9682B2D}"/>
    <cellStyle name="Good 2" xfId="61" xr:uid="{00000000-0005-0000-0000-000032000000}"/>
    <cellStyle name="Header: bottom row" xfId="5" xr:uid="{00000000-0005-0000-0000-000033000000}"/>
    <cellStyle name="Header: bottom row 2" xfId="163" xr:uid="{E059B323-6F29-42F9-BBF8-469DB538F6A5}"/>
    <cellStyle name="Header: bottom row 3" xfId="157" xr:uid="{D5D168B8-48EE-4423-80B6-F874573EC431}"/>
    <cellStyle name="Header: bottom row 4" xfId="150" xr:uid="{4C6D829A-AAA1-4191-BEEE-C65D4194956B}"/>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4 9" xfId="153" xr:uid="{A2E96EDB-E3B0-42D1-8519-13069A213F96}"/>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64" xr:uid="{E2CE74C3-472B-4843-A23F-D36F9BE33843}"/>
    <cellStyle name="Parent row 3" xfId="158" xr:uid="{27000447-EA48-4C1C-84E0-8A2AED0C1D72}"/>
    <cellStyle name="Parent row 4" xfId="151" xr:uid="{E59285E4-2D4C-49D0-BEF8-31FFEFAFD432}"/>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able title 2" xfId="165" xr:uid="{4A9B4A06-1190-4D01-AAC6-01F2750F2DF8}"/>
    <cellStyle name="Table title 3" xfId="159" xr:uid="{638929BF-116A-4B59-BB51-999F55F279E6}"/>
    <cellStyle name="Table title 4" xfId="152" xr:uid="{FF60225D-2D45-4484-B509-4539D96809D5}"/>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5">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
  <sheetViews>
    <sheetView tabSelected="1" topLeftCell="A49" workbookViewId="0">
      <selection activeCell="H81" sqref="H81"/>
    </sheetView>
  </sheetViews>
  <sheetFormatPr defaultRowHeight="15"/>
  <cols>
    <col min="2" max="2" width="73.140625" customWidth="1"/>
  </cols>
  <sheetData>
    <row r="1" spans="1:2">
      <c r="A1" s="1" t="s">
        <v>0</v>
      </c>
    </row>
    <row r="3" spans="1:2">
      <c r="A3" s="1" t="s">
        <v>1</v>
      </c>
      <c r="B3" s="2" t="s">
        <v>1002</v>
      </c>
    </row>
    <row r="4" spans="1:2">
      <c r="B4" t="s">
        <v>26</v>
      </c>
    </row>
    <row r="5" spans="1:2">
      <c r="B5" s="3">
        <v>2021</v>
      </c>
    </row>
    <row r="6" spans="1:2">
      <c r="B6" t="s">
        <v>1007</v>
      </c>
    </row>
    <row r="7" spans="1:2">
      <c r="B7" t="s">
        <v>201</v>
      </c>
    </row>
    <row r="8" spans="1:2">
      <c r="B8" t="s">
        <v>1005</v>
      </c>
    </row>
    <row r="10" spans="1:2">
      <c r="B10" s="2" t="s">
        <v>1003</v>
      </c>
    </row>
    <row r="11" spans="1:2">
      <c r="B11" t="s">
        <v>26</v>
      </c>
    </row>
    <row r="12" spans="1:2">
      <c r="B12" s="3">
        <v>2021</v>
      </c>
    </row>
    <row r="13" spans="1:2">
      <c r="B13" t="s">
        <v>1007</v>
      </c>
    </row>
    <row r="14" spans="1:2">
      <c r="B14" t="s">
        <v>201</v>
      </c>
    </row>
    <row r="15" spans="1:2">
      <c r="B15" t="s">
        <v>1004</v>
      </c>
    </row>
    <row r="17" spans="2:3">
      <c r="B17" s="2" t="s">
        <v>258</v>
      </c>
      <c r="C17" t="s">
        <v>1611</v>
      </c>
    </row>
    <row r="18" spans="2:3">
      <c r="B18" t="s">
        <v>186</v>
      </c>
    </row>
    <row r="19" spans="2:3">
      <c r="B19" s="3">
        <v>2019</v>
      </c>
    </row>
    <row r="20" spans="2:3">
      <c r="B20" t="s">
        <v>237</v>
      </c>
    </row>
    <row r="21" spans="2:3">
      <c r="B21" s="35" t="s">
        <v>236</v>
      </c>
    </row>
    <row r="22" spans="2:3">
      <c r="B22" t="s">
        <v>187</v>
      </c>
    </row>
    <row r="24" spans="2:3">
      <c r="B24" s="2" t="s">
        <v>263</v>
      </c>
    </row>
    <row r="25" spans="2:3">
      <c r="B25" t="s">
        <v>259</v>
      </c>
    </row>
    <row r="26" spans="2:3">
      <c r="B26" s="3">
        <v>2013</v>
      </c>
    </row>
    <row r="27" spans="2:3">
      <c r="B27" t="s">
        <v>260</v>
      </c>
    </row>
    <row r="28" spans="2:3">
      <c r="B28" t="s">
        <v>261</v>
      </c>
    </row>
    <row r="29" spans="2:3">
      <c r="B29" t="s">
        <v>262</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273</v>
      </c>
    </row>
    <row r="42" spans="2:2">
      <c r="B42" t="s">
        <v>35</v>
      </c>
    </row>
    <row r="43" spans="2:2">
      <c r="B43" t="s">
        <v>27</v>
      </c>
    </row>
    <row r="45" spans="2:2">
      <c r="B45" s="2" t="s">
        <v>210</v>
      </c>
    </row>
    <row r="46" spans="2:2">
      <c r="B46" t="s">
        <v>212</v>
      </c>
    </row>
    <row r="47" spans="2:2">
      <c r="B47" s="3">
        <v>2014</v>
      </c>
    </row>
    <row r="48" spans="2:2">
      <c r="B48" t="s">
        <v>213</v>
      </c>
    </row>
    <row r="49" spans="2:2">
      <c r="B49" t="s">
        <v>233</v>
      </c>
    </row>
    <row r="50" spans="2:2">
      <c r="B50" t="s">
        <v>211</v>
      </c>
    </row>
    <row r="52" spans="2:2">
      <c r="B52" s="2" t="s">
        <v>6</v>
      </c>
    </row>
    <row r="53" spans="2:2">
      <c r="B53" t="s">
        <v>26</v>
      </c>
    </row>
    <row r="54" spans="2:2">
      <c r="B54" s="3">
        <v>2021</v>
      </c>
    </row>
    <row r="55" spans="2:2">
      <c r="B55" t="s">
        <v>1007</v>
      </c>
    </row>
    <row r="56" spans="2:2">
      <c r="B56" t="s">
        <v>28</v>
      </c>
    </row>
    <row r="57" spans="2:2">
      <c r="B57" t="s">
        <v>1001</v>
      </c>
    </row>
    <row r="59" spans="2:2">
      <c r="B59" s="82" t="s">
        <v>1612</v>
      </c>
    </row>
    <row r="60" spans="2:2">
      <c r="B60" s="3" t="s">
        <v>1613</v>
      </c>
    </row>
    <row r="61" spans="2:2">
      <c r="B61" s="3" t="s">
        <v>1614</v>
      </c>
    </row>
    <row r="62" spans="2:2">
      <c r="B62" s="3">
        <v>2020</v>
      </c>
    </row>
    <row r="63" spans="2:2">
      <c r="B63" s="83" t="s">
        <v>1615</v>
      </c>
    </row>
    <row r="66" spans="1:1">
      <c r="A66" s="1" t="s">
        <v>2</v>
      </c>
    </row>
    <row r="67" spans="1:1">
      <c r="A67" t="s">
        <v>3</v>
      </c>
    </row>
    <row r="68" spans="1:1">
      <c r="A68" t="s">
        <v>997</v>
      </c>
    </row>
    <row r="69" spans="1:1">
      <c r="A69" t="s">
        <v>998</v>
      </c>
    </row>
    <row r="71" spans="1:1">
      <c r="A71" t="s">
        <v>999</v>
      </c>
    </row>
    <row r="72" spans="1:1">
      <c r="A72" t="s">
        <v>1000</v>
      </c>
    </row>
    <row r="74" spans="1:1">
      <c r="A74" t="s">
        <v>197</v>
      </c>
    </row>
    <row r="75" spans="1:1">
      <c r="A75" t="s">
        <v>221</v>
      </c>
    </row>
    <row r="76" spans="1:1">
      <c r="A76" t="s">
        <v>222</v>
      </c>
    </row>
    <row r="77" spans="1:1">
      <c r="A77" t="s">
        <v>223</v>
      </c>
    </row>
    <row r="79" spans="1:1">
      <c r="A79" t="s">
        <v>1616</v>
      </c>
    </row>
    <row r="80" spans="1:1">
      <c r="A80" t="s">
        <v>1617</v>
      </c>
    </row>
    <row r="82" spans="1:1">
      <c r="A82" t="s">
        <v>215</v>
      </c>
    </row>
    <row r="83" spans="1:1">
      <c r="A83" t="s">
        <v>216</v>
      </c>
    </row>
    <row r="84" spans="1:1">
      <c r="A84" t="s">
        <v>214</v>
      </c>
    </row>
    <row r="86" spans="1:1">
      <c r="A86" t="s">
        <v>225</v>
      </c>
    </row>
    <row r="87" spans="1:1">
      <c r="A87" t="s">
        <v>226</v>
      </c>
    </row>
    <row r="88" spans="1:1">
      <c r="A88" t="s">
        <v>227</v>
      </c>
    </row>
    <row r="89" spans="1:1">
      <c r="A89" t="s">
        <v>228</v>
      </c>
    </row>
    <row r="91" spans="1:1">
      <c r="A91" t="s">
        <v>2335</v>
      </c>
    </row>
    <row r="92" spans="1:1">
      <c r="A92" t="s">
        <v>2336</v>
      </c>
    </row>
    <row r="94" spans="1:1">
      <c r="A94" t="s">
        <v>198</v>
      </c>
    </row>
    <row r="95" spans="1:1">
      <c r="A95" t="s">
        <v>199</v>
      </c>
    </row>
    <row r="96" spans="1:1">
      <c r="A96" t="s">
        <v>200</v>
      </c>
    </row>
    <row r="98" spans="1:2">
      <c r="A98" t="s">
        <v>238</v>
      </c>
      <c r="B98">
        <v>2020</v>
      </c>
    </row>
  </sheetData>
  <hyperlinks>
    <hyperlink ref="B21" r:id="rId1" xr:uid="{00000000-0004-0000-0000-000000000000}"/>
    <hyperlink ref="B63" r:id="rId2" xr:uid="{956E7496-C2A5-4FC3-829B-E5DFF299CF26}"/>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242</v>
      </c>
    </row>
    <row r="2" spans="1:7">
      <c r="A2" s="1"/>
    </row>
    <row r="3" spans="1:7" ht="45">
      <c r="A3" s="19" t="s">
        <v>243</v>
      </c>
      <c r="B3" s="19" t="s">
        <v>244</v>
      </c>
      <c r="C3" s="19" t="s">
        <v>245</v>
      </c>
      <c r="D3" s="19" t="s">
        <v>246</v>
      </c>
      <c r="E3" s="19" t="s">
        <v>247</v>
      </c>
      <c r="F3" s="19" t="s">
        <v>248</v>
      </c>
      <c r="G3" s="19" t="s">
        <v>249</v>
      </c>
    </row>
    <row r="4" spans="1:7">
      <c r="A4" t="s">
        <v>250</v>
      </c>
      <c r="B4" s="4">
        <v>21611</v>
      </c>
      <c r="C4" s="4">
        <v>244203</v>
      </c>
      <c r="D4" s="4">
        <v>3584</v>
      </c>
      <c r="E4">
        <v>11.3</v>
      </c>
      <c r="F4">
        <v>5.7</v>
      </c>
      <c r="G4">
        <v>2.4</v>
      </c>
    </row>
    <row r="5" spans="1:7">
      <c r="A5" t="s">
        <v>251</v>
      </c>
      <c r="B5" s="4">
        <v>10147</v>
      </c>
      <c r="C5" s="4">
        <v>121865</v>
      </c>
      <c r="D5" s="4">
        <v>2035</v>
      </c>
      <c r="E5">
        <v>12</v>
      </c>
      <c r="F5">
        <v>6</v>
      </c>
      <c r="G5">
        <v>2.7</v>
      </c>
    </row>
    <row r="6" spans="1:7">
      <c r="A6" t="s">
        <v>252</v>
      </c>
      <c r="B6">
        <v>735</v>
      </c>
      <c r="C6" s="4">
        <v>8137</v>
      </c>
      <c r="D6">
        <v>154</v>
      </c>
      <c r="E6">
        <v>11.1</v>
      </c>
      <c r="F6">
        <v>7.8</v>
      </c>
      <c r="G6">
        <v>2.4</v>
      </c>
    </row>
    <row r="7" spans="1:7">
      <c r="A7" t="s">
        <v>253</v>
      </c>
      <c r="B7">
        <v>854</v>
      </c>
      <c r="C7" s="4">
        <v>12694</v>
      </c>
      <c r="D7">
        <v>220</v>
      </c>
      <c r="E7">
        <v>14.9</v>
      </c>
      <c r="F7">
        <v>4.0999999999999996</v>
      </c>
      <c r="G7">
        <v>3.8</v>
      </c>
    </row>
    <row r="8" spans="1:7">
      <c r="A8" t="s">
        <v>254</v>
      </c>
      <c r="B8" s="4">
        <v>1704</v>
      </c>
      <c r="C8" s="4">
        <v>18728</v>
      </c>
      <c r="D8">
        <v>212</v>
      </c>
      <c r="E8">
        <v>11</v>
      </c>
      <c r="F8">
        <v>4.7</v>
      </c>
      <c r="G8">
        <v>2.2999999999999998</v>
      </c>
    </row>
    <row r="9" spans="1:7">
      <c r="A9" t="s">
        <v>255</v>
      </c>
      <c r="B9" s="4">
        <v>2508</v>
      </c>
      <c r="C9" s="4">
        <v>21580</v>
      </c>
      <c r="D9">
        <v>362</v>
      </c>
      <c r="E9">
        <v>8.6</v>
      </c>
      <c r="F9">
        <v>6.3</v>
      </c>
      <c r="G9">
        <v>2.2999999999999998</v>
      </c>
    </row>
    <row r="10" spans="1:7">
      <c r="A10" t="s">
        <v>256</v>
      </c>
      <c r="B10" s="4">
        <v>3916</v>
      </c>
      <c r="C10" s="4">
        <v>43741</v>
      </c>
      <c r="D10">
        <v>280</v>
      </c>
      <c r="E10">
        <v>11.2</v>
      </c>
      <c r="F10">
        <v>4.5999999999999996</v>
      </c>
      <c r="G10">
        <v>1.3</v>
      </c>
    </row>
    <row r="11" spans="1:7">
      <c r="A11" t="s">
        <v>257</v>
      </c>
      <c r="B11" s="4">
        <v>1747</v>
      </c>
      <c r="C11" s="4">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7"/>
  <sheetViews>
    <sheetView workbookViewId="0">
      <selection activeCell="A17" sqref="A17"/>
    </sheetView>
  </sheetViews>
  <sheetFormatPr defaultRowHeight="15"/>
  <cols>
    <col min="1" max="1" width="14.28515625" customWidth="1"/>
    <col min="2" max="2" width="32.7109375" customWidth="1"/>
  </cols>
  <sheetData>
    <row r="1" spans="1:33">
      <c r="A1">
        <v>10</v>
      </c>
      <c r="B1" t="s">
        <v>78</v>
      </c>
    </row>
    <row r="3" spans="1:33">
      <c r="A3">
        <v>300</v>
      </c>
      <c r="B3" t="s">
        <v>224</v>
      </c>
    </row>
    <row r="5" spans="1:33">
      <c r="A5">
        <f>B14/SUM(B14:B15)</f>
        <v>0.75216927859794647</v>
      </c>
      <c r="B5" t="s">
        <v>265</v>
      </c>
    </row>
    <row r="6" spans="1:33">
      <c r="A6">
        <f>1-A5</f>
        <v>0.24783072140205353</v>
      </c>
      <c r="B6" t="s">
        <v>266</v>
      </c>
    </row>
    <row r="8" spans="1:33">
      <c r="A8">
        <f>SUM(INDEX('AEO 2021 36'!$100:$100,MATCH(About!$B$98,'AEO 2021 36'!$1:$1,0)))/INDEX('AEO 2021 36'!$99:$99,MATCH(About!$B$98,'AEO 2021 36'!$1:$1,0))</f>
        <v>0.80917979367335446</v>
      </c>
      <c r="B8" t="s">
        <v>268</v>
      </c>
    </row>
    <row r="9" spans="1:33">
      <c r="A9">
        <f>SUM(INDEX('AEO 2021 36'!$101:$101,MATCH(About!$B$98,'AEO 2021 36'!$1:$1,0)))/INDEX('AEO 2021 36'!$99:$99,MATCH(About!$B$98,'AEO 2021 36'!$1:$1,0))</f>
        <v>0.19082019101102368</v>
      </c>
      <c r="B9" t="s">
        <v>267</v>
      </c>
    </row>
    <row r="10" spans="1:33">
      <c r="A10" s="20"/>
    </row>
    <row r="11" spans="1:33">
      <c r="A11" t="s">
        <v>269</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270</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271</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272</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row r="17" spans="1:2">
      <c r="A17" s="168">
        <f>'AEO 2023 47'!C43/SUM('AEO 2023 47'!C43,'AEO 2023 47'!C61)</f>
        <v>0.74492317701702737</v>
      </c>
      <c r="B17" t="s">
        <v>2334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A9EA-BD89-4953-A013-DBF0FA19A1D8}">
  <dimension ref="A1:AX71"/>
  <sheetViews>
    <sheetView workbookViewId="0">
      <selection activeCell="N71" sqref="N71"/>
    </sheetView>
  </sheetViews>
  <sheetFormatPr defaultRowHeight="15"/>
  <cols>
    <col min="14" max="14" width="9.140625" style="104"/>
    <col min="15" max="23" width="0" hidden="1" customWidth="1"/>
    <col min="24" max="24" width="11.42578125" style="104" customWidth="1"/>
    <col min="25" max="45" width="0" hidden="1" customWidth="1"/>
    <col min="46" max="46" width="13.5703125" style="104" customWidth="1"/>
  </cols>
  <sheetData>
    <row r="1" spans="1:50" ht="79.5">
      <c r="A1" s="84" t="s">
        <v>1618</v>
      </c>
      <c r="B1" s="84" t="s">
        <v>1619</v>
      </c>
      <c r="C1" s="84" t="s">
        <v>1620</v>
      </c>
      <c r="D1" s="84" t="s">
        <v>1621</v>
      </c>
      <c r="E1" s="84" t="s">
        <v>1622</v>
      </c>
      <c r="F1" s="84" t="s">
        <v>1623</v>
      </c>
      <c r="G1" s="84" t="s">
        <v>1624</v>
      </c>
      <c r="H1" s="84" t="s">
        <v>1625</v>
      </c>
      <c r="I1" s="84" t="s">
        <v>1626</v>
      </c>
      <c r="J1" s="84" t="s">
        <v>1627</v>
      </c>
      <c r="K1" s="84" t="s">
        <v>1628</v>
      </c>
      <c r="L1" s="84" t="s">
        <v>1629</v>
      </c>
      <c r="M1" s="84" t="s">
        <v>1630</v>
      </c>
      <c r="N1" s="85" t="s">
        <v>1631</v>
      </c>
      <c r="O1" s="84" t="s">
        <v>1632</v>
      </c>
      <c r="P1" s="84" t="s">
        <v>1633</v>
      </c>
      <c r="Q1" s="84" t="s">
        <v>1634</v>
      </c>
      <c r="R1" s="84" t="s">
        <v>1635</v>
      </c>
      <c r="S1" s="84" t="s">
        <v>1636</v>
      </c>
      <c r="T1" s="84" t="s">
        <v>1637</v>
      </c>
      <c r="U1" s="84" t="s">
        <v>1638</v>
      </c>
      <c r="V1" s="84" t="s">
        <v>1639</v>
      </c>
      <c r="W1" s="84" t="s">
        <v>1640</v>
      </c>
      <c r="X1" s="86" t="s">
        <v>1641</v>
      </c>
      <c r="Y1" s="84" t="s">
        <v>1642</v>
      </c>
      <c r="Z1" s="84" t="s">
        <v>1643</v>
      </c>
      <c r="AA1" s="84" t="s">
        <v>1644</v>
      </c>
      <c r="AB1" s="84" t="s">
        <v>1645</v>
      </c>
      <c r="AC1" s="87" t="s">
        <v>1646</v>
      </c>
      <c r="AD1" s="88" t="s">
        <v>1647</v>
      </c>
      <c r="AE1" s="87" t="s">
        <v>1648</v>
      </c>
      <c r="AF1" s="88" t="s">
        <v>1649</v>
      </c>
      <c r="AG1" s="87" t="s">
        <v>1650</v>
      </c>
      <c r="AH1" s="88" t="s">
        <v>1651</v>
      </c>
      <c r="AI1" s="87" t="s">
        <v>1652</v>
      </c>
      <c r="AJ1" s="88" t="s">
        <v>1653</v>
      </c>
      <c r="AK1" s="87" t="s">
        <v>1654</v>
      </c>
      <c r="AL1" s="88" t="s">
        <v>1655</v>
      </c>
      <c r="AM1" s="87" t="s">
        <v>1656</v>
      </c>
      <c r="AN1" s="88" t="s">
        <v>1657</v>
      </c>
      <c r="AO1" s="87" t="s">
        <v>1658</v>
      </c>
      <c r="AP1" s="88" t="s">
        <v>1659</v>
      </c>
      <c r="AQ1" s="87" t="s">
        <v>1660</v>
      </c>
      <c r="AR1" s="88" t="s">
        <v>1661</v>
      </c>
      <c r="AS1" s="87" t="s">
        <v>1662</v>
      </c>
      <c r="AT1" s="89" t="s">
        <v>1663</v>
      </c>
      <c r="AU1" s="90" t="s">
        <v>1664</v>
      </c>
      <c r="AV1" s="91" t="s">
        <v>1665</v>
      </c>
      <c r="AW1" s="90" t="s">
        <v>1666</v>
      </c>
      <c r="AX1" s="84" t="s">
        <v>1667</v>
      </c>
    </row>
    <row r="2" spans="1:50">
      <c r="A2" s="92" t="s">
        <v>1668</v>
      </c>
      <c r="B2" s="92" t="s">
        <v>1669</v>
      </c>
      <c r="C2" s="92" t="s">
        <v>1670</v>
      </c>
      <c r="D2" s="93">
        <v>2008</v>
      </c>
      <c r="E2" s="94">
        <v>20008</v>
      </c>
      <c r="F2" s="92" t="s">
        <v>1671</v>
      </c>
      <c r="G2" s="92" t="s">
        <v>1672</v>
      </c>
      <c r="H2" s="95">
        <v>18351295</v>
      </c>
      <c r="I2" s="96">
        <v>10427</v>
      </c>
      <c r="J2" s="92" t="s">
        <v>1673</v>
      </c>
      <c r="K2" s="92" t="s">
        <v>1674</v>
      </c>
      <c r="L2" s="97">
        <v>5413</v>
      </c>
      <c r="M2" s="92"/>
      <c r="N2" s="98">
        <v>527</v>
      </c>
      <c r="O2" s="96"/>
      <c r="P2" s="99">
        <v>18.215599999999998</v>
      </c>
      <c r="Q2" s="96"/>
      <c r="R2" s="99">
        <v>4.2031999999999998</v>
      </c>
      <c r="S2" s="96"/>
      <c r="T2" s="99">
        <v>62.403700000000001</v>
      </c>
      <c r="U2" s="96"/>
      <c r="V2" s="95">
        <v>376401985</v>
      </c>
      <c r="W2" s="96"/>
      <c r="X2" s="100">
        <v>334949157</v>
      </c>
      <c r="Y2" s="96"/>
      <c r="Z2" s="95">
        <v>324782077</v>
      </c>
      <c r="AA2" s="96"/>
      <c r="AB2" s="95">
        <v>10167080</v>
      </c>
      <c r="AC2" s="96"/>
      <c r="AD2" s="95">
        <v>18782357</v>
      </c>
      <c r="AE2" s="96"/>
      <c r="AF2" s="95">
        <v>17829918</v>
      </c>
      <c r="AG2" s="96"/>
      <c r="AH2" s="95">
        <v>952439</v>
      </c>
      <c r="AI2" s="96"/>
      <c r="AJ2" s="95">
        <v>36770774</v>
      </c>
      <c r="AK2" s="96"/>
      <c r="AL2" s="95">
        <v>35625281</v>
      </c>
      <c r="AM2" s="96"/>
      <c r="AN2" s="95">
        <v>2060234</v>
      </c>
      <c r="AO2" s="96"/>
      <c r="AP2" s="101">
        <v>1955760</v>
      </c>
      <c r="AQ2" s="96"/>
      <c r="AR2" s="95">
        <v>1112653405</v>
      </c>
      <c r="AS2" s="96"/>
      <c r="AT2" s="100">
        <v>4676670633</v>
      </c>
      <c r="AU2" s="92"/>
      <c r="AV2" s="102">
        <v>493.68</v>
      </c>
      <c r="AW2" s="92" t="s">
        <v>21</v>
      </c>
      <c r="AX2" s="92" t="s">
        <v>1675</v>
      </c>
    </row>
    <row r="3" spans="1:50">
      <c r="A3" s="92" t="s">
        <v>1676</v>
      </c>
      <c r="B3" s="92" t="s">
        <v>1677</v>
      </c>
      <c r="C3" s="92" t="s">
        <v>1678</v>
      </c>
      <c r="D3" s="93">
        <v>2080</v>
      </c>
      <c r="E3" s="94">
        <v>20080</v>
      </c>
      <c r="F3" s="92" t="s">
        <v>1679</v>
      </c>
      <c r="G3" s="92" t="s">
        <v>1672</v>
      </c>
      <c r="H3" s="95">
        <v>18351295</v>
      </c>
      <c r="I3" s="96">
        <v>3646</v>
      </c>
      <c r="J3" s="92" t="s">
        <v>1680</v>
      </c>
      <c r="K3" s="92" t="s">
        <v>1681</v>
      </c>
      <c r="L3" s="97">
        <v>42</v>
      </c>
      <c r="M3" s="92"/>
      <c r="N3" s="98">
        <v>20</v>
      </c>
      <c r="O3" s="96"/>
      <c r="P3" s="99">
        <v>16.576499999999999</v>
      </c>
      <c r="Q3" s="96"/>
      <c r="R3" s="99">
        <v>3.7544</v>
      </c>
      <c r="S3" s="96"/>
      <c r="T3" s="99">
        <v>104.70910000000001</v>
      </c>
      <c r="U3" s="96"/>
      <c r="V3" s="95">
        <v>1809860</v>
      </c>
      <c r="W3" s="96"/>
      <c r="X3" s="100">
        <v>1929113</v>
      </c>
      <c r="Y3" s="96"/>
      <c r="Z3" s="95">
        <v>1893039</v>
      </c>
      <c r="AA3" s="96"/>
      <c r="AB3" s="95">
        <v>36074</v>
      </c>
      <c r="AC3" s="96"/>
      <c r="AD3" s="95">
        <v>115699</v>
      </c>
      <c r="AE3" s="96"/>
      <c r="AF3" s="95">
        <v>114200</v>
      </c>
      <c r="AG3" s="96"/>
      <c r="AH3" s="95">
        <v>1499</v>
      </c>
      <c r="AI3" s="96"/>
      <c r="AJ3" s="95">
        <v>1096779</v>
      </c>
      <c r="AK3" s="96"/>
      <c r="AL3" s="95">
        <v>1076347</v>
      </c>
      <c r="AM3" s="96"/>
      <c r="AN3" s="95">
        <v>64689</v>
      </c>
      <c r="AO3" s="96"/>
      <c r="AP3" s="101">
        <v>63804</v>
      </c>
      <c r="AQ3" s="96"/>
      <c r="AR3" s="95">
        <v>11957780</v>
      </c>
      <c r="AS3" s="96"/>
      <c r="AT3" s="100">
        <v>44894834</v>
      </c>
      <c r="AU3" s="92"/>
      <c r="AV3" s="102">
        <v>34.08</v>
      </c>
      <c r="AW3" s="92" t="s">
        <v>21</v>
      </c>
      <c r="AX3" s="92" t="s">
        <v>1675</v>
      </c>
    </row>
    <row r="4" spans="1:50">
      <c r="A4" s="92" t="s">
        <v>1676</v>
      </c>
      <c r="B4" s="92" t="s">
        <v>1677</v>
      </c>
      <c r="C4" s="92" t="s">
        <v>1678</v>
      </c>
      <c r="D4" s="93">
        <v>2080</v>
      </c>
      <c r="E4" s="94">
        <v>20080</v>
      </c>
      <c r="F4" s="92" t="s">
        <v>1679</v>
      </c>
      <c r="G4" s="92" t="s">
        <v>1672</v>
      </c>
      <c r="H4" s="95">
        <v>18351295</v>
      </c>
      <c r="I4" s="96">
        <v>3646</v>
      </c>
      <c r="J4" s="92" t="s">
        <v>1680</v>
      </c>
      <c r="K4" s="92" t="s">
        <v>1674</v>
      </c>
      <c r="L4" s="97">
        <v>15</v>
      </c>
      <c r="M4" s="92"/>
      <c r="N4" s="98">
        <v>15</v>
      </c>
      <c r="O4" s="96"/>
      <c r="P4" s="99">
        <v>9.3912999999999993</v>
      </c>
      <c r="Q4" s="96"/>
      <c r="R4" s="99">
        <v>2.2517</v>
      </c>
      <c r="S4" s="96"/>
      <c r="T4" s="99">
        <v>88.662099999999995</v>
      </c>
      <c r="U4" s="96"/>
      <c r="V4" s="95">
        <v>458806</v>
      </c>
      <c r="W4" s="96"/>
      <c r="X4" s="100">
        <v>481308</v>
      </c>
      <c r="Y4" s="96"/>
      <c r="Z4" s="95">
        <v>470004</v>
      </c>
      <c r="AA4" s="96"/>
      <c r="AB4" s="95">
        <v>11304</v>
      </c>
      <c r="AC4" s="96"/>
      <c r="AD4" s="95">
        <v>55608</v>
      </c>
      <c r="AE4" s="96"/>
      <c r="AF4" s="95">
        <v>50047</v>
      </c>
      <c r="AG4" s="96"/>
      <c r="AH4" s="95">
        <v>5561</v>
      </c>
      <c r="AI4" s="96"/>
      <c r="AJ4" s="95">
        <v>481308</v>
      </c>
      <c r="AK4" s="96"/>
      <c r="AL4" s="95">
        <v>470004</v>
      </c>
      <c r="AM4" s="96"/>
      <c r="AN4" s="95">
        <v>55608</v>
      </c>
      <c r="AO4" s="96"/>
      <c r="AP4" s="101">
        <v>50047</v>
      </c>
      <c r="AQ4" s="96"/>
      <c r="AR4" s="95">
        <v>4437270</v>
      </c>
      <c r="AS4" s="96"/>
      <c r="AT4" s="100">
        <v>9991369</v>
      </c>
      <c r="AU4" s="92"/>
      <c r="AV4" s="102">
        <v>12.42</v>
      </c>
      <c r="AW4" s="92" t="s">
        <v>21</v>
      </c>
      <c r="AX4" s="92" t="s">
        <v>1675</v>
      </c>
    </row>
    <row r="5" spans="1:50">
      <c r="A5" s="92" t="s">
        <v>1676</v>
      </c>
      <c r="B5" s="92" t="s">
        <v>1677</v>
      </c>
      <c r="C5" s="92" t="s">
        <v>1678</v>
      </c>
      <c r="D5" s="93">
        <v>2080</v>
      </c>
      <c r="E5" s="94">
        <v>20080</v>
      </c>
      <c r="F5" s="92" t="s">
        <v>1679</v>
      </c>
      <c r="G5" s="92" t="s">
        <v>1672</v>
      </c>
      <c r="H5" s="95">
        <v>18351295</v>
      </c>
      <c r="I5" s="96">
        <v>3646</v>
      </c>
      <c r="J5" s="92" t="s">
        <v>1682</v>
      </c>
      <c r="K5" s="92" t="s">
        <v>1674</v>
      </c>
      <c r="L5" s="97">
        <v>904</v>
      </c>
      <c r="M5" s="92"/>
      <c r="N5" s="98">
        <v>105</v>
      </c>
      <c r="O5" s="96"/>
      <c r="P5" s="99">
        <v>32.758000000000003</v>
      </c>
      <c r="Q5" s="96"/>
      <c r="R5" s="99">
        <v>22.010100000000001</v>
      </c>
      <c r="S5" s="96"/>
      <c r="T5" s="99">
        <v>40.014699999999998</v>
      </c>
      <c r="U5" s="96"/>
      <c r="V5" s="95">
        <v>54847772</v>
      </c>
      <c r="W5" s="96"/>
      <c r="X5" s="100">
        <v>57155030</v>
      </c>
      <c r="Y5" s="96"/>
      <c r="Z5" s="95">
        <v>54301350</v>
      </c>
      <c r="AA5" s="96"/>
      <c r="AB5" s="95">
        <v>2853680</v>
      </c>
      <c r="AC5" s="96"/>
      <c r="AD5" s="95">
        <v>1953118</v>
      </c>
      <c r="AE5" s="96"/>
      <c r="AF5" s="95">
        <v>1657653</v>
      </c>
      <c r="AG5" s="96"/>
      <c r="AH5" s="95">
        <v>295465</v>
      </c>
      <c r="AI5" s="96"/>
      <c r="AJ5" s="95">
        <v>8422625</v>
      </c>
      <c r="AK5" s="96"/>
      <c r="AL5" s="95">
        <v>7942892</v>
      </c>
      <c r="AM5" s="96"/>
      <c r="AN5" s="95">
        <v>287491</v>
      </c>
      <c r="AO5" s="96"/>
      <c r="AP5" s="101">
        <v>248272</v>
      </c>
      <c r="AQ5" s="96"/>
      <c r="AR5" s="95">
        <v>66330426</v>
      </c>
      <c r="AS5" s="96"/>
      <c r="AT5" s="100">
        <v>1459936301</v>
      </c>
      <c r="AU5" s="92"/>
      <c r="AV5" s="102">
        <v>920.4</v>
      </c>
      <c r="AW5" s="92" t="s">
        <v>21</v>
      </c>
      <c r="AX5" s="92" t="s">
        <v>1675</v>
      </c>
    </row>
    <row r="6" spans="1:50">
      <c r="A6" s="92" t="s">
        <v>1683</v>
      </c>
      <c r="B6" s="92" t="s">
        <v>1684</v>
      </c>
      <c r="C6" s="92" t="s">
        <v>1685</v>
      </c>
      <c r="D6" s="93">
        <v>9154</v>
      </c>
      <c r="E6" s="94">
        <v>90154</v>
      </c>
      <c r="F6" s="92" t="s">
        <v>1686</v>
      </c>
      <c r="G6" s="92" t="s">
        <v>1672</v>
      </c>
      <c r="H6" s="95">
        <v>12150996</v>
      </c>
      <c r="I6" s="96">
        <v>3482</v>
      </c>
      <c r="J6" s="92" t="s">
        <v>1680</v>
      </c>
      <c r="K6" s="92" t="s">
        <v>1674</v>
      </c>
      <c r="L6" s="97">
        <v>203</v>
      </c>
      <c r="M6" s="92"/>
      <c r="N6" s="98">
        <v>74</v>
      </c>
      <c r="O6" s="96"/>
      <c r="P6" s="99">
        <v>20.558</v>
      </c>
      <c r="Q6" s="96"/>
      <c r="R6" s="99">
        <v>7.5712999999999999</v>
      </c>
      <c r="S6" s="96"/>
      <c r="T6" s="99">
        <v>55.704000000000001</v>
      </c>
      <c r="U6" s="96"/>
      <c r="V6" s="95">
        <v>15592469</v>
      </c>
      <c r="W6" s="96"/>
      <c r="X6" s="100">
        <v>16090545</v>
      </c>
      <c r="Y6" s="96"/>
      <c r="Z6" s="95">
        <v>15536688</v>
      </c>
      <c r="AA6" s="96"/>
      <c r="AB6" s="95">
        <v>553857</v>
      </c>
      <c r="AC6" s="96"/>
      <c r="AD6" s="95">
        <v>792734</v>
      </c>
      <c r="AE6" s="96"/>
      <c r="AF6" s="95">
        <v>755749</v>
      </c>
      <c r="AG6" s="96"/>
      <c r="AH6" s="95">
        <v>36985</v>
      </c>
      <c r="AI6" s="96"/>
      <c r="AJ6" s="95">
        <v>6384468</v>
      </c>
      <c r="AK6" s="96"/>
      <c r="AL6" s="95">
        <v>6156417</v>
      </c>
      <c r="AM6" s="96"/>
      <c r="AN6" s="95">
        <v>309440</v>
      </c>
      <c r="AO6" s="96"/>
      <c r="AP6" s="101">
        <v>294220</v>
      </c>
      <c r="AQ6" s="96"/>
      <c r="AR6" s="95">
        <v>42098255</v>
      </c>
      <c r="AS6" s="96"/>
      <c r="AT6" s="100">
        <v>318737668</v>
      </c>
      <c r="AU6" s="92"/>
      <c r="AV6" s="102">
        <v>171.92</v>
      </c>
      <c r="AW6" s="92" t="s">
        <v>21</v>
      </c>
      <c r="AX6" s="92" t="s">
        <v>1675</v>
      </c>
    </row>
    <row r="7" spans="1:50">
      <c r="A7" s="92" t="s">
        <v>1683</v>
      </c>
      <c r="B7" s="92" t="s">
        <v>1684</v>
      </c>
      <c r="C7" s="92" t="s">
        <v>1685</v>
      </c>
      <c r="D7" s="93">
        <v>9154</v>
      </c>
      <c r="E7" s="94">
        <v>90154</v>
      </c>
      <c r="F7" s="92" t="s">
        <v>1686</v>
      </c>
      <c r="G7" s="92" t="s">
        <v>1672</v>
      </c>
      <c r="H7" s="95">
        <v>12150996</v>
      </c>
      <c r="I7" s="96">
        <v>3482</v>
      </c>
      <c r="J7" s="92" t="s">
        <v>1673</v>
      </c>
      <c r="K7" s="92" t="s">
        <v>1674</v>
      </c>
      <c r="L7" s="97">
        <v>68</v>
      </c>
      <c r="M7" s="92"/>
      <c r="N7" s="98">
        <v>13</v>
      </c>
      <c r="O7" s="96"/>
      <c r="P7" s="99">
        <v>21.8993</v>
      </c>
      <c r="Q7" s="96"/>
      <c r="R7" s="99">
        <v>4.8391999999999999</v>
      </c>
      <c r="S7" s="96"/>
      <c r="T7" s="99">
        <v>108.40730000000001</v>
      </c>
      <c r="U7" s="96"/>
      <c r="V7" s="95">
        <v>6821561</v>
      </c>
      <c r="W7" s="96"/>
      <c r="X7" s="100">
        <v>6973555</v>
      </c>
      <c r="Y7" s="96"/>
      <c r="Z7" s="95">
        <v>6801301</v>
      </c>
      <c r="AA7" s="96"/>
      <c r="AB7" s="95">
        <v>172254</v>
      </c>
      <c r="AC7" s="96"/>
      <c r="AD7" s="95">
        <v>327668</v>
      </c>
      <c r="AE7" s="96"/>
      <c r="AF7" s="95">
        <v>310572</v>
      </c>
      <c r="AG7" s="96"/>
      <c r="AH7" s="95">
        <v>17096</v>
      </c>
      <c r="AI7" s="96"/>
      <c r="AJ7" s="95">
        <v>1383514</v>
      </c>
      <c r="AK7" s="96"/>
      <c r="AL7" s="95">
        <v>1350454</v>
      </c>
      <c r="AM7" s="96"/>
      <c r="AN7" s="95">
        <v>66480</v>
      </c>
      <c r="AO7" s="96"/>
      <c r="AP7" s="101">
        <v>63158</v>
      </c>
      <c r="AQ7" s="96"/>
      <c r="AR7" s="95">
        <v>33668265</v>
      </c>
      <c r="AS7" s="96"/>
      <c r="AT7" s="100">
        <v>162927528</v>
      </c>
      <c r="AU7" s="92"/>
      <c r="AV7" s="102">
        <v>31.9</v>
      </c>
      <c r="AW7" s="92" t="s">
        <v>21</v>
      </c>
      <c r="AX7" s="92" t="s">
        <v>1675</v>
      </c>
    </row>
    <row r="8" spans="1:50">
      <c r="A8" s="92" t="s">
        <v>1687</v>
      </c>
      <c r="B8" s="92" t="s">
        <v>1688</v>
      </c>
      <c r="C8" s="92" t="s">
        <v>1689</v>
      </c>
      <c r="D8" s="93">
        <v>3030</v>
      </c>
      <c r="E8" s="94">
        <v>30030</v>
      </c>
      <c r="F8" s="92" t="s">
        <v>1686</v>
      </c>
      <c r="G8" s="92" t="s">
        <v>1672</v>
      </c>
      <c r="H8" s="95">
        <v>4586770</v>
      </c>
      <c r="I8" s="96">
        <v>3304</v>
      </c>
      <c r="J8" s="92" t="s">
        <v>1673</v>
      </c>
      <c r="K8" s="92" t="s">
        <v>1674</v>
      </c>
      <c r="L8" s="97">
        <v>998</v>
      </c>
      <c r="M8" s="92"/>
      <c r="N8" s="98">
        <v>129</v>
      </c>
      <c r="O8" s="96"/>
      <c r="P8" s="99">
        <v>23.3386</v>
      </c>
      <c r="Q8" s="96"/>
      <c r="R8" s="99">
        <v>5.6486999999999998</v>
      </c>
      <c r="S8" s="96"/>
      <c r="T8" s="99">
        <v>51.016399999999997</v>
      </c>
      <c r="U8" s="96"/>
      <c r="V8" s="95">
        <v>81860566</v>
      </c>
      <c r="W8" s="96"/>
      <c r="X8" s="100">
        <v>82234530</v>
      </c>
      <c r="Y8" s="96"/>
      <c r="Z8" s="95">
        <v>79847615</v>
      </c>
      <c r="AA8" s="96"/>
      <c r="AB8" s="95">
        <v>2386915</v>
      </c>
      <c r="AC8" s="96"/>
      <c r="AD8" s="95">
        <v>3524685</v>
      </c>
      <c r="AE8" s="96"/>
      <c r="AF8" s="95">
        <v>3421264</v>
      </c>
      <c r="AG8" s="96"/>
      <c r="AH8" s="95">
        <v>103421</v>
      </c>
      <c r="AI8" s="96"/>
      <c r="AJ8" s="95">
        <v>11770449</v>
      </c>
      <c r="AK8" s="96"/>
      <c r="AL8" s="95">
        <v>11432619</v>
      </c>
      <c r="AM8" s="96"/>
      <c r="AN8" s="95">
        <v>505929</v>
      </c>
      <c r="AO8" s="96"/>
      <c r="AP8" s="101">
        <v>489793</v>
      </c>
      <c r="AQ8" s="96"/>
      <c r="AR8" s="95">
        <v>174540714</v>
      </c>
      <c r="AS8" s="96"/>
      <c r="AT8" s="100">
        <v>985922295</v>
      </c>
      <c r="AU8" s="92"/>
      <c r="AV8" s="102">
        <v>234.2</v>
      </c>
      <c r="AW8" s="92" t="s">
        <v>21</v>
      </c>
      <c r="AX8" s="92" t="s">
        <v>1675</v>
      </c>
    </row>
    <row r="9" spans="1:50">
      <c r="A9" s="92" t="s">
        <v>1690</v>
      </c>
      <c r="B9" s="92" t="s">
        <v>1691</v>
      </c>
      <c r="C9" s="92" t="s">
        <v>1692</v>
      </c>
      <c r="D9" s="93">
        <v>5066</v>
      </c>
      <c r="E9" s="94">
        <v>50066</v>
      </c>
      <c r="F9" s="92" t="s">
        <v>1686</v>
      </c>
      <c r="G9" s="92" t="s">
        <v>1672</v>
      </c>
      <c r="H9" s="95">
        <v>8608208</v>
      </c>
      <c r="I9" s="96">
        <v>2703</v>
      </c>
      <c r="J9" s="92" t="s">
        <v>1673</v>
      </c>
      <c r="K9" s="92" t="s">
        <v>1674</v>
      </c>
      <c r="L9" s="97">
        <v>1148</v>
      </c>
      <c r="M9" s="92"/>
      <c r="N9" s="98">
        <v>158</v>
      </c>
      <c r="O9" s="96"/>
      <c r="P9" s="99">
        <v>18.0276</v>
      </c>
      <c r="Q9" s="96"/>
      <c r="R9" s="99">
        <v>6.3144</v>
      </c>
      <c r="S9" s="96" t="s">
        <v>1693</v>
      </c>
      <c r="T9" s="99">
        <v>19.723500000000001</v>
      </c>
      <c r="U9" s="96"/>
      <c r="V9" s="95">
        <v>82996946</v>
      </c>
      <c r="W9" s="96"/>
      <c r="X9" s="100">
        <v>70519745</v>
      </c>
      <c r="Y9" s="96"/>
      <c r="Z9" s="95">
        <v>69510641</v>
      </c>
      <c r="AA9" s="96"/>
      <c r="AB9" s="95">
        <v>1009104</v>
      </c>
      <c r="AC9" s="96"/>
      <c r="AD9" s="95">
        <v>4177041</v>
      </c>
      <c r="AE9" s="96"/>
      <c r="AF9" s="95">
        <v>3855798</v>
      </c>
      <c r="AG9" s="96"/>
      <c r="AH9" s="95">
        <v>321243</v>
      </c>
      <c r="AI9" s="96"/>
      <c r="AJ9" s="95">
        <v>10533049</v>
      </c>
      <c r="AK9" s="96"/>
      <c r="AL9" s="95">
        <v>10388783</v>
      </c>
      <c r="AM9" s="96"/>
      <c r="AN9" s="95">
        <v>631507</v>
      </c>
      <c r="AO9" s="96"/>
      <c r="AP9" s="101">
        <v>582079</v>
      </c>
      <c r="AQ9" s="96"/>
      <c r="AR9" s="95">
        <v>76049871</v>
      </c>
      <c r="AS9" s="96"/>
      <c r="AT9" s="100">
        <v>480210760</v>
      </c>
      <c r="AU9" s="92" t="s">
        <v>1693</v>
      </c>
      <c r="AV9" s="102">
        <v>207.84</v>
      </c>
      <c r="AW9" s="92" t="s">
        <v>21</v>
      </c>
      <c r="AX9" s="92" t="s">
        <v>1694</v>
      </c>
    </row>
    <row r="10" spans="1:50">
      <c r="A10" s="92" t="s">
        <v>1695</v>
      </c>
      <c r="B10" s="92" t="s">
        <v>1696</v>
      </c>
      <c r="C10" s="92" t="s">
        <v>1697</v>
      </c>
      <c r="D10" s="93">
        <v>1003</v>
      </c>
      <c r="E10" s="94">
        <v>10003</v>
      </c>
      <c r="F10" s="92" t="s">
        <v>1686</v>
      </c>
      <c r="G10" s="92" t="s">
        <v>1672</v>
      </c>
      <c r="H10" s="95">
        <v>4181019</v>
      </c>
      <c r="I10" s="96">
        <v>2428</v>
      </c>
      <c r="J10" s="92" t="s">
        <v>1680</v>
      </c>
      <c r="K10" s="92" t="s">
        <v>1674</v>
      </c>
      <c r="L10" s="97">
        <v>154</v>
      </c>
      <c r="M10" s="92"/>
      <c r="N10" s="98">
        <v>86</v>
      </c>
      <c r="O10" s="96"/>
      <c r="P10" s="99">
        <v>7.3029000000000002</v>
      </c>
      <c r="Q10" s="96"/>
      <c r="R10" s="99">
        <v>2.3538000000000001</v>
      </c>
      <c r="S10" s="96"/>
      <c r="T10" s="99">
        <v>57.774500000000003</v>
      </c>
      <c r="U10" s="96"/>
      <c r="V10" s="95">
        <v>5714964</v>
      </c>
      <c r="W10" s="96"/>
      <c r="X10" s="100">
        <v>5260506</v>
      </c>
      <c r="Y10" s="96"/>
      <c r="Z10" s="95">
        <v>5241369</v>
      </c>
      <c r="AA10" s="96"/>
      <c r="AB10" s="95">
        <v>19137</v>
      </c>
      <c r="AC10" s="96"/>
      <c r="AD10" s="95">
        <v>726323</v>
      </c>
      <c r="AE10" s="96"/>
      <c r="AF10" s="95">
        <v>717709</v>
      </c>
      <c r="AG10" s="96"/>
      <c r="AH10" s="95">
        <v>8614</v>
      </c>
      <c r="AI10" s="96" t="s">
        <v>1698</v>
      </c>
      <c r="AJ10" s="95">
        <v>2876932</v>
      </c>
      <c r="AK10" s="96"/>
      <c r="AL10" s="95">
        <v>2870560</v>
      </c>
      <c r="AM10" s="96"/>
      <c r="AN10" s="95">
        <v>321018</v>
      </c>
      <c r="AO10" s="96"/>
      <c r="AP10" s="101">
        <v>315916</v>
      </c>
      <c r="AQ10" s="96"/>
      <c r="AR10" s="95">
        <v>41465243</v>
      </c>
      <c r="AS10" s="96"/>
      <c r="AT10" s="100">
        <v>97602251</v>
      </c>
      <c r="AU10" s="92"/>
      <c r="AV10" s="102">
        <v>51</v>
      </c>
      <c r="AW10" s="92" t="s">
        <v>21</v>
      </c>
      <c r="AX10" s="92" t="s">
        <v>1694</v>
      </c>
    </row>
    <row r="11" spans="1:50">
      <c r="A11" s="92" t="s">
        <v>1695</v>
      </c>
      <c r="B11" s="92" t="s">
        <v>1696</v>
      </c>
      <c r="C11" s="92" t="s">
        <v>1697</v>
      </c>
      <c r="D11" s="93">
        <v>1003</v>
      </c>
      <c r="E11" s="94">
        <v>10003</v>
      </c>
      <c r="F11" s="92" t="s">
        <v>1686</v>
      </c>
      <c r="G11" s="92" t="s">
        <v>1672</v>
      </c>
      <c r="H11" s="95">
        <v>4181019</v>
      </c>
      <c r="I11" s="96">
        <v>2428</v>
      </c>
      <c r="J11" s="92" t="s">
        <v>1673</v>
      </c>
      <c r="K11" s="92" t="s">
        <v>1674</v>
      </c>
      <c r="L11" s="97">
        <v>338</v>
      </c>
      <c r="M11" s="92"/>
      <c r="N11" s="98">
        <v>56</v>
      </c>
      <c r="O11" s="96"/>
      <c r="P11" s="99">
        <v>16.707100000000001</v>
      </c>
      <c r="Q11" s="96"/>
      <c r="R11" s="99">
        <v>3.5198</v>
      </c>
      <c r="S11" s="96"/>
      <c r="T11" s="99">
        <v>87.046400000000006</v>
      </c>
      <c r="U11" s="96"/>
      <c r="V11" s="95">
        <v>23317516</v>
      </c>
      <c r="W11" s="96"/>
      <c r="X11" s="100">
        <v>22746421</v>
      </c>
      <c r="Y11" s="96"/>
      <c r="Z11" s="95">
        <v>22203578</v>
      </c>
      <c r="AA11" s="96"/>
      <c r="AB11" s="95">
        <v>542843</v>
      </c>
      <c r="AC11" s="96"/>
      <c r="AD11" s="95">
        <v>1393950</v>
      </c>
      <c r="AE11" s="96"/>
      <c r="AF11" s="95">
        <v>1328990</v>
      </c>
      <c r="AG11" s="96"/>
      <c r="AH11" s="95">
        <v>64960</v>
      </c>
      <c r="AI11" s="96"/>
      <c r="AJ11" s="95">
        <v>3791070</v>
      </c>
      <c r="AK11" s="96"/>
      <c r="AL11" s="95">
        <v>3700596</v>
      </c>
      <c r="AM11" s="96"/>
      <c r="AN11" s="95">
        <v>253575</v>
      </c>
      <c r="AO11" s="96"/>
      <c r="AP11" s="101">
        <v>242748</v>
      </c>
      <c r="AQ11" s="96"/>
      <c r="AR11" s="95">
        <v>115683733</v>
      </c>
      <c r="AS11" s="96"/>
      <c r="AT11" s="100">
        <v>407181618</v>
      </c>
      <c r="AU11" s="92"/>
      <c r="AV11" s="102">
        <v>76.3</v>
      </c>
      <c r="AW11" s="92" t="s">
        <v>21</v>
      </c>
      <c r="AX11" s="92" t="s">
        <v>1675</v>
      </c>
    </row>
    <row r="12" spans="1:50">
      <c r="A12" s="92" t="s">
        <v>1695</v>
      </c>
      <c r="B12" s="92" t="s">
        <v>1696</v>
      </c>
      <c r="C12" s="92" t="s">
        <v>1697</v>
      </c>
      <c r="D12" s="93">
        <v>1003</v>
      </c>
      <c r="E12" s="94">
        <v>10003</v>
      </c>
      <c r="F12" s="92" t="s">
        <v>1686</v>
      </c>
      <c r="G12" s="92" t="s">
        <v>1672</v>
      </c>
      <c r="H12" s="95">
        <v>4181019</v>
      </c>
      <c r="I12" s="96">
        <v>2428</v>
      </c>
      <c r="J12" s="92" t="s">
        <v>1682</v>
      </c>
      <c r="K12" s="92" t="s">
        <v>1681</v>
      </c>
      <c r="L12" s="97">
        <v>436</v>
      </c>
      <c r="M12" s="92"/>
      <c r="N12" s="98">
        <v>67</v>
      </c>
      <c r="O12" s="96"/>
      <c r="P12" s="99">
        <v>29.729199999999999</v>
      </c>
      <c r="Q12" s="96"/>
      <c r="R12" s="99">
        <v>20.751000000000001</v>
      </c>
      <c r="S12" s="96"/>
      <c r="T12" s="99">
        <v>33.01</v>
      </c>
      <c r="U12" s="96"/>
      <c r="V12" s="95">
        <v>22195183</v>
      </c>
      <c r="W12" s="96"/>
      <c r="X12" s="100">
        <v>22810502</v>
      </c>
      <c r="Y12" s="96"/>
      <c r="Z12" s="95">
        <v>22300695</v>
      </c>
      <c r="AA12" s="96"/>
      <c r="AB12" s="95">
        <v>509807</v>
      </c>
      <c r="AC12" s="96"/>
      <c r="AD12" s="95">
        <v>768699</v>
      </c>
      <c r="AE12" s="96"/>
      <c r="AF12" s="95">
        <v>750128</v>
      </c>
      <c r="AG12" s="96"/>
      <c r="AH12" s="95">
        <v>18571</v>
      </c>
      <c r="AI12" s="96"/>
      <c r="AJ12" s="95">
        <v>4189947</v>
      </c>
      <c r="AK12" s="96"/>
      <c r="AL12" s="95">
        <v>4093393</v>
      </c>
      <c r="AM12" s="96"/>
      <c r="AN12" s="95">
        <v>141215</v>
      </c>
      <c r="AO12" s="96"/>
      <c r="AP12" s="101">
        <v>137738</v>
      </c>
      <c r="AQ12" s="96"/>
      <c r="AR12" s="95">
        <v>24761705</v>
      </c>
      <c r="AS12" s="96"/>
      <c r="AT12" s="100">
        <v>513830968</v>
      </c>
      <c r="AU12" s="92"/>
      <c r="AV12" s="102">
        <v>776.08</v>
      </c>
      <c r="AW12" s="92" t="s">
        <v>21</v>
      </c>
      <c r="AX12" s="92" t="s">
        <v>1675</v>
      </c>
    </row>
    <row r="13" spans="1:50">
      <c r="A13" s="92" t="s">
        <v>1699</v>
      </c>
      <c r="B13" s="92" t="s">
        <v>1700</v>
      </c>
      <c r="C13" s="92" t="s">
        <v>1701</v>
      </c>
      <c r="D13" s="93">
        <v>3019</v>
      </c>
      <c r="E13" s="94">
        <v>30019</v>
      </c>
      <c r="F13" s="92" t="s">
        <v>1686</v>
      </c>
      <c r="G13" s="92" t="s">
        <v>1672</v>
      </c>
      <c r="H13" s="95">
        <v>5441567</v>
      </c>
      <c r="I13" s="96">
        <v>2406</v>
      </c>
      <c r="J13" s="92" t="s">
        <v>1673</v>
      </c>
      <c r="K13" s="92" t="s">
        <v>1674</v>
      </c>
      <c r="L13" s="97">
        <v>286</v>
      </c>
      <c r="M13" s="92"/>
      <c r="N13" s="98">
        <v>61</v>
      </c>
      <c r="O13" s="96"/>
      <c r="P13" s="99">
        <v>17.097100000000001</v>
      </c>
      <c r="Q13" s="96"/>
      <c r="R13" s="99">
        <v>4.4253999999999998</v>
      </c>
      <c r="S13" s="96" t="s">
        <v>1693</v>
      </c>
      <c r="T13" s="99">
        <v>75.514099999999999</v>
      </c>
      <c r="U13" s="96" t="s">
        <v>1693</v>
      </c>
      <c r="V13" s="95">
        <v>16431036</v>
      </c>
      <c r="W13" s="96"/>
      <c r="X13" s="100">
        <v>16168711</v>
      </c>
      <c r="Y13" s="96"/>
      <c r="Z13" s="95">
        <v>16089713</v>
      </c>
      <c r="AA13" s="96"/>
      <c r="AB13" s="95">
        <v>78998</v>
      </c>
      <c r="AC13" s="96"/>
      <c r="AD13" s="95">
        <v>945947</v>
      </c>
      <c r="AE13" s="96"/>
      <c r="AF13" s="95">
        <v>941080</v>
      </c>
      <c r="AG13" s="96"/>
      <c r="AH13" s="95">
        <v>4867</v>
      </c>
      <c r="AI13" s="96"/>
      <c r="AJ13" s="95">
        <v>3121305</v>
      </c>
      <c r="AK13" s="96"/>
      <c r="AL13" s="95">
        <v>3101700</v>
      </c>
      <c r="AM13" s="96"/>
      <c r="AN13" s="95">
        <v>182557</v>
      </c>
      <c r="AO13" s="96"/>
      <c r="AP13" s="101">
        <v>181391</v>
      </c>
      <c r="AQ13" s="96"/>
      <c r="AR13" s="95">
        <v>71064786</v>
      </c>
      <c r="AS13" s="96" t="s">
        <v>1693</v>
      </c>
      <c r="AT13" s="100">
        <v>314489396</v>
      </c>
      <c r="AU13" s="92" t="s">
        <v>1693</v>
      </c>
      <c r="AV13" s="102">
        <v>74.900000000000006</v>
      </c>
      <c r="AW13" s="92" t="s">
        <v>21</v>
      </c>
      <c r="AX13" s="92" t="s">
        <v>1694</v>
      </c>
    </row>
    <row r="14" spans="1:50">
      <c r="A14" s="92" t="s">
        <v>1699</v>
      </c>
      <c r="B14" s="92" t="s">
        <v>1700</v>
      </c>
      <c r="C14" s="92" t="s">
        <v>1701</v>
      </c>
      <c r="D14" s="93">
        <v>3019</v>
      </c>
      <c r="E14" s="94">
        <v>30019</v>
      </c>
      <c r="F14" s="92" t="s">
        <v>1686</v>
      </c>
      <c r="G14" s="92" t="s">
        <v>1672</v>
      </c>
      <c r="H14" s="95">
        <v>5441567</v>
      </c>
      <c r="I14" s="96">
        <v>2406</v>
      </c>
      <c r="J14" s="92" t="s">
        <v>1682</v>
      </c>
      <c r="K14" s="92" t="s">
        <v>1674</v>
      </c>
      <c r="L14" s="97">
        <v>357</v>
      </c>
      <c r="M14" s="92"/>
      <c r="N14" s="98">
        <v>84</v>
      </c>
      <c r="O14" s="96"/>
      <c r="P14" s="99">
        <v>19.690899999999999</v>
      </c>
      <c r="Q14" s="96"/>
      <c r="R14" s="99">
        <v>13.449400000000001</v>
      </c>
      <c r="S14" s="96" t="s">
        <v>1693</v>
      </c>
      <c r="T14" s="99">
        <v>29.793900000000001</v>
      </c>
      <c r="U14" s="96" t="s">
        <v>1693</v>
      </c>
      <c r="V14" s="95">
        <v>16896038</v>
      </c>
      <c r="W14" s="96"/>
      <c r="X14" s="100">
        <v>17498310</v>
      </c>
      <c r="Y14" s="96"/>
      <c r="Z14" s="95">
        <v>16621821</v>
      </c>
      <c r="AA14" s="96"/>
      <c r="AB14" s="95">
        <v>876489</v>
      </c>
      <c r="AC14" s="96"/>
      <c r="AD14" s="95">
        <v>882766</v>
      </c>
      <c r="AE14" s="96"/>
      <c r="AF14" s="95">
        <v>844136</v>
      </c>
      <c r="AG14" s="96"/>
      <c r="AH14" s="95">
        <v>38630</v>
      </c>
      <c r="AI14" s="96"/>
      <c r="AJ14" s="95">
        <v>4453116</v>
      </c>
      <c r="AK14" s="96"/>
      <c r="AL14" s="95">
        <v>4225898</v>
      </c>
      <c r="AM14" s="96"/>
      <c r="AN14" s="95">
        <v>224140</v>
      </c>
      <c r="AO14" s="96"/>
      <c r="AP14" s="101">
        <v>214329</v>
      </c>
      <c r="AQ14" s="96"/>
      <c r="AR14" s="95">
        <v>25150117</v>
      </c>
      <c r="AS14" s="96" t="s">
        <v>1693</v>
      </c>
      <c r="AT14" s="100">
        <v>338253606</v>
      </c>
      <c r="AU14" s="92" t="s">
        <v>1693</v>
      </c>
      <c r="AV14" s="102">
        <v>446.94</v>
      </c>
      <c r="AW14" s="92" t="s">
        <v>21</v>
      </c>
      <c r="AX14" s="92" t="s">
        <v>1694</v>
      </c>
    </row>
    <row r="15" spans="1:50">
      <c r="A15" s="92" t="s">
        <v>1702</v>
      </c>
      <c r="B15" s="92" t="s">
        <v>1703</v>
      </c>
      <c r="C15" s="92" t="s">
        <v>1704</v>
      </c>
      <c r="D15" s="93">
        <v>6008</v>
      </c>
      <c r="E15" s="94">
        <v>60008</v>
      </c>
      <c r="F15" s="92" t="s">
        <v>1686</v>
      </c>
      <c r="G15" s="92" t="s">
        <v>1672</v>
      </c>
      <c r="H15" s="95">
        <v>4944332</v>
      </c>
      <c r="I15" s="96">
        <v>2157</v>
      </c>
      <c r="J15" s="92" t="s">
        <v>1680</v>
      </c>
      <c r="K15" s="92" t="s">
        <v>1674</v>
      </c>
      <c r="L15" s="97">
        <v>56</v>
      </c>
      <c r="M15" s="92"/>
      <c r="N15" s="98">
        <v>29</v>
      </c>
      <c r="O15" s="96"/>
      <c r="P15" s="99">
        <v>12.147399999999999</v>
      </c>
      <c r="Q15" s="96"/>
      <c r="R15" s="99">
        <v>2.9095</v>
      </c>
      <c r="S15" s="96"/>
      <c r="T15" s="99">
        <v>48.3795</v>
      </c>
      <c r="U15" s="96"/>
      <c r="V15" s="95">
        <v>3257209</v>
      </c>
      <c r="W15" s="96"/>
      <c r="X15" s="100">
        <v>3247125</v>
      </c>
      <c r="Y15" s="96"/>
      <c r="Z15" s="95">
        <v>3236011</v>
      </c>
      <c r="AA15" s="96"/>
      <c r="AB15" s="95">
        <v>11114</v>
      </c>
      <c r="AC15" s="96"/>
      <c r="AD15" s="95">
        <v>268268</v>
      </c>
      <c r="AE15" s="96"/>
      <c r="AF15" s="95">
        <v>266396</v>
      </c>
      <c r="AG15" s="96"/>
      <c r="AH15" s="95">
        <v>1872</v>
      </c>
      <c r="AI15" s="96"/>
      <c r="AJ15" s="95">
        <v>1940638</v>
      </c>
      <c r="AK15" s="96"/>
      <c r="AL15" s="95">
        <v>1929524</v>
      </c>
      <c r="AM15" s="96"/>
      <c r="AN15" s="95">
        <v>176143</v>
      </c>
      <c r="AO15" s="96"/>
      <c r="AP15" s="101">
        <v>174271</v>
      </c>
      <c r="AQ15" s="96"/>
      <c r="AR15" s="95">
        <v>12888105</v>
      </c>
      <c r="AS15" s="96"/>
      <c r="AT15" s="100">
        <v>37497523</v>
      </c>
      <c r="AU15" s="92"/>
      <c r="AV15" s="102">
        <v>43.59</v>
      </c>
      <c r="AW15" s="92" t="s">
        <v>21</v>
      </c>
      <c r="AX15" s="92" t="s">
        <v>1675</v>
      </c>
    </row>
    <row r="16" spans="1:50">
      <c r="A16" s="92" t="s">
        <v>1705</v>
      </c>
      <c r="B16" s="92" t="s">
        <v>1706</v>
      </c>
      <c r="C16" s="92" t="s">
        <v>1707</v>
      </c>
      <c r="D16" s="93">
        <v>3034</v>
      </c>
      <c r="E16" s="94">
        <v>30034</v>
      </c>
      <c r="F16" s="92" t="s">
        <v>1708</v>
      </c>
      <c r="G16" s="92" t="s">
        <v>1672</v>
      </c>
      <c r="H16" s="95">
        <v>2203663</v>
      </c>
      <c r="I16" s="96">
        <v>1888</v>
      </c>
      <c r="J16" s="92" t="s">
        <v>1680</v>
      </c>
      <c r="K16" s="92" t="s">
        <v>1674</v>
      </c>
      <c r="L16" s="97">
        <v>38</v>
      </c>
      <c r="M16" s="92"/>
      <c r="N16" s="98">
        <v>18</v>
      </c>
      <c r="O16" s="96"/>
      <c r="P16" s="99">
        <v>19.6769</v>
      </c>
      <c r="Q16" s="96"/>
      <c r="R16" s="99">
        <v>5.7127999999999997</v>
      </c>
      <c r="S16" s="96" t="s">
        <v>1693</v>
      </c>
      <c r="T16" s="99">
        <v>35.373800000000003</v>
      </c>
      <c r="U16" s="96"/>
      <c r="V16" s="95">
        <v>2774375</v>
      </c>
      <c r="W16" s="96"/>
      <c r="X16" s="100">
        <v>2676810</v>
      </c>
      <c r="Y16" s="96"/>
      <c r="Z16" s="95">
        <v>2588105</v>
      </c>
      <c r="AA16" s="96"/>
      <c r="AB16" s="95">
        <v>88705</v>
      </c>
      <c r="AC16" s="96"/>
      <c r="AD16" s="95">
        <v>138492</v>
      </c>
      <c r="AE16" s="96"/>
      <c r="AF16" s="95">
        <v>131530</v>
      </c>
      <c r="AG16" s="96"/>
      <c r="AH16" s="95">
        <v>6962</v>
      </c>
      <c r="AI16" s="96"/>
      <c r="AJ16" s="95">
        <v>1046361</v>
      </c>
      <c r="AK16" s="96"/>
      <c r="AL16" s="95">
        <v>1044905</v>
      </c>
      <c r="AM16" s="96"/>
      <c r="AN16" s="95">
        <v>58730</v>
      </c>
      <c r="AO16" s="96"/>
      <c r="AP16" s="101">
        <v>58193</v>
      </c>
      <c r="AQ16" s="96"/>
      <c r="AR16" s="95">
        <v>4652718</v>
      </c>
      <c r="AS16" s="96"/>
      <c r="AT16" s="100">
        <v>26579844</v>
      </c>
      <c r="AU16" s="92" t="s">
        <v>1693</v>
      </c>
      <c r="AV16" s="102">
        <v>57.6</v>
      </c>
      <c r="AW16" s="92" t="s">
        <v>21</v>
      </c>
      <c r="AX16" s="92" t="s">
        <v>1694</v>
      </c>
    </row>
    <row r="17" spans="1:50">
      <c r="A17" s="92" t="s">
        <v>1705</v>
      </c>
      <c r="B17" s="92" t="s">
        <v>1706</v>
      </c>
      <c r="C17" s="92" t="s">
        <v>1707</v>
      </c>
      <c r="D17" s="93">
        <v>3034</v>
      </c>
      <c r="E17" s="94">
        <v>30034</v>
      </c>
      <c r="F17" s="92" t="s">
        <v>1708</v>
      </c>
      <c r="G17" s="92" t="s">
        <v>1672</v>
      </c>
      <c r="H17" s="95">
        <v>2203663</v>
      </c>
      <c r="I17" s="96">
        <v>1888</v>
      </c>
      <c r="J17" s="92" t="s">
        <v>1673</v>
      </c>
      <c r="K17" s="92" t="s">
        <v>1674</v>
      </c>
      <c r="L17" s="97">
        <v>54</v>
      </c>
      <c r="M17" s="92"/>
      <c r="N17" s="98">
        <v>9</v>
      </c>
      <c r="O17" s="96"/>
      <c r="P17" s="99">
        <v>26.092600000000001</v>
      </c>
      <c r="Q17" s="96"/>
      <c r="R17" s="99">
        <v>4.7674000000000003</v>
      </c>
      <c r="S17" s="96" t="s">
        <v>1693</v>
      </c>
      <c r="T17" s="99">
        <v>36.698</v>
      </c>
      <c r="U17" s="96"/>
      <c r="V17" s="95">
        <v>4289979</v>
      </c>
      <c r="W17" s="96"/>
      <c r="X17" s="100">
        <v>4659371</v>
      </c>
      <c r="Y17" s="96"/>
      <c r="Z17" s="95">
        <v>4169492</v>
      </c>
      <c r="AA17" s="96"/>
      <c r="AB17" s="95">
        <v>489879</v>
      </c>
      <c r="AC17" s="96"/>
      <c r="AD17" s="95">
        <v>180401</v>
      </c>
      <c r="AE17" s="96"/>
      <c r="AF17" s="95">
        <v>159796</v>
      </c>
      <c r="AG17" s="96"/>
      <c r="AH17" s="95">
        <v>20605</v>
      </c>
      <c r="AI17" s="96"/>
      <c r="AJ17" s="95">
        <v>845652</v>
      </c>
      <c r="AK17" s="96"/>
      <c r="AL17" s="95">
        <v>734915</v>
      </c>
      <c r="AM17" s="96"/>
      <c r="AN17" s="95">
        <v>32887</v>
      </c>
      <c r="AO17" s="96"/>
      <c r="AP17" s="101">
        <v>28462</v>
      </c>
      <c r="AQ17" s="96"/>
      <c r="AR17" s="95">
        <v>5864191</v>
      </c>
      <c r="AS17" s="96"/>
      <c r="AT17" s="100">
        <v>27957087</v>
      </c>
      <c r="AU17" s="92" t="s">
        <v>1693</v>
      </c>
      <c r="AV17" s="102">
        <v>29.4</v>
      </c>
      <c r="AW17" s="92" t="s">
        <v>21</v>
      </c>
      <c r="AX17" s="92" t="s">
        <v>1694</v>
      </c>
    </row>
    <row r="18" spans="1:50">
      <c r="A18" s="92" t="s">
        <v>1705</v>
      </c>
      <c r="B18" s="92" t="s">
        <v>1706</v>
      </c>
      <c r="C18" s="92" t="s">
        <v>1707</v>
      </c>
      <c r="D18" s="93">
        <v>3034</v>
      </c>
      <c r="E18" s="94">
        <v>30034</v>
      </c>
      <c r="F18" s="92" t="s">
        <v>1708</v>
      </c>
      <c r="G18" s="92" t="s">
        <v>1672</v>
      </c>
      <c r="H18" s="95">
        <v>2203663</v>
      </c>
      <c r="I18" s="96">
        <v>1888</v>
      </c>
      <c r="J18" s="92" t="s">
        <v>1682</v>
      </c>
      <c r="K18" s="92" t="s">
        <v>1681</v>
      </c>
      <c r="L18" s="97">
        <v>149</v>
      </c>
      <c r="M18" s="92"/>
      <c r="N18" s="98">
        <v>28</v>
      </c>
      <c r="O18" s="96"/>
      <c r="P18" s="99">
        <v>38.328299999999999</v>
      </c>
      <c r="Q18" s="96"/>
      <c r="R18" s="99">
        <v>29.584599999999998</v>
      </c>
      <c r="S18" s="96" t="s">
        <v>1693</v>
      </c>
      <c r="T18" s="99">
        <v>45.747900000000001</v>
      </c>
      <c r="U18" s="96"/>
      <c r="V18" s="95">
        <v>6001808</v>
      </c>
      <c r="W18" s="96"/>
      <c r="X18" s="100">
        <v>5996542</v>
      </c>
      <c r="Y18" s="96"/>
      <c r="Z18" s="95">
        <v>5596811</v>
      </c>
      <c r="AA18" s="96"/>
      <c r="AB18" s="95">
        <v>399731</v>
      </c>
      <c r="AC18" s="96"/>
      <c r="AD18" s="95">
        <v>155174</v>
      </c>
      <c r="AE18" s="96"/>
      <c r="AF18" s="95">
        <v>146023</v>
      </c>
      <c r="AG18" s="96"/>
      <c r="AH18" s="95">
        <v>9151</v>
      </c>
      <c r="AI18" s="96"/>
      <c r="AJ18" s="95">
        <v>1094365</v>
      </c>
      <c r="AK18" s="96"/>
      <c r="AL18" s="95">
        <v>1036558</v>
      </c>
      <c r="AM18" s="96"/>
      <c r="AN18" s="95">
        <v>30902</v>
      </c>
      <c r="AO18" s="96"/>
      <c r="AP18" s="101">
        <v>28513</v>
      </c>
      <c r="AQ18" s="96"/>
      <c r="AR18" s="95">
        <v>6680248</v>
      </c>
      <c r="AS18" s="96"/>
      <c r="AT18" s="100">
        <v>197632189</v>
      </c>
      <c r="AU18" s="92" t="s">
        <v>1693</v>
      </c>
      <c r="AV18" s="102">
        <v>400.4</v>
      </c>
      <c r="AW18" s="92" t="s">
        <v>21</v>
      </c>
      <c r="AX18" s="92" t="s">
        <v>1694</v>
      </c>
    </row>
    <row r="19" spans="1:50">
      <c r="A19" s="92" t="s">
        <v>1709</v>
      </c>
      <c r="B19" s="92" t="s">
        <v>1710</v>
      </c>
      <c r="C19" s="92" t="s">
        <v>1711</v>
      </c>
      <c r="D19" s="93">
        <v>4034</v>
      </c>
      <c r="E19" s="94">
        <v>40034</v>
      </c>
      <c r="F19" s="92" t="s">
        <v>1712</v>
      </c>
      <c r="G19" s="92" t="s">
        <v>1672</v>
      </c>
      <c r="H19" s="95">
        <v>5502379</v>
      </c>
      <c r="I19" s="96">
        <v>1452</v>
      </c>
      <c r="J19" s="92" t="s">
        <v>1673</v>
      </c>
      <c r="K19" s="92" t="s">
        <v>1674</v>
      </c>
      <c r="L19" s="97">
        <v>76</v>
      </c>
      <c r="M19" s="92"/>
      <c r="N19" s="98">
        <v>18</v>
      </c>
      <c r="O19" s="96"/>
      <c r="P19" s="99">
        <v>21.7622</v>
      </c>
      <c r="Q19" s="96"/>
      <c r="R19" s="99">
        <v>7.3830999999999998</v>
      </c>
      <c r="S19" s="96" t="s">
        <v>1693</v>
      </c>
      <c r="T19" s="99">
        <v>35.960099999999997</v>
      </c>
      <c r="U19" s="96"/>
      <c r="V19" s="95">
        <v>7212362</v>
      </c>
      <c r="W19" s="96"/>
      <c r="X19" s="100">
        <v>7598157</v>
      </c>
      <c r="Y19" s="96"/>
      <c r="Z19" s="95">
        <v>7178627</v>
      </c>
      <c r="AA19" s="96"/>
      <c r="AB19" s="95">
        <v>419530</v>
      </c>
      <c r="AC19" s="96"/>
      <c r="AD19" s="95">
        <v>362201</v>
      </c>
      <c r="AE19" s="96"/>
      <c r="AF19" s="95">
        <v>329867</v>
      </c>
      <c r="AG19" s="96"/>
      <c r="AH19" s="95">
        <v>32334</v>
      </c>
      <c r="AI19" s="96"/>
      <c r="AJ19" s="95">
        <v>1899556</v>
      </c>
      <c r="AK19" s="96"/>
      <c r="AL19" s="95">
        <v>1794673</v>
      </c>
      <c r="AM19" s="96"/>
      <c r="AN19" s="95">
        <v>90549</v>
      </c>
      <c r="AO19" s="96"/>
      <c r="AP19" s="101">
        <v>82465</v>
      </c>
      <c r="AQ19" s="96"/>
      <c r="AR19" s="95">
        <v>11862059</v>
      </c>
      <c r="AS19" s="96"/>
      <c r="AT19" s="100">
        <v>87578321</v>
      </c>
      <c r="AU19" s="92" t="s">
        <v>1693</v>
      </c>
      <c r="AV19" s="102">
        <v>49.84</v>
      </c>
      <c r="AW19" s="92" t="s">
        <v>21</v>
      </c>
      <c r="AX19" s="92" t="s">
        <v>1694</v>
      </c>
    </row>
    <row r="20" spans="1:50">
      <c r="A20" s="92" t="s">
        <v>1713</v>
      </c>
      <c r="B20" s="92" t="s">
        <v>1714</v>
      </c>
      <c r="C20" s="92" t="s">
        <v>1715</v>
      </c>
      <c r="D20" s="93">
        <v>8006</v>
      </c>
      <c r="E20" s="94">
        <v>80006</v>
      </c>
      <c r="F20" s="92" t="s">
        <v>1686</v>
      </c>
      <c r="G20" s="92" t="s">
        <v>1672</v>
      </c>
      <c r="H20" s="95">
        <v>2374203</v>
      </c>
      <c r="I20" s="96">
        <v>1431</v>
      </c>
      <c r="J20" s="92" t="s">
        <v>1680</v>
      </c>
      <c r="K20" s="92" t="s">
        <v>1674</v>
      </c>
      <c r="L20" s="97">
        <v>156</v>
      </c>
      <c r="M20" s="92"/>
      <c r="N20" s="98">
        <v>41</v>
      </c>
      <c r="O20" s="96"/>
      <c r="P20" s="99">
        <v>17.200199999999999</v>
      </c>
      <c r="Q20" s="96"/>
      <c r="R20" s="99">
        <v>6.9672999999999998</v>
      </c>
      <c r="S20" s="96"/>
      <c r="T20" s="99">
        <v>19.858599999999999</v>
      </c>
      <c r="U20" s="96"/>
      <c r="V20" s="95">
        <v>9004264</v>
      </c>
      <c r="W20" s="96"/>
      <c r="X20" s="100">
        <v>9327859</v>
      </c>
      <c r="Y20" s="96"/>
      <c r="Z20" s="95">
        <v>9063803</v>
      </c>
      <c r="AA20" s="96"/>
      <c r="AB20" s="95">
        <v>264056</v>
      </c>
      <c r="AC20" s="96"/>
      <c r="AD20" s="95">
        <v>590892</v>
      </c>
      <c r="AE20" s="96"/>
      <c r="AF20" s="95">
        <v>526960</v>
      </c>
      <c r="AG20" s="96"/>
      <c r="AH20" s="95">
        <v>63932</v>
      </c>
      <c r="AI20" s="96"/>
      <c r="AJ20" s="95">
        <v>3900081</v>
      </c>
      <c r="AK20" s="96"/>
      <c r="AL20" s="95">
        <v>3745938</v>
      </c>
      <c r="AM20" s="96"/>
      <c r="AN20" s="95">
        <v>267096</v>
      </c>
      <c r="AO20" s="96"/>
      <c r="AP20" s="101">
        <v>226007</v>
      </c>
      <c r="AQ20" s="96"/>
      <c r="AR20" s="95">
        <v>10464678</v>
      </c>
      <c r="AS20" s="96"/>
      <c r="AT20" s="100">
        <v>72910951</v>
      </c>
      <c r="AU20" s="92"/>
      <c r="AV20" s="102">
        <v>119.78</v>
      </c>
      <c r="AW20" s="92" t="s">
        <v>21</v>
      </c>
      <c r="AX20" s="92" t="s">
        <v>1675</v>
      </c>
    </row>
    <row r="21" spans="1:50">
      <c r="A21" s="92" t="s">
        <v>1713</v>
      </c>
      <c r="B21" s="92" t="s">
        <v>1714</v>
      </c>
      <c r="C21" s="92" t="s">
        <v>1715</v>
      </c>
      <c r="D21" s="93">
        <v>8006</v>
      </c>
      <c r="E21" s="94">
        <v>80006</v>
      </c>
      <c r="F21" s="92" t="s">
        <v>1686</v>
      </c>
      <c r="G21" s="92" t="s">
        <v>1672</v>
      </c>
      <c r="H21" s="95">
        <v>2374203</v>
      </c>
      <c r="I21" s="96">
        <v>1431</v>
      </c>
      <c r="J21" s="92" t="s">
        <v>1682</v>
      </c>
      <c r="K21" s="92" t="s">
        <v>1681</v>
      </c>
      <c r="L21" s="97">
        <v>44</v>
      </c>
      <c r="M21" s="92"/>
      <c r="N21" s="98">
        <v>12</v>
      </c>
      <c r="O21" s="96"/>
      <c r="P21" s="99">
        <v>27.563099999999999</v>
      </c>
      <c r="Q21" s="96"/>
      <c r="R21" s="99">
        <v>11.5166</v>
      </c>
      <c r="S21" s="96"/>
      <c r="T21" s="99">
        <v>21.7837</v>
      </c>
      <c r="U21" s="96"/>
      <c r="V21" s="95">
        <v>6222945</v>
      </c>
      <c r="W21" s="96"/>
      <c r="X21" s="100">
        <v>6197643</v>
      </c>
      <c r="Y21" s="96"/>
      <c r="Z21" s="95">
        <v>6048702</v>
      </c>
      <c r="AA21" s="96"/>
      <c r="AB21" s="95">
        <v>148941</v>
      </c>
      <c r="AC21" s="96"/>
      <c r="AD21" s="95">
        <v>228257</v>
      </c>
      <c r="AE21" s="96"/>
      <c r="AF21" s="95">
        <v>219449</v>
      </c>
      <c r="AG21" s="96"/>
      <c r="AH21" s="95">
        <v>8808</v>
      </c>
      <c r="AI21" s="96"/>
      <c r="AJ21" s="95">
        <v>2010537</v>
      </c>
      <c r="AK21" s="96"/>
      <c r="AL21" s="95">
        <v>1917204</v>
      </c>
      <c r="AM21" s="96"/>
      <c r="AN21" s="95">
        <v>74540</v>
      </c>
      <c r="AO21" s="96"/>
      <c r="AP21" s="101">
        <v>70293</v>
      </c>
      <c r="AQ21" s="96"/>
      <c r="AR21" s="95">
        <v>4780402</v>
      </c>
      <c r="AS21" s="96"/>
      <c r="AT21" s="100">
        <v>55053882</v>
      </c>
      <c r="AU21" s="92"/>
      <c r="AV21" s="102">
        <v>72.760000000000005</v>
      </c>
      <c r="AW21" s="92" t="s">
        <v>21</v>
      </c>
      <c r="AX21" s="92" t="s">
        <v>1675</v>
      </c>
    </row>
    <row r="22" spans="1:50">
      <c r="A22" s="92" t="s">
        <v>1713</v>
      </c>
      <c r="B22" s="92" t="s">
        <v>1714</v>
      </c>
      <c r="C22" s="92" t="s">
        <v>1715</v>
      </c>
      <c r="D22" s="93">
        <v>8006</v>
      </c>
      <c r="E22" s="94">
        <v>80006</v>
      </c>
      <c r="F22" s="92" t="s">
        <v>1686</v>
      </c>
      <c r="G22" s="92" t="s">
        <v>1672</v>
      </c>
      <c r="H22" s="95">
        <v>2374203</v>
      </c>
      <c r="I22" s="96">
        <v>1431</v>
      </c>
      <c r="J22" s="92" t="s">
        <v>1682</v>
      </c>
      <c r="K22" s="92" t="s">
        <v>1674</v>
      </c>
      <c r="L22" s="97">
        <v>8</v>
      </c>
      <c r="M22" s="92"/>
      <c r="N22" s="98">
        <v>3</v>
      </c>
      <c r="O22" s="96"/>
      <c r="P22" s="99">
        <v>20.484200000000001</v>
      </c>
      <c r="Q22" s="96"/>
      <c r="R22" s="99">
        <v>8.6130999999999993</v>
      </c>
      <c r="S22" s="96"/>
      <c r="T22" s="99">
        <v>18.016100000000002</v>
      </c>
      <c r="U22" s="96"/>
      <c r="V22" s="95">
        <v>203262</v>
      </c>
      <c r="W22" s="96"/>
      <c r="X22" s="100">
        <v>223786</v>
      </c>
      <c r="Y22" s="96"/>
      <c r="Z22" s="95">
        <v>197570</v>
      </c>
      <c r="AA22" s="96"/>
      <c r="AB22" s="95">
        <v>26216</v>
      </c>
      <c r="AC22" s="96"/>
      <c r="AD22" s="95">
        <v>12511</v>
      </c>
      <c r="AE22" s="96"/>
      <c r="AF22" s="95">
        <v>9645</v>
      </c>
      <c r="AG22" s="96"/>
      <c r="AH22" s="95">
        <v>2866</v>
      </c>
      <c r="AI22" s="96"/>
      <c r="AJ22" s="95">
        <v>115030</v>
      </c>
      <c r="AK22" s="96"/>
      <c r="AL22" s="95">
        <v>98743</v>
      </c>
      <c r="AM22" s="96"/>
      <c r="AN22" s="95">
        <v>6243</v>
      </c>
      <c r="AO22" s="96"/>
      <c r="AP22" s="101">
        <v>4937</v>
      </c>
      <c r="AQ22" s="96"/>
      <c r="AR22" s="95">
        <v>173765</v>
      </c>
      <c r="AS22" s="96"/>
      <c r="AT22" s="100">
        <v>1496661</v>
      </c>
      <c r="AU22" s="92"/>
      <c r="AV22" s="102">
        <v>26.32</v>
      </c>
      <c r="AW22" s="92" t="s">
        <v>21</v>
      </c>
      <c r="AX22" s="92" t="s">
        <v>1675</v>
      </c>
    </row>
    <row r="23" spans="1:50">
      <c r="A23" s="92" t="s">
        <v>1716</v>
      </c>
      <c r="B23" s="92" t="s">
        <v>1717</v>
      </c>
      <c r="C23" s="92" t="s">
        <v>1670</v>
      </c>
      <c r="D23" s="93">
        <v>2078</v>
      </c>
      <c r="E23" s="94">
        <v>20078</v>
      </c>
      <c r="F23" s="92" t="s">
        <v>1671</v>
      </c>
      <c r="G23" s="92" t="s">
        <v>1672</v>
      </c>
      <c r="H23" s="95">
        <v>18351295</v>
      </c>
      <c r="I23" s="96">
        <v>1133</v>
      </c>
      <c r="J23" s="92" t="s">
        <v>1682</v>
      </c>
      <c r="K23" s="92" t="s">
        <v>1674</v>
      </c>
      <c r="L23" s="97">
        <v>1122</v>
      </c>
      <c r="M23" s="92"/>
      <c r="N23" s="98">
        <v>135</v>
      </c>
      <c r="O23" s="96"/>
      <c r="P23" s="99">
        <v>31.299700000000001</v>
      </c>
      <c r="Q23" s="96"/>
      <c r="R23" s="99">
        <v>22.852399999999999</v>
      </c>
      <c r="S23" s="96" t="s">
        <v>1693</v>
      </c>
      <c r="T23" s="99">
        <v>18.882400000000001</v>
      </c>
      <c r="U23" s="96"/>
      <c r="V23" s="95">
        <v>47488237</v>
      </c>
      <c r="W23" s="96"/>
      <c r="X23" s="100">
        <v>53139671</v>
      </c>
      <c r="Y23" s="96"/>
      <c r="Z23" s="95">
        <v>48719168</v>
      </c>
      <c r="AA23" s="96"/>
      <c r="AB23" s="95">
        <v>4420503</v>
      </c>
      <c r="AC23" s="96"/>
      <c r="AD23" s="95">
        <v>1709469</v>
      </c>
      <c r="AE23" s="96"/>
      <c r="AF23" s="95">
        <v>1556539</v>
      </c>
      <c r="AG23" s="96"/>
      <c r="AH23" s="95">
        <v>152930</v>
      </c>
      <c r="AI23" s="96"/>
      <c r="AJ23" s="95">
        <v>7201726</v>
      </c>
      <c r="AK23" s="96"/>
      <c r="AL23" s="95">
        <v>6564652</v>
      </c>
      <c r="AM23" s="96"/>
      <c r="AN23" s="95">
        <v>225218</v>
      </c>
      <c r="AO23" s="96"/>
      <c r="AP23" s="101">
        <v>203440</v>
      </c>
      <c r="AQ23" s="96"/>
      <c r="AR23" s="95">
        <v>29391259</v>
      </c>
      <c r="AS23" s="96"/>
      <c r="AT23" s="100">
        <v>671661254</v>
      </c>
      <c r="AU23" s="92" t="s">
        <v>1693</v>
      </c>
      <c r="AV23" s="102">
        <v>545.74</v>
      </c>
      <c r="AW23" s="92" t="s">
        <v>21</v>
      </c>
      <c r="AX23" s="92" t="s">
        <v>1694</v>
      </c>
    </row>
    <row r="24" spans="1:50">
      <c r="A24" s="92" t="s">
        <v>1718</v>
      </c>
      <c r="B24" s="92" t="s">
        <v>1719</v>
      </c>
      <c r="C24" s="92" t="s">
        <v>1704</v>
      </c>
      <c r="D24" s="93">
        <v>6056</v>
      </c>
      <c r="E24" s="94">
        <v>60056</v>
      </c>
      <c r="F24" s="92" t="s">
        <v>1686</v>
      </c>
      <c r="G24" s="92" t="s">
        <v>1672</v>
      </c>
      <c r="H24" s="95">
        <v>5121892</v>
      </c>
      <c r="I24" s="96">
        <v>1082</v>
      </c>
      <c r="J24" s="92" t="s">
        <v>1680</v>
      </c>
      <c r="K24" s="92" t="s">
        <v>1674</v>
      </c>
      <c r="L24" s="97">
        <v>117</v>
      </c>
      <c r="M24" s="92"/>
      <c r="N24" s="98">
        <v>44</v>
      </c>
      <c r="O24" s="96"/>
      <c r="P24" s="99">
        <v>20.510100000000001</v>
      </c>
      <c r="Q24" s="96"/>
      <c r="R24" s="99">
        <v>8.1821999999999999</v>
      </c>
      <c r="S24" s="96"/>
      <c r="T24" s="99">
        <v>41.742400000000004</v>
      </c>
      <c r="U24" s="96"/>
      <c r="V24" s="95">
        <v>9953657</v>
      </c>
      <c r="W24" s="96"/>
      <c r="X24" s="100">
        <v>9937246</v>
      </c>
      <c r="Y24" s="96"/>
      <c r="Z24" s="95">
        <v>9866803</v>
      </c>
      <c r="AA24" s="96"/>
      <c r="AB24" s="95">
        <v>70443</v>
      </c>
      <c r="AC24" s="96"/>
      <c r="AD24" s="95">
        <v>486886</v>
      </c>
      <c r="AE24" s="96"/>
      <c r="AF24" s="95">
        <v>481071</v>
      </c>
      <c r="AG24" s="96"/>
      <c r="AH24" s="95">
        <v>5815</v>
      </c>
      <c r="AI24" s="96"/>
      <c r="AJ24" s="95">
        <v>5348975</v>
      </c>
      <c r="AK24" s="96"/>
      <c r="AL24" s="95">
        <v>5310292</v>
      </c>
      <c r="AM24" s="96"/>
      <c r="AN24" s="95">
        <v>261692</v>
      </c>
      <c r="AO24" s="96"/>
      <c r="AP24" s="101">
        <v>258495</v>
      </c>
      <c r="AQ24" s="96"/>
      <c r="AR24" s="95">
        <v>20081036</v>
      </c>
      <c r="AS24" s="96"/>
      <c r="AT24" s="100">
        <v>164306746</v>
      </c>
      <c r="AU24" s="92"/>
      <c r="AV24" s="102">
        <v>182.44</v>
      </c>
      <c r="AW24" s="92" t="s">
        <v>21</v>
      </c>
      <c r="AX24" s="92" t="s">
        <v>1675</v>
      </c>
    </row>
    <row r="25" spans="1:50">
      <c r="A25" s="92" t="s">
        <v>1718</v>
      </c>
      <c r="B25" s="92" t="s">
        <v>1719</v>
      </c>
      <c r="C25" s="92" t="s">
        <v>1704</v>
      </c>
      <c r="D25" s="93">
        <v>6056</v>
      </c>
      <c r="E25" s="94">
        <v>60056</v>
      </c>
      <c r="F25" s="92" t="s">
        <v>1686</v>
      </c>
      <c r="G25" s="92" t="s">
        <v>1672</v>
      </c>
      <c r="H25" s="95">
        <v>5121892</v>
      </c>
      <c r="I25" s="96">
        <v>1082</v>
      </c>
      <c r="J25" s="92" t="s">
        <v>1682</v>
      </c>
      <c r="K25" s="92" t="s">
        <v>1681</v>
      </c>
      <c r="L25" s="97">
        <v>23</v>
      </c>
      <c r="M25" s="92"/>
      <c r="N25" s="98">
        <v>3</v>
      </c>
      <c r="O25" s="96"/>
      <c r="P25" s="99">
        <v>22.474</v>
      </c>
      <c r="Q25" s="96"/>
      <c r="R25" s="99">
        <v>17.300799999999999</v>
      </c>
      <c r="S25" s="96"/>
      <c r="T25" s="99">
        <v>20.252400000000002</v>
      </c>
      <c r="U25" s="96"/>
      <c r="V25" s="95">
        <v>1390207</v>
      </c>
      <c r="W25" s="96"/>
      <c r="X25" s="100">
        <v>1437340</v>
      </c>
      <c r="Y25" s="96"/>
      <c r="Z25" s="95">
        <v>1404961</v>
      </c>
      <c r="AA25" s="96"/>
      <c r="AB25" s="95">
        <v>32379</v>
      </c>
      <c r="AC25" s="96"/>
      <c r="AD25" s="95">
        <v>63773</v>
      </c>
      <c r="AE25" s="96"/>
      <c r="AF25" s="95">
        <v>62515</v>
      </c>
      <c r="AG25" s="96"/>
      <c r="AH25" s="95">
        <v>1258</v>
      </c>
      <c r="AI25" s="96"/>
      <c r="AJ25" s="95">
        <v>506768</v>
      </c>
      <c r="AK25" s="96"/>
      <c r="AL25" s="95">
        <v>495677</v>
      </c>
      <c r="AM25" s="96"/>
      <c r="AN25" s="95">
        <v>22535</v>
      </c>
      <c r="AO25" s="96"/>
      <c r="AP25" s="101">
        <v>22090</v>
      </c>
      <c r="AQ25" s="96"/>
      <c r="AR25" s="95">
        <v>1266076</v>
      </c>
      <c r="AS25" s="96"/>
      <c r="AT25" s="100">
        <v>21904126</v>
      </c>
      <c r="AU25" s="92"/>
      <c r="AV25" s="102">
        <v>72.3</v>
      </c>
      <c r="AW25" s="92" t="s">
        <v>21</v>
      </c>
      <c r="AX25" s="92" t="s">
        <v>1675</v>
      </c>
    </row>
    <row r="26" spans="1:50">
      <c r="A26" s="92" t="s">
        <v>1720</v>
      </c>
      <c r="B26" s="92" t="s">
        <v>1721</v>
      </c>
      <c r="C26" s="92" t="s">
        <v>1722</v>
      </c>
      <c r="D26" s="93">
        <v>8001</v>
      </c>
      <c r="E26" s="94">
        <v>80001</v>
      </c>
      <c r="F26" s="92" t="s">
        <v>1686</v>
      </c>
      <c r="G26" s="92" t="s">
        <v>1672</v>
      </c>
      <c r="H26" s="95">
        <v>1021243</v>
      </c>
      <c r="I26" s="96">
        <v>1081</v>
      </c>
      <c r="J26" s="92" t="s">
        <v>1680</v>
      </c>
      <c r="K26" s="92" t="s">
        <v>1674</v>
      </c>
      <c r="L26" s="97">
        <v>89</v>
      </c>
      <c r="M26" s="92"/>
      <c r="N26" s="98">
        <v>22</v>
      </c>
      <c r="O26" s="96"/>
      <c r="P26" s="99">
        <v>17.192799999999998</v>
      </c>
      <c r="Q26" s="96"/>
      <c r="R26" s="99">
        <v>4.7436999999999996</v>
      </c>
      <c r="S26" s="96"/>
      <c r="T26" s="99">
        <v>23.191400000000002</v>
      </c>
      <c r="U26" s="96"/>
      <c r="V26" s="95">
        <v>6112222</v>
      </c>
      <c r="W26" s="96"/>
      <c r="X26" s="100">
        <v>6204641</v>
      </c>
      <c r="Y26" s="96"/>
      <c r="Z26" s="95">
        <v>6114108</v>
      </c>
      <c r="AA26" s="96"/>
      <c r="AB26" s="95">
        <v>90533</v>
      </c>
      <c r="AC26" s="96"/>
      <c r="AD26" s="95">
        <v>367255</v>
      </c>
      <c r="AE26" s="96"/>
      <c r="AF26" s="95">
        <v>355621</v>
      </c>
      <c r="AG26" s="96"/>
      <c r="AH26" s="95">
        <v>11634</v>
      </c>
      <c r="AI26" s="96"/>
      <c r="AJ26" s="95">
        <v>2255583</v>
      </c>
      <c r="AK26" s="96"/>
      <c r="AL26" s="95">
        <v>2223959</v>
      </c>
      <c r="AM26" s="96"/>
      <c r="AN26" s="95">
        <v>136213</v>
      </c>
      <c r="AO26" s="96"/>
      <c r="AP26" s="101">
        <v>131989</v>
      </c>
      <c r="AQ26" s="96"/>
      <c r="AR26" s="95">
        <v>8247364</v>
      </c>
      <c r="AS26" s="96"/>
      <c r="AT26" s="100">
        <v>39122864</v>
      </c>
      <c r="AU26" s="92"/>
      <c r="AV26" s="102">
        <v>93.91</v>
      </c>
      <c r="AW26" s="92" t="s">
        <v>21</v>
      </c>
      <c r="AX26" s="92" t="s">
        <v>1675</v>
      </c>
    </row>
    <row r="27" spans="1:50">
      <c r="A27" s="92" t="s">
        <v>1720</v>
      </c>
      <c r="B27" s="92" t="s">
        <v>1721</v>
      </c>
      <c r="C27" s="92" t="s">
        <v>1722</v>
      </c>
      <c r="D27" s="93">
        <v>8001</v>
      </c>
      <c r="E27" s="94">
        <v>80001</v>
      </c>
      <c r="F27" s="92" t="s">
        <v>1686</v>
      </c>
      <c r="G27" s="92" t="s">
        <v>1672</v>
      </c>
      <c r="H27" s="95">
        <v>1021243</v>
      </c>
      <c r="I27" s="96">
        <v>1081</v>
      </c>
      <c r="J27" s="92" t="s">
        <v>1682</v>
      </c>
      <c r="K27" s="92" t="s">
        <v>1674</v>
      </c>
      <c r="L27" s="97">
        <v>50</v>
      </c>
      <c r="M27" s="92"/>
      <c r="N27" s="98">
        <v>9</v>
      </c>
      <c r="O27" s="96"/>
      <c r="P27" s="99">
        <v>32.473599999999998</v>
      </c>
      <c r="Q27" s="96"/>
      <c r="R27" s="99">
        <v>25.643899999999999</v>
      </c>
      <c r="S27" s="96"/>
      <c r="T27" s="99">
        <v>16.274799999999999</v>
      </c>
      <c r="U27" s="96"/>
      <c r="V27" s="95">
        <v>4053946</v>
      </c>
      <c r="W27" s="96"/>
      <c r="X27" s="100">
        <v>4051779</v>
      </c>
      <c r="Y27" s="96"/>
      <c r="Z27" s="95">
        <v>4039581</v>
      </c>
      <c r="AA27" s="96"/>
      <c r="AB27" s="95">
        <v>12198</v>
      </c>
      <c r="AC27" s="96"/>
      <c r="AD27" s="95">
        <v>128674</v>
      </c>
      <c r="AE27" s="96"/>
      <c r="AF27" s="95">
        <v>124396</v>
      </c>
      <c r="AG27" s="96"/>
      <c r="AH27" s="95">
        <v>4278</v>
      </c>
      <c r="AI27" s="96"/>
      <c r="AJ27" s="95">
        <v>1067699</v>
      </c>
      <c r="AK27" s="96"/>
      <c r="AL27" s="95">
        <v>1064546</v>
      </c>
      <c r="AM27" s="96"/>
      <c r="AN27" s="95">
        <v>33846</v>
      </c>
      <c r="AO27" s="96"/>
      <c r="AP27" s="101">
        <v>32741</v>
      </c>
      <c r="AQ27" s="96"/>
      <c r="AR27" s="95">
        <v>2024524</v>
      </c>
      <c r="AS27" s="96"/>
      <c r="AT27" s="100">
        <v>51916777</v>
      </c>
      <c r="AU27" s="92"/>
      <c r="AV27" s="102">
        <v>174.46</v>
      </c>
      <c r="AW27" s="92" t="s">
        <v>21</v>
      </c>
      <c r="AX27" s="92" t="s">
        <v>1675</v>
      </c>
    </row>
    <row r="28" spans="1:50">
      <c r="A28" s="92" t="s">
        <v>1723</v>
      </c>
      <c r="B28" s="92" t="s">
        <v>1691</v>
      </c>
      <c r="C28" s="92" t="s">
        <v>1692</v>
      </c>
      <c r="D28" s="93">
        <v>5118</v>
      </c>
      <c r="E28" s="94">
        <v>50118</v>
      </c>
      <c r="F28" s="92" t="s">
        <v>1686</v>
      </c>
      <c r="G28" s="92" t="s">
        <v>1672</v>
      </c>
      <c r="H28" s="95">
        <v>8608208</v>
      </c>
      <c r="I28" s="96">
        <v>1066</v>
      </c>
      <c r="J28" s="92" t="s">
        <v>1682</v>
      </c>
      <c r="K28" s="92" t="s">
        <v>1681</v>
      </c>
      <c r="L28" s="97">
        <v>527</v>
      </c>
      <c r="M28" s="92"/>
      <c r="N28" s="98">
        <v>40</v>
      </c>
      <c r="O28" s="96"/>
      <c r="P28" s="99">
        <v>30.932500000000001</v>
      </c>
      <c r="Q28" s="96"/>
      <c r="R28" s="99">
        <v>21.712499999999999</v>
      </c>
      <c r="S28" s="96"/>
      <c r="T28" s="99">
        <v>18.979099999999999</v>
      </c>
      <c r="U28" s="96"/>
      <c r="V28" s="95">
        <v>16284231</v>
      </c>
      <c r="W28" s="96"/>
      <c r="X28" s="100">
        <v>16302662</v>
      </c>
      <c r="Y28" s="96"/>
      <c r="Z28" s="95">
        <v>15388572</v>
      </c>
      <c r="AA28" s="96"/>
      <c r="AB28" s="95">
        <v>914090</v>
      </c>
      <c r="AC28" s="96"/>
      <c r="AD28" s="95">
        <v>520340</v>
      </c>
      <c r="AE28" s="96"/>
      <c r="AF28" s="95">
        <v>497488</v>
      </c>
      <c r="AG28" s="96"/>
      <c r="AH28" s="95">
        <v>22852</v>
      </c>
      <c r="AI28" s="96"/>
      <c r="AJ28" s="95">
        <v>2394714</v>
      </c>
      <c r="AK28" s="96"/>
      <c r="AL28" s="95">
        <v>2258067</v>
      </c>
      <c r="AM28" s="96"/>
      <c r="AN28" s="95">
        <v>76862</v>
      </c>
      <c r="AO28" s="96"/>
      <c r="AP28" s="101">
        <v>73504</v>
      </c>
      <c r="AQ28" s="96"/>
      <c r="AR28" s="95">
        <v>9441882</v>
      </c>
      <c r="AS28" s="96"/>
      <c r="AT28" s="100">
        <v>205006670</v>
      </c>
      <c r="AU28" s="92"/>
      <c r="AV28" s="102">
        <v>399.6</v>
      </c>
      <c r="AW28" s="92" t="s">
        <v>21</v>
      </c>
      <c r="AX28" s="92" t="s">
        <v>1675</v>
      </c>
    </row>
    <row r="29" spans="1:50">
      <c r="A29" s="92" t="s">
        <v>1723</v>
      </c>
      <c r="B29" s="92" t="s">
        <v>1691</v>
      </c>
      <c r="C29" s="92" t="s">
        <v>1692</v>
      </c>
      <c r="D29" s="93">
        <v>5118</v>
      </c>
      <c r="E29" s="94">
        <v>50118</v>
      </c>
      <c r="F29" s="92" t="s">
        <v>1686</v>
      </c>
      <c r="G29" s="92" t="s">
        <v>1672</v>
      </c>
      <c r="H29" s="95">
        <v>8608208</v>
      </c>
      <c r="I29" s="96">
        <v>1066</v>
      </c>
      <c r="J29" s="92" t="s">
        <v>1682</v>
      </c>
      <c r="K29" s="92" t="s">
        <v>1674</v>
      </c>
      <c r="L29" s="97">
        <v>539</v>
      </c>
      <c r="M29" s="92"/>
      <c r="N29" s="98">
        <v>53</v>
      </c>
      <c r="O29" s="96"/>
      <c r="P29" s="99">
        <v>29.0824</v>
      </c>
      <c r="Q29" s="96"/>
      <c r="R29" s="99">
        <v>21.172499999999999</v>
      </c>
      <c r="S29" s="96"/>
      <c r="T29" s="99">
        <v>13.8796</v>
      </c>
      <c r="U29" s="96"/>
      <c r="V29" s="95">
        <v>16028080</v>
      </c>
      <c r="W29" s="96"/>
      <c r="X29" s="100">
        <v>15585872</v>
      </c>
      <c r="Y29" s="96"/>
      <c r="Z29" s="95">
        <v>15273179</v>
      </c>
      <c r="AA29" s="96"/>
      <c r="AB29" s="95">
        <v>312693</v>
      </c>
      <c r="AC29" s="96"/>
      <c r="AD29" s="95">
        <v>535954</v>
      </c>
      <c r="AE29" s="96"/>
      <c r="AF29" s="95">
        <v>525169</v>
      </c>
      <c r="AG29" s="96"/>
      <c r="AH29" s="95">
        <v>10785</v>
      </c>
      <c r="AI29" s="96"/>
      <c r="AJ29" s="95">
        <v>2545102</v>
      </c>
      <c r="AK29" s="96"/>
      <c r="AL29" s="95">
        <v>2494601</v>
      </c>
      <c r="AM29" s="96"/>
      <c r="AN29" s="95">
        <v>89035</v>
      </c>
      <c r="AO29" s="96"/>
      <c r="AP29" s="101">
        <v>87312</v>
      </c>
      <c r="AQ29" s="96"/>
      <c r="AR29" s="95">
        <v>7289149</v>
      </c>
      <c r="AS29" s="96"/>
      <c r="AT29" s="100">
        <v>154329520</v>
      </c>
      <c r="AU29" s="92"/>
      <c r="AV29" s="102">
        <v>575.4</v>
      </c>
      <c r="AW29" s="92" t="s">
        <v>21</v>
      </c>
      <c r="AX29" s="92" t="s">
        <v>1675</v>
      </c>
    </row>
    <row r="30" spans="1:50">
      <c r="A30" s="92" t="s">
        <v>1724</v>
      </c>
      <c r="B30" s="92" t="s">
        <v>1725</v>
      </c>
      <c r="C30" s="92" t="s">
        <v>1670</v>
      </c>
      <c r="D30" s="93">
        <v>2100</v>
      </c>
      <c r="E30" s="94">
        <v>20100</v>
      </c>
      <c r="F30" s="92" t="s">
        <v>1671</v>
      </c>
      <c r="G30" s="92" t="s">
        <v>1672</v>
      </c>
      <c r="H30" s="95">
        <v>18351295</v>
      </c>
      <c r="I30" s="96">
        <v>1022</v>
      </c>
      <c r="J30" s="92" t="s">
        <v>1682</v>
      </c>
      <c r="K30" s="92" t="s">
        <v>1674</v>
      </c>
      <c r="L30" s="97">
        <v>1022</v>
      </c>
      <c r="M30" s="92"/>
      <c r="N30" s="98">
        <v>107</v>
      </c>
      <c r="O30" s="96"/>
      <c r="P30" s="99">
        <v>29.212299999999999</v>
      </c>
      <c r="Q30" s="96"/>
      <c r="R30" s="99">
        <v>28.269200000000001</v>
      </c>
      <c r="S30" s="96" t="s">
        <v>1693</v>
      </c>
      <c r="T30" s="99">
        <v>20.565999999999999</v>
      </c>
      <c r="U30" s="96" t="s">
        <v>1693</v>
      </c>
      <c r="V30" s="95">
        <v>61301708</v>
      </c>
      <c r="W30" s="96"/>
      <c r="X30" s="100">
        <v>68469245</v>
      </c>
      <c r="Y30" s="96"/>
      <c r="Z30" s="95">
        <v>61766650</v>
      </c>
      <c r="AA30" s="96"/>
      <c r="AB30" s="95">
        <v>6702595</v>
      </c>
      <c r="AC30" s="96"/>
      <c r="AD30" s="95">
        <v>2305899</v>
      </c>
      <c r="AE30" s="96"/>
      <c r="AF30" s="95">
        <v>2114409</v>
      </c>
      <c r="AG30" s="96"/>
      <c r="AH30" s="95">
        <v>191490</v>
      </c>
      <c r="AI30" s="96"/>
      <c r="AJ30" s="95">
        <v>7765181</v>
      </c>
      <c r="AK30" s="96"/>
      <c r="AL30" s="95">
        <v>6968685</v>
      </c>
      <c r="AM30" s="96"/>
      <c r="AN30" s="95">
        <v>266731</v>
      </c>
      <c r="AO30" s="96"/>
      <c r="AP30" s="101">
        <v>199752</v>
      </c>
      <c r="AQ30" s="96"/>
      <c r="AR30" s="95">
        <v>43484907</v>
      </c>
      <c r="AS30" s="96" t="s">
        <v>1693</v>
      </c>
      <c r="AT30" s="100">
        <v>1229284540</v>
      </c>
      <c r="AU30" s="92" t="s">
        <v>1693</v>
      </c>
      <c r="AV30" s="102">
        <v>638.20000000000005</v>
      </c>
      <c r="AW30" s="92" t="s">
        <v>21</v>
      </c>
      <c r="AX30" s="92" t="s">
        <v>1694</v>
      </c>
    </row>
    <row r="31" spans="1:50">
      <c r="A31" s="92" t="s">
        <v>1726</v>
      </c>
      <c r="B31" s="92" t="s">
        <v>1727</v>
      </c>
      <c r="C31" s="92" t="s">
        <v>1685</v>
      </c>
      <c r="D31" s="93">
        <v>9015</v>
      </c>
      <c r="E31" s="94">
        <v>90015</v>
      </c>
      <c r="F31" s="92" t="s">
        <v>1712</v>
      </c>
      <c r="G31" s="92" t="s">
        <v>1672</v>
      </c>
      <c r="H31" s="95">
        <v>3281212</v>
      </c>
      <c r="I31" s="96">
        <v>996</v>
      </c>
      <c r="J31" s="92" t="s">
        <v>1680</v>
      </c>
      <c r="K31" s="92" t="s">
        <v>1674</v>
      </c>
      <c r="L31" s="97">
        <v>149</v>
      </c>
      <c r="M31" s="92"/>
      <c r="N31" s="98">
        <v>141</v>
      </c>
      <c r="O31" s="96"/>
      <c r="P31" s="99">
        <v>9.4969999999999999</v>
      </c>
      <c r="Q31" s="96"/>
      <c r="R31" s="99">
        <v>2.7421000000000002</v>
      </c>
      <c r="S31" s="96"/>
      <c r="T31" s="99">
        <v>76.584800000000001</v>
      </c>
      <c r="U31" s="96"/>
      <c r="V31" s="95">
        <v>4944335</v>
      </c>
      <c r="W31" s="96"/>
      <c r="X31" s="100">
        <v>4660934</v>
      </c>
      <c r="Y31" s="96"/>
      <c r="Z31" s="95">
        <v>4640244</v>
      </c>
      <c r="AA31" s="96"/>
      <c r="AB31" s="95">
        <v>20690</v>
      </c>
      <c r="AC31" s="96"/>
      <c r="AD31" s="95">
        <v>491748</v>
      </c>
      <c r="AE31" s="96"/>
      <c r="AF31" s="95">
        <v>488601</v>
      </c>
      <c r="AG31" s="96"/>
      <c r="AH31" s="95">
        <v>3147</v>
      </c>
      <c r="AI31" s="96"/>
      <c r="AJ31" s="95">
        <v>3097363</v>
      </c>
      <c r="AK31" s="96"/>
      <c r="AL31" s="95">
        <v>3084167</v>
      </c>
      <c r="AM31" s="96"/>
      <c r="AN31" s="95">
        <v>326422</v>
      </c>
      <c r="AO31" s="96"/>
      <c r="AP31" s="101">
        <v>324323</v>
      </c>
      <c r="AQ31" s="96"/>
      <c r="AR31" s="95">
        <v>37419416</v>
      </c>
      <c r="AS31" s="96"/>
      <c r="AT31" s="100">
        <v>102607757</v>
      </c>
      <c r="AU31" s="92"/>
      <c r="AV31" s="102">
        <v>64.400000000000006</v>
      </c>
      <c r="AW31" s="92" t="s">
        <v>21</v>
      </c>
      <c r="AX31" s="92" t="s">
        <v>1675</v>
      </c>
    </row>
    <row r="32" spans="1:50">
      <c r="A32" s="92" t="s">
        <v>1728</v>
      </c>
      <c r="B32" s="92" t="s">
        <v>1729</v>
      </c>
      <c r="C32" s="92" t="s">
        <v>1730</v>
      </c>
      <c r="D32" s="93">
        <v>8</v>
      </c>
      <c r="E32" s="94">
        <v>8</v>
      </c>
      <c r="F32" s="92" t="s">
        <v>1686</v>
      </c>
      <c r="G32" s="92" t="s">
        <v>1672</v>
      </c>
      <c r="H32" s="95">
        <v>1849898</v>
      </c>
      <c r="I32" s="96">
        <v>982</v>
      </c>
      <c r="J32" s="92" t="s">
        <v>1680</v>
      </c>
      <c r="K32" s="92" t="s">
        <v>1674</v>
      </c>
      <c r="L32" s="97">
        <v>116</v>
      </c>
      <c r="M32" s="92"/>
      <c r="N32" s="98">
        <v>55</v>
      </c>
      <c r="O32" s="96"/>
      <c r="P32" s="99">
        <v>14.136900000000001</v>
      </c>
      <c r="Q32" s="96"/>
      <c r="R32" s="99">
        <v>5.2552000000000003</v>
      </c>
      <c r="S32" s="96"/>
      <c r="T32" s="99">
        <v>48.392400000000002</v>
      </c>
      <c r="U32" s="96"/>
      <c r="V32" s="95">
        <v>8977599</v>
      </c>
      <c r="W32" s="96"/>
      <c r="X32" s="100">
        <v>8981104</v>
      </c>
      <c r="Y32" s="96"/>
      <c r="Z32" s="95">
        <v>8864217</v>
      </c>
      <c r="AA32" s="96"/>
      <c r="AB32" s="95">
        <v>116887</v>
      </c>
      <c r="AC32" s="96"/>
      <c r="AD32" s="95">
        <v>636882</v>
      </c>
      <c r="AE32" s="96"/>
      <c r="AF32" s="95">
        <v>627025</v>
      </c>
      <c r="AG32" s="96"/>
      <c r="AH32" s="95">
        <v>9857</v>
      </c>
      <c r="AI32" s="96"/>
      <c r="AJ32" s="95">
        <v>4501055</v>
      </c>
      <c r="AK32" s="96"/>
      <c r="AL32" s="95">
        <v>4442373</v>
      </c>
      <c r="AM32" s="96"/>
      <c r="AN32" s="95">
        <v>319090</v>
      </c>
      <c r="AO32" s="96"/>
      <c r="AP32" s="101">
        <v>314140</v>
      </c>
      <c r="AQ32" s="96"/>
      <c r="AR32" s="95">
        <v>30343267</v>
      </c>
      <c r="AS32" s="96"/>
      <c r="AT32" s="100">
        <v>159458488</v>
      </c>
      <c r="AU32" s="92"/>
      <c r="AV32" s="102">
        <v>118.91</v>
      </c>
      <c r="AW32" s="92" t="s">
        <v>21</v>
      </c>
      <c r="AX32" s="92" t="s">
        <v>1675</v>
      </c>
    </row>
    <row r="33" spans="1:50">
      <c r="A33" s="92" t="s">
        <v>1731</v>
      </c>
      <c r="B33" s="92" t="s">
        <v>1732</v>
      </c>
      <c r="C33" s="92" t="s">
        <v>1733</v>
      </c>
      <c r="D33" s="93">
        <v>4022</v>
      </c>
      <c r="E33" s="94">
        <v>40022</v>
      </c>
      <c r="F33" s="92" t="s">
        <v>1686</v>
      </c>
      <c r="G33" s="92" t="s">
        <v>1672</v>
      </c>
      <c r="H33" s="95">
        <v>4515419</v>
      </c>
      <c r="I33" s="96">
        <v>943</v>
      </c>
      <c r="J33" s="92" t="s">
        <v>1673</v>
      </c>
      <c r="K33" s="92" t="s">
        <v>1674</v>
      </c>
      <c r="L33" s="97">
        <v>212</v>
      </c>
      <c r="M33" s="92"/>
      <c r="N33" s="98">
        <v>39</v>
      </c>
      <c r="O33" s="96"/>
      <c r="P33" s="99">
        <v>26.494</v>
      </c>
      <c r="Q33" s="96"/>
      <c r="R33" s="99">
        <v>7.2762000000000002</v>
      </c>
      <c r="S33" s="96"/>
      <c r="T33" s="99">
        <v>58.747300000000003</v>
      </c>
      <c r="U33" s="96"/>
      <c r="V33" s="95">
        <v>20499724</v>
      </c>
      <c r="W33" s="96"/>
      <c r="X33" s="100">
        <v>21145309</v>
      </c>
      <c r="Y33" s="96"/>
      <c r="Z33" s="95">
        <v>20430752</v>
      </c>
      <c r="AA33" s="96"/>
      <c r="AB33" s="95">
        <v>714557</v>
      </c>
      <c r="AC33" s="96"/>
      <c r="AD33" s="95">
        <v>794602</v>
      </c>
      <c r="AE33" s="96"/>
      <c r="AF33" s="95">
        <v>771146</v>
      </c>
      <c r="AG33" s="96"/>
      <c r="AH33" s="95">
        <v>23456</v>
      </c>
      <c r="AI33" s="96"/>
      <c r="AJ33" s="95">
        <v>3715370</v>
      </c>
      <c r="AK33" s="96"/>
      <c r="AL33" s="95">
        <v>3628801</v>
      </c>
      <c r="AM33" s="96"/>
      <c r="AN33" s="95">
        <v>143614</v>
      </c>
      <c r="AO33" s="96"/>
      <c r="AP33" s="101">
        <v>139086</v>
      </c>
      <c r="AQ33" s="96"/>
      <c r="AR33" s="95">
        <v>45302714</v>
      </c>
      <c r="AS33" s="96"/>
      <c r="AT33" s="100">
        <v>329631085</v>
      </c>
      <c r="AU33" s="92"/>
      <c r="AV33" s="102">
        <v>96.06</v>
      </c>
      <c r="AW33" s="92" t="s">
        <v>21</v>
      </c>
      <c r="AX33" s="92" t="s">
        <v>1675</v>
      </c>
    </row>
    <row r="34" spans="1:50">
      <c r="A34" s="92" t="s">
        <v>1734</v>
      </c>
      <c r="B34" s="92" t="s">
        <v>1735</v>
      </c>
      <c r="C34" s="92" t="s">
        <v>1701</v>
      </c>
      <c r="D34" s="93">
        <v>3022</v>
      </c>
      <c r="E34" s="94">
        <v>30022</v>
      </c>
      <c r="F34" s="92" t="s">
        <v>1686</v>
      </c>
      <c r="G34" s="92" t="s">
        <v>1672</v>
      </c>
      <c r="H34" s="95">
        <v>1733853</v>
      </c>
      <c r="I34" s="96">
        <v>930</v>
      </c>
      <c r="J34" s="92" t="s">
        <v>1680</v>
      </c>
      <c r="K34" s="92" t="s">
        <v>1674</v>
      </c>
      <c r="L34" s="97">
        <v>58</v>
      </c>
      <c r="M34" s="92"/>
      <c r="N34" s="98">
        <v>29</v>
      </c>
      <c r="O34" s="96"/>
      <c r="P34" s="99">
        <v>12.909700000000001</v>
      </c>
      <c r="Q34" s="96"/>
      <c r="R34" s="99">
        <v>4.0317999999999996</v>
      </c>
      <c r="S34" s="96"/>
      <c r="T34" s="99">
        <v>37.530500000000004</v>
      </c>
      <c r="U34" s="96"/>
      <c r="V34" s="95">
        <v>2027777</v>
      </c>
      <c r="W34" s="96"/>
      <c r="X34" s="100">
        <v>1999310</v>
      </c>
      <c r="Y34" s="96"/>
      <c r="Z34" s="95">
        <v>1916792</v>
      </c>
      <c r="AA34" s="96"/>
      <c r="AB34" s="95">
        <v>82518</v>
      </c>
      <c r="AC34" s="96"/>
      <c r="AD34" s="95">
        <v>155486</v>
      </c>
      <c r="AE34" s="96"/>
      <c r="AF34" s="95">
        <v>148477</v>
      </c>
      <c r="AG34" s="96"/>
      <c r="AH34" s="95">
        <v>7009</v>
      </c>
      <c r="AI34" s="96"/>
      <c r="AJ34" s="95">
        <v>1497766</v>
      </c>
      <c r="AK34" s="96"/>
      <c r="AL34" s="95">
        <v>1442245</v>
      </c>
      <c r="AM34" s="96"/>
      <c r="AN34" s="95">
        <v>116738</v>
      </c>
      <c r="AO34" s="96"/>
      <c r="AP34" s="101">
        <v>112071</v>
      </c>
      <c r="AQ34" s="96"/>
      <c r="AR34" s="95">
        <v>5572417</v>
      </c>
      <c r="AS34" s="96"/>
      <c r="AT34" s="100">
        <v>22466673</v>
      </c>
      <c r="AU34" s="92"/>
      <c r="AV34" s="102">
        <v>49.64</v>
      </c>
      <c r="AW34" s="92" t="s">
        <v>21</v>
      </c>
      <c r="AX34" s="92" t="s">
        <v>1675</v>
      </c>
    </row>
    <row r="35" spans="1:50">
      <c r="A35" s="92" t="s">
        <v>1736</v>
      </c>
      <c r="B35" s="92" t="s">
        <v>1737</v>
      </c>
      <c r="C35" s="92" t="s">
        <v>1685</v>
      </c>
      <c r="D35" s="93">
        <v>9026</v>
      </c>
      <c r="E35" s="94">
        <v>90026</v>
      </c>
      <c r="F35" s="92" t="s">
        <v>1686</v>
      </c>
      <c r="G35" s="92" t="s">
        <v>1672</v>
      </c>
      <c r="H35" s="95">
        <v>2956746</v>
      </c>
      <c r="I35" s="96">
        <v>906</v>
      </c>
      <c r="J35" s="92" t="s">
        <v>1680</v>
      </c>
      <c r="K35" s="92" t="s">
        <v>1674</v>
      </c>
      <c r="L35" s="97">
        <v>103</v>
      </c>
      <c r="M35" s="92"/>
      <c r="N35" s="98">
        <v>35</v>
      </c>
      <c r="O35" s="96"/>
      <c r="P35" s="99">
        <v>18.120799999999999</v>
      </c>
      <c r="Q35" s="96"/>
      <c r="R35" s="99">
        <v>6.0708000000000002</v>
      </c>
      <c r="S35" s="96"/>
      <c r="T35" s="99">
        <v>62.966000000000001</v>
      </c>
      <c r="U35" s="96"/>
      <c r="V35" s="95">
        <v>9662505</v>
      </c>
      <c r="W35" s="96"/>
      <c r="X35" s="100">
        <v>9410942</v>
      </c>
      <c r="Y35" s="96"/>
      <c r="Z35" s="95">
        <v>9210076</v>
      </c>
      <c r="AA35" s="96"/>
      <c r="AB35" s="95">
        <v>200866</v>
      </c>
      <c r="AC35" s="96"/>
      <c r="AD35" s="95">
        <v>527144</v>
      </c>
      <c r="AE35" s="96"/>
      <c r="AF35" s="95">
        <v>508259</v>
      </c>
      <c r="AG35" s="96"/>
      <c r="AH35" s="95">
        <v>18885</v>
      </c>
      <c r="AI35" s="96"/>
      <c r="AJ35" s="95">
        <v>3279625</v>
      </c>
      <c r="AK35" s="96"/>
      <c r="AL35" s="95">
        <v>3207856</v>
      </c>
      <c r="AM35" s="96"/>
      <c r="AN35" s="95">
        <v>183992</v>
      </c>
      <c r="AO35" s="96"/>
      <c r="AP35" s="101">
        <v>177429</v>
      </c>
      <c r="AQ35" s="96"/>
      <c r="AR35" s="95">
        <v>32003027</v>
      </c>
      <c r="AS35" s="96"/>
      <c r="AT35" s="100">
        <v>194284885</v>
      </c>
      <c r="AU35" s="92"/>
      <c r="AV35" s="102">
        <v>108.4</v>
      </c>
      <c r="AW35" s="92" t="s">
        <v>21</v>
      </c>
      <c r="AX35" s="92" t="s">
        <v>1675</v>
      </c>
    </row>
    <row r="36" spans="1:50">
      <c r="A36" s="92" t="s">
        <v>1738</v>
      </c>
      <c r="B36" s="92" t="s">
        <v>1739</v>
      </c>
      <c r="C36" s="92" t="s">
        <v>1740</v>
      </c>
      <c r="D36" s="93">
        <v>5027</v>
      </c>
      <c r="E36" s="94">
        <v>50027</v>
      </c>
      <c r="F36" s="92" t="s">
        <v>1671</v>
      </c>
      <c r="G36" s="92" t="s">
        <v>1672</v>
      </c>
      <c r="H36" s="95">
        <v>2650890</v>
      </c>
      <c r="I36" s="96">
        <v>823</v>
      </c>
      <c r="J36" s="92" t="s">
        <v>1680</v>
      </c>
      <c r="K36" s="92" t="s">
        <v>1674</v>
      </c>
      <c r="L36" s="97">
        <v>76</v>
      </c>
      <c r="M36" s="92"/>
      <c r="N36" s="98">
        <v>23</v>
      </c>
      <c r="O36" s="96"/>
      <c r="P36" s="99">
        <v>11.985900000000001</v>
      </c>
      <c r="Q36" s="96"/>
      <c r="R36" s="99">
        <v>3.9723999999999999</v>
      </c>
      <c r="S36" s="96" t="s">
        <v>1693</v>
      </c>
      <c r="T36" s="99">
        <v>30.465299999999999</v>
      </c>
      <c r="U36" s="96"/>
      <c r="V36" s="95">
        <v>4237895</v>
      </c>
      <c r="W36" s="96"/>
      <c r="X36" s="100">
        <v>4129925</v>
      </c>
      <c r="Y36" s="96"/>
      <c r="Z36" s="95">
        <v>4034814</v>
      </c>
      <c r="AA36" s="96"/>
      <c r="AB36" s="95">
        <v>95111</v>
      </c>
      <c r="AC36" s="96"/>
      <c r="AD36" s="95">
        <v>354913</v>
      </c>
      <c r="AE36" s="96"/>
      <c r="AF36" s="95">
        <v>336629</v>
      </c>
      <c r="AG36" s="96"/>
      <c r="AH36" s="95">
        <v>18284</v>
      </c>
      <c r="AI36" s="96"/>
      <c r="AJ36" s="95">
        <v>1500026</v>
      </c>
      <c r="AK36" s="96"/>
      <c r="AL36" s="95">
        <v>1436691</v>
      </c>
      <c r="AM36" s="96"/>
      <c r="AN36" s="95">
        <v>125192</v>
      </c>
      <c r="AO36" s="96"/>
      <c r="AP36" s="101">
        <v>118274</v>
      </c>
      <c r="AQ36" s="96"/>
      <c r="AR36" s="95">
        <v>10255520</v>
      </c>
      <c r="AS36" s="96"/>
      <c r="AT36" s="100">
        <v>40738989</v>
      </c>
      <c r="AU36" s="92" t="s">
        <v>1693</v>
      </c>
      <c r="AV36" s="102">
        <v>44.26</v>
      </c>
      <c r="AW36" s="92" t="s">
        <v>21</v>
      </c>
      <c r="AX36" s="92" t="s">
        <v>1694</v>
      </c>
    </row>
    <row r="37" spans="1:50">
      <c r="A37" s="92" t="s">
        <v>1738</v>
      </c>
      <c r="B37" s="92" t="s">
        <v>1739</v>
      </c>
      <c r="C37" s="92" t="s">
        <v>1740</v>
      </c>
      <c r="D37" s="93">
        <v>5027</v>
      </c>
      <c r="E37" s="94">
        <v>50027</v>
      </c>
      <c r="F37" s="92" t="s">
        <v>1671</v>
      </c>
      <c r="G37" s="92" t="s">
        <v>1672</v>
      </c>
      <c r="H37" s="95">
        <v>2650890</v>
      </c>
      <c r="I37" s="96">
        <v>823</v>
      </c>
      <c r="J37" s="92" t="s">
        <v>1682</v>
      </c>
      <c r="K37" s="92" t="s">
        <v>1681</v>
      </c>
      <c r="L37" s="97">
        <v>20</v>
      </c>
      <c r="M37" s="92"/>
      <c r="N37" s="98">
        <v>4</v>
      </c>
      <c r="O37" s="96"/>
      <c r="P37" s="99">
        <v>43.768999999999998</v>
      </c>
      <c r="Q37" s="96"/>
      <c r="R37" s="99">
        <v>24.702500000000001</v>
      </c>
      <c r="S37" s="96" t="s">
        <v>1693</v>
      </c>
      <c r="T37" s="99">
        <v>26.3444</v>
      </c>
      <c r="U37" s="96"/>
      <c r="V37" s="95">
        <v>253487</v>
      </c>
      <c r="W37" s="96"/>
      <c r="X37" s="100">
        <v>256360</v>
      </c>
      <c r="Y37" s="96"/>
      <c r="Z37" s="95">
        <v>253291</v>
      </c>
      <c r="AA37" s="96"/>
      <c r="AB37" s="95">
        <v>3069</v>
      </c>
      <c r="AC37" s="96"/>
      <c r="AD37" s="95">
        <v>6199</v>
      </c>
      <c r="AE37" s="96"/>
      <c r="AF37" s="95">
        <v>5787</v>
      </c>
      <c r="AG37" s="96"/>
      <c r="AH37" s="95">
        <v>412</v>
      </c>
      <c r="AI37" s="96"/>
      <c r="AJ37" s="95">
        <v>64139</v>
      </c>
      <c r="AK37" s="96"/>
      <c r="AL37" s="95">
        <v>63372</v>
      </c>
      <c r="AM37" s="96"/>
      <c r="AN37" s="95">
        <v>1552</v>
      </c>
      <c r="AO37" s="96"/>
      <c r="AP37" s="101">
        <v>1448</v>
      </c>
      <c r="AQ37" s="96"/>
      <c r="AR37" s="95">
        <v>152455</v>
      </c>
      <c r="AS37" s="96"/>
      <c r="AT37" s="100">
        <v>3766017</v>
      </c>
      <c r="AU37" s="92" t="s">
        <v>1693</v>
      </c>
      <c r="AV37" s="102">
        <v>77.900000000000006</v>
      </c>
      <c r="AW37" s="92" t="s">
        <v>21</v>
      </c>
      <c r="AX37" s="92" t="s">
        <v>1694</v>
      </c>
    </row>
    <row r="38" spans="1:50">
      <c r="A38" s="92" t="s">
        <v>1741</v>
      </c>
      <c r="B38" s="92" t="s">
        <v>1742</v>
      </c>
      <c r="C38" s="92" t="s">
        <v>1685</v>
      </c>
      <c r="D38" s="93">
        <v>9013</v>
      </c>
      <c r="E38" s="94">
        <v>90013</v>
      </c>
      <c r="F38" s="92" t="s">
        <v>1686</v>
      </c>
      <c r="G38" s="92" t="s">
        <v>1672</v>
      </c>
      <c r="H38" s="95">
        <v>1664496</v>
      </c>
      <c r="I38" s="96">
        <v>635</v>
      </c>
      <c r="J38" s="92" t="s">
        <v>1680</v>
      </c>
      <c r="K38" s="92" t="s">
        <v>1674</v>
      </c>
      <c r="L38" s="97">
        <v>61</v>
      </c>
      <c r="M38" s="92"/>
      <c r="N38" s="98">
        <v>29</v>
      </c>
      <c r="O38" s="96"/>
      <c r="P38" s="99">
        <v>14.6876</v>
      </c>
      <c r="Q38" s="96"/>
      <c r="R38" s="99">
        <v>5.3385999999999996</v>
      </c>
      <c r="S38" s="96"/>
      <c r="T38" s="99">
        <v>31.957599999999999</v>
      </c>
      <c r="U38" s="96"/>
      <c r="V38" s="95">
        <v>3049391</v>
      </c>
      <c r="W38" s="96"/>
      <c r="X38" s="100">
        <v>3045104</v>
      </c>
      <c r="Y38" s="96"/>
      <c r="Z38" s="95">
        <v>2886997</v>
      </c>
      <c r="AA38" s="96"/>
      <c r="AB38" s="95">
        <v>158107</v>
      </c>
      <c r="AC38" s="96"/>
      <c r="AD38" s="95">
        <v>208938</v>
      </c>
      <c r="AE38" s="96"/>
      <c r="AF38" s="95">
        <v>196560</v>
      </c>
      <c r="AG38" s="96"/>
      <c r="AH38" s="95">
        <v>12378</v>
      </c>
      <c r="AI38" s="96"/>
      <c r="AJ38" s="95">
        <v>1824324</v>
      </c>
      <c r="AK38" s="96"/>
      <c r="AL38" s="95">
        <v>1733696</v>
      </c>
      <c r="AM38" s="96"/>
      <c r="AN38" s="95">
        <v>131172</v>
      </c>
      <c r="AO38" s="96"/>
      <c r="AP38" s="101">
        <v>123509</v>
      </c>
      <c r="AQ38" s="96"/>
      <c r="AR38" s="95">
        <v>6281578</v>
      </c>
      <c r="AS38" s="96"/>
      <c r="AT38" s="100">
        <v>33535077</v>
      </c>
      <c r="AU38" s="92"/>
      <c r="AV38" s="102">
        <v>80.959999999999994</v>
      </c>
      <c r="AW38" s="92" t="s">
        <v>21</v>
      </c>
      <c r="AX38" s="92" t="s">
        <v>1675</v>
      </c>
    </row>
    <row r="39" spans="1:50">
      <c r="A39" s="92" t="s">
        <v>1743</v>
      </c>
      <c r="B39" s="92" t="s">
        <v>1744</v>
      </c>
      <c r="C39" s="92" t="s">
        <v>1685</v>
      </c>
      <c r="D39" s="93">
        <v>9003</v>
      </c>
      <c r="E39" s="94">
        <v>90003</v>
      </c>
      <c r="F39" s="92" t="s">
        <v>1686</v>
      </c>
      <c r="G39" s="92" t="s">
        <v>1672</v>
      </c>
      <c r="H39" s="95">
        <v>3281212</v>
      </c>
      <c r="I39" s="96">
        <v>616</v>
      </c>
      <c r="J39" s="92" t="s">
        <v>1673</v>
      </c>
      <c r="K39" s="92" t="s">
        <v>1674</v>
      </c>
      <c r="L39" s="97">
        <v>599</v>
      </c>
      <c r="M39" s="92"/>
      <c r="N39" s="98">
        <v>56</v>
      </c>
      <c r="O39" s="96"/>
      <c r="P39" s="99">
        <v>34.829900000000002</v>
      </c>
      <c r="Q39" s="96" t="s">
        <v>1693</v>
      </c>
      <c r="R39" s="99">
        <v>13.962999999999999</v>
      </c>
      <c r="S39" s="96"/>
      <c r="T39" s="99">
        <v>44.260899999999999</v>
      </c>
      <c r="U39" s="96" t="s">
        <v>1693</v>
      </c>
      <c r="V39" s="95">
        <v>69597595</v>
      </c>
      <c r="W39" s="96"/>
      <c r="X39" s="100">
        <v>72050709</v>
      </c>
      <c r="Y39" s="96"/>
      <c r="Z39" s="95">
        <v>69799195</v>
      </c>
      <c r="AA39" s="96"/>
      <c r="AB39" s="95">
        <v>2251514</v>
      </c>
      <c r="AC39" s="96"/>
      <c r="AD39" s="95">
        <v>2377255</v>
      </c>
      <c r="AE39" s="96"/>
      <c r="AF39" s="95">
        <v>2004002</v>
      </c>
      <c r="AG39" s="96" t="s">
        <v>1693</v>
      </c>
      <c r="AH39" s="95">
        <v>373253</v>
      </c>
      <c r="AI39" s="96"/>
      <c r="AJ39" s="95">
        <v>8255518</v>
      </c>
      <c r="AK39" s="96"/>
      <c r="AL39" s="95">
        <v>7973519</v>
      </c>
      <c r="AM39" s="96"/>
      <c r="AN39" s="95">
        <v>277276</v>
      </c>
      <c r="AO39" s="96"/>
      <c r="AP39" s="101">
        <v>229211</v>
      </c>
      <c r="AQ39" s="96"/>
      <c r="AR39" s="95">
        <v>88698878</v>
      </c>
      <c r="AS39" s="96"/>
      <c r="AT39" s="100">
        <v>1238506222</v>
      </c>
      <c r="AU39" s="92"/>
      <c r="AV39" s="102">
        <v>239.42</v>
      </c>
      <c r="AW39" s="92" t="s">
        <v>21</v>
      </c>
      <c r="AX39" s="92" t="s">
        <v>1694</v>
      </c>
    </row>
    <row r="40" spans="1:50">
      <c r="A40" s="92" t="s">
        <v>1745</v>
      </c>
      <c r="B40" s="92" t="s">
        <v>1746</v>
      </c>
      <c r="C40" s="92" t="s">
        <v>1747</v>
      </c>
      <c r="D40" s="93">
        <v>7006</v>
      </c>
      <c r="E40" s="94">
        <v>70006</v>
      </c>
      <c r="F40" s="92" t="s">
        <v>1686</v>
      </c>
      <c r="G40" s="92" t="s">
        <v>1672</v>
      </c>
      <c r="H40" s="95">
        <v>2150706</v>
      </c>
      <c r="I40" s="96">
        <v>493</v>
      </c>
      <c r="J40" s="92" t="s">
        <v>1680</v>
      </c>
      <c r="K40" s="92" t="s">
        <v>1674</v>
      </c>
      <c r="L40" s="97">
        <v>50</v>
      </c>
      <c r="M40" s="92"/>
      <c r="N40" s="98">
        <v>25</v>
      </c>
      <c r="O40" s="96"/>
      <c r="P40" s="99">
        <v>23.1905</v>
      </c>
      <c r="Q40" s="96"/>
      <c r="R40" s="99">
        <v>6.7489999999999997</v>
      </c>
      <c r="S40" s="96"/>
      <c r="T40" s="99">
        <v>41.739400000000003</v>
      </c>
      <c r="U40" s="96"/>
      <c r="V40" s="95">
        <v>5954691</v>
      </c>
      <c r="W40" s="96"/>
      <c r="X40" s="100">
        <v>5905439</v>
      </c>
      <c r="Y40" s="96"/>
      <c r="Z40" s="95">
        <v>5839491</v>
      </c>
      <c r="AA40" s="96"/>
      <c r="AB40" s="95">
        <v>65948</v>
      </c>
      <c r="AC40" s="96"/>
      <c r="AD40" s="95">
        <v>256119</v>
      </c>
      <c r="AE40" s="96"/>
      <c r="AF40" s="95">
        <v>251805</v>
      </c>
      <c r="AG40" s="96"/>
      <c r="AH40" s="95">
        <v>4314</v>
      </c>
      <c r="AI40" s="96"/>
      <c r="AJ40" s="95">
        <v>2952712</v>
      </c>
      <c r="AK40" s="96"/>
      <c r="AL40" s="95">
        <v>2919745</v>
      </c>
      <c r="AM40" s="96"/>
      <c r="AN40" s="95">
        <v>128060</v>
      </c>
      <c r="AO40" s="96"/>
      <c r="AP40" s="101">
        <v>125902</v>
      </c>
      <c r="AQ40" s="96"/>
      <c r="AR40" s="95">
        <v>10510179</v>
      </c>
      <c r="AS40" s="96"/>
      <c r="AT40" s="100">
        <v>70933375</v>
      </c>
      <c r="AU40" s="92"/>
      <c r="AV40" s="102">
        <v>91.06</v>
      </c>
      <c r="AW40" s="92" t="s">
        <v>21</v>
      </c>
      <c r="AX40" s="92" t="s">
        <v>1675</v>
      </c>
    </row>
    <row r="41" spans="1:50">
      <c r="A41" s="92" t="s">
        <v>1748</v>
      </c>
      <c r="B41" s="92" t="s">
        <v>1749</v>
      </c>
      <c r="C41" s="92" t="s">
        <v>1750</v>
      </c>
      <c r="D41" s="93">
        <v>5015</v>
      </c>
      <c r="E41" s="94">
        <v>50015</v>
      </c>
      <c r="F41" s="92" t="s">
        <v>1686</v>
      </c>
      <c r="G41" s="92" t="s">
        <v>1672</v>
      </c>
      <c r="H41" s="95">
        <v>1780673</v>
      </c>
      <c r="I41" s="96">
        <v>418</v>
      </c>
      <c r="J41" s="92" t="s">
        <v>1680</v>
      </c>
      <c r="K41" s="92" t="s">
        <v>1674</v>
      </c>
      <c r="L41" s="97">
        <v>6</v>
      </c>
      <c r="M41" s="92"/>
      <c r="N41" s="98">
        <v>6</v>
      </c>
      <c r="O41" s="96"/>
      <c r="P41" s="99">
        <v>14.0802</v>
      </c>
      <c r="Q41" s="96"/>
      <c r="R41" s="99">
        <v>3.5057</v>
      </c>
      <c r="S41" s="96" t="s">
        <v>1693</v>
      </c>
      <c r="T41" s="99">
        <v>14.4611</v>
      </c>
      <c r="U41" s="96"/>
      <c r="V41" s="95">
        <v>559327</v>
      </c>
      <c r="W41" s="96"/>
      <c r="X41" s="100">
        <v>577077</v>
      </c>
      <c r="Y41" s="96"/>
      <c r="Z41" s="95">
        <v>573726</v>
      </c>
      <c r="AA41" s="96"/>
      <c r="AB41" s="95">
        <v>3351</v>
      </c>
      <c r="AC41" s="96"/>
      <c r="AD41" s="95">
        <v>41389</v>
      </c>
      <c r="AE41" s="96"/>
      <c r="AF41" s="95">
        <v>40747</v>
      </c>
      <c r="AG41" s="96"/>
      <c r="AH41" s="95">
        <v>642</v>
      </c>
      <c r="AI41" s="96"/>
      <c r="AJ41" s="95">
        <v>562513</v>
      </c>
      <c r="AK41" s="96"/>
      <c r="AL41" s="95">
        <v>559161</v>
      </c>
      <c r="AM41" s="96"/>
      <c r="AN41" s="95">
        <v>40336</v>
      </c>
      <c r="AO41" s="96"/>
      <c r="AP41" s="101">
        <v>39693</v>
      </c>
      <c r="AQ41" s="96"/>
      <c r="AR41" s="95">
        <v>589245</v>
      </c>
      <c r="AS41" s="96"/>
      <c r="AT41" s="100">
        <v>2065735</v>
      </c>
      <c r="AU41" s="92" t="s">
        <v>1693</v>
      </c>
      <c r="AV41" s="102">
        <v>30.38</v>
      </c>
      <c r="AW41" s="92" t="s">
        <v>21</v>
      </c>
      <c r="AX41" s="92" t="s">
        <v>1694</v>
      </c>
    </row>
    <row r="42" spans="1:50">
      <c r="A42" s="92" t="s">
        <v>1748</v>
      </c>
      <c r="B42" s="92" t="s">
        <v>1749</v>
      </c>
      <c r="C42" s="92" t="s">
        <v>1750</v>
      </c>
      <c r="D42" s="93">
        <v>5015</v>
      </c>
      <c r="E42" s="94">
        <v>50015</v>
      </c>
      <c r="F42" s="92" t="s">
        <v>1686</v>
      </c>
      <c r="G42" s="92" t="s">
        <v>1672</v>
      </c>
      <c r="H42" s="95">
        <v>1780673</v>
      </c>
      <c r="I42" s="96">
        <v>418</v>
      </c>
      <c r="J42" s="92" t="s">
        <v>1673</v>
      </c>
      <c r="K42" s="92" t="s">
        <v>1674</v>
      </c>
      <c r="L42" s="97">
        <v>16</v>
      </c>
      <c r="M42" s="92"/>
      <c r="N42" s="98">
        <v>8</v>
      </c>
      <c r="O42" s="96"/>
      <c r="P42" s="99">
        <v>19.014700000000001</v>
      </c>
      <c r="Q42" s="96"/>
      <c r="R42" s="99">
        <v>6.9599000000000002</v>
      </c>
      <c r="S42" s="96" t="s">
        <v>1693</v>
      </c>
      <c r="T42" s="99">
        <v>20.605499999999999</v>
      </c>
      <c r="U42" s="96"/>
      <c r="V42" s="95">
        <v>2472057</v>
      </c>
      <c r="W42" s="96"/>
      <c r="X42" s="100">
        <v>2440418</v>
      </c>
      <c r="Y42" s="96"/>
      <c r="Z42" s="95">
        <v>2434523</v>
      </c>
      <c r="AA42" s="96"/>
      <c r="AB42" s="95">
        <v>5895</v>
      </c>
      <c r="AC42" s="96"/>
      <c r="AD42" s="95">
        <v>129302</v>
      </c>
      <c r="AE42" s="96"/>
      <c r="AF42" s="95">
        <v>128034</v>
      </c>
      <c r="AG42" s="96"/>
      <c r="AH42" s="95">
        <v>1268</v>
      </c>
      <c r="AI42" s="96"/>
      <c r="AJ42" s="95">
        <v>1238321</v>
      </c>
      <c r="AK42" s="96"/>
      <c r="AL42" s="95">
        <v>1235375</v>
      </c>
      <c r="AM42" s="96"/>
      <c r="AN42" s="95">
        <v>65610</v>
      </c>
      <c r="AO42" s="96"/>
      <c r="AP42" s="101">
        <v>64976</v>
      </c>
      <c r="AQ42" s="96"/>
      <c r="AR42" s="95">
        <v>2638201</v>
      </c>
      <c r="AS42" s="96"/>
      <c r="AT42" s="100">
        <v>18361515</v>
      </c>
      <c r="AU42" s="92" t="s">
        <v>1693</v>
      </c>
      <c r="AV42" s="102">
        <v>38.08</v>
      </c>
      <c r="AW42" s="92" t="s">
        <v>21</v>
      </c>
      <c r="AX42" s="92" t="s">
        <v>1694</v>
      </c>
    </row>
    <row r="43" spans="1:50">
      <c r="A43" s="92" t="s">
        <v>1751</v>
      </c>
      <c r="B43" s="92" t="s">
        <v>1752</v>
      </c>
      <c r="C43" s="92" t="s">
        <v>1753</v>
      </c>
      <c r="D43" s="93">
        <v>3083</v>
      </c>
      <c r="E43" s="94">
        <v>30083</v>
      </c>
      <c r="F43" s="92" t="s">
        <v>1686</v>
      </c>
      <c r="G43" s="92" t="s">
        <v>1672</v>
      </c>
      <c r="H43" s="95">
        <v>1439666</v>
      </c>
      <c r="I43" s="96">
        <v>417</v>
      </c>
      <c r="J43" s="92" t="s">
        <v>1680</v>
      </c>
      <c r="K43" s="92" t="s">
        <v>1674</v>
      </c>
      <c r="L43" s="97">
        <v>6</v>
      </c>
      <c r="M43" s="92"/>
      <c r="N43" s="98">
        <v>6</v>
      </c>
      <c r="O43" s="96"/>
      <c r="P43" s="99">
        <v>13.267099999999999</v>
      </c>
      <c r="Q43" s="96"/>
      <c r="R43" s="99">
        <v>3.2271999999999998</v>
      </c>
      <c r="S43" s="96"/>
      <c r="T43" s="99">
        <v>40.308999999999997</v>
      </c>
      <c r="U43" s="96"/>
      <c r="V43" s="95">
        <v>344336</v>
      </c>
      <c r="W43" s="96"/>
      <c r="X43" s="100">
        <v>344847</v>
      </c>
      <c r="Y43" s="96"/>
      <c r="Z43" s="95">
        <v>343618</v>
      </c>
      <c r="AA43" s="96"/>
      <c r="AB43" s="95">
        <v>1229</v>
      </c>
      <c r="AC43" s="96"/>
      <c r="AD43" s="95">
        <v>26101</v>
      </c>
      <c r="AE43" s="96"/>
      <c r="AF43" s="95">
        <v>25900</v>
      </c>
      <c r="AG43" s="96"/>
      <c r="AH43" s="95">
        <v>201</v>
      </c>
      <c r="AI43" s="96"/>
      <c r="AJ43" s="95">
        <v>344847</v>
      </c>
      <c r="AK43" s="96"/>
      <c r="AL43" s="95">
        <v>343618</v>
      </c>
      <c r="AM43" s="96"/>
      <c r="AN43" s="95">
        <v>26101</v>
      </c>
      <c r="AO43" s="96"/>
      <c r="AP43" s="101">
        <v>25900</v>
      </c>
      <c r="AQ43" s="96"/>
      <c r="AR43" s="95">
        <v>1044002</v>
      </c>
      <c r="AS43" s="96"/>
      <c r="AT43" s="100">
        <v>3369249</v>
      </c>
      <c r="AU43" s="92"/>
      <c r="AV43" s="102">
        <v>14.8</v>
      </c>
      <c r="AW43" s="92" t="s">
        <v>21</v>
      </c>
      <c r="AX43" s="92" t="s">
        <v>1675</v>
      </c>
    </row>
    <row r="44" spans="1:50">
      <c r="A44" s="92" t="s">
        <v>1754</v>
      </c>
      <c r="B44" s="92" t="s">
        <v>1755</v>
      </c>
      <c r="C44" s="92" t="s">
        <v>1756</v>
      </c>
      <c r="D44" s="93">
        <v>4008</v>
      </c>
      <c r="E44" s="94">
        <v>40008</v>
      </c>
      <c r="F44" s="92" t="s">
        <v>1712</v>
      </c>
      <c r="G44" s="92" t="s">
        <v>1672</v>
      </c>
      <c r="H44" s="95">
        <v>1249442</v>
      </c>
      <c r="I44" s="96">
        <v>409</v>
      </c>
      <c r="J44" s="92" t="s">
        <v>1680</v>
      </c>
      <c r="K44" s="92" t="s">
        <v>1674</v>
      </c>
      <c r="L44" s="97">
        <v>36</v>
      </c>
      <c r="M44" s="92"/>
      <c r="N44" s="98">
        <v>16</v>
      </c>
      <c r="O44" s="96"/>
      <c r="P44" s="99">
        <v>16.140799999999999</v>
      </c>
      <c r="Q44" s="96"/>
      <c r="R44" s="99">
        <v>5.1829999999999998</v>
      </c>
      <c r="S44" s="96"/>
      <c r="T44" s="99">
        <v>55.526200000000003</v>
      </c>
      <c r="U44" s="96"/>
      <c r="V44" s="95">
        <v>2178959</v>
      </c>
      <c r="W44" s="96"/>
      <c r="X44" s="100">
        <v>2267166</v>
      </c>
      <c r="Y44" s="96"/>
      <c r="Z44" s="95">
        <v>2110955</v>
      </c>
      <c r="AA44" s="96"/>
      <c r="AB44" s="95">
        <v>156211</v>
      </c>
      <c r="AC44" s="96"/>
      <c r="AD44" s="95">
        <v>138754</v>
      </c>
      <c r="AE44" s="96"/>
      <c r="AF44" s="95">
        <v>130784</v>
      </c>
      <c r="AG44" s="96"/>
      <c r="AH44" s="95">
        <v>7970</v>
      </c>
      <c r="AI44" s="96"/>
      <c r="AJ44" s="95">
        <v>1141671</v>
      </c>
      <c r="AK44" s="96"/>
      <c r="AL44" s="95">
        <v>1059265</v>
      </c>
      <c r="AM44" s="96"/>
      <c r="AN44" s="95">
        <v>69828</v>
      </c>
      <c r="AO44" s="96"/>
      <c r="AP44" s="101">
        <v>65622</v>
      </c>
      <c r="AQ44" s="96"/>
      <c r="AR44" s="95">
        <v>7261944</v>
      </c>
      <c r="AS44" s="96"/>
      <c r="AT44" s="100">
        <v>37638865</v>
      </c>
      <c r="AU44" s="92"/>
      <c r="AV44" s="102">
        <v>37.299999999999997</v>
      </c>
      <c r="AW44" s="92" t="s">
        <v>21</v>
      </c>
      <c r="AX44" s="92" t="s">
        <v>1675</v>
      </c>
    </row>
    <row r="45" spans="1:50">
      <c r="A45" s="92" t="s">
        <v>1757</v>
      </c>
      <c r="B45" s="92" t="s">
        <v>1758</v>
      </c>
      <c r="C45" s="92" t="s">
        <v>1759</v>
      </c>
      <c r="D45" s="93">
        <v>40</v>
      </c>
      <c r="E45" s="94">
        <v>40</v>
      </c>
      <c r="F45" s="92" t="s">
        <v>1686</v>
      </c>
      <c r="G45" s="92" t="s">
        <v>1672</v>
      </c>
      <c r="H45" s="95">
        <v>3059393</v>
      </c>
      <c r="I45" s="96">
        <v>381</v>
      </c>
      <c r="J45" s="92" t="s">
        <v>1680</v>
      </c>
      <c r="K45" s="92" t="s">
        <v>1674</v>
      </c>
      <c r="L45" s="97">
        <v>48</v>
      </c>
      <c r="M45" s="92"/>
      <c r="N45" s="98">
        <v>17</v>
      </c>
      <c r="O45" s="96"/>
      <c r="P45" s="99">
        <v>18.259</v>
      </c>
      <c r="Q45" s="96"/>
      <c r="R45" s="99">
        <v>6.3029999999999999</v>
      </c>
      <c r="S45" s="96"/>
      <c r="T45" s="99">
        <v>35.367199999999997</v>
      </c>
      <c r="U45" s="96"/>
      <c r="V45" s="95">
        <v>3994837</v>
      </c>
      <c r="W45" s="96"/>
      <c r="X45" s="100">
        <v>4168064</v>
      </c>
      <c r="Y45" s="96"/>
      <c r="Z45" s="95">
        <v>4078592</v>
      </c>
      <c r="AA45" s="96"/>
      <c r="AB45" s="95">
        <v>89472</v>
      </c>
      <c r="AC45" s="96"/>
      <c r="AD45" s="95">
        <v>233843</v>
      </c>
      <c r="AE45" s="96"/>
      <c r="AF45" s="95">
        <v>223374</v>
      </c>
      <c r="AG45" s="96"/>
      <c r="AH45" s="95">
        <v>10469</v>
      </c>
      <c r="AI45" s="96"/>
      <c r="AJ45" s="95">
        <v>1165448</v>
      </c>
      <c r="AK45" s="96"/>
      <c r="AL45" s="95">
        <v>1140397</v>
      </c>
      <c r="AM45" s="96"/>
      <c r="AN45" s="95">
        <v>65104</v>
      </c>
      <c r="AO45" s="96"/>
      <c r="AP45" s="101">
        <v>61879</v>
      </c>
      <c r="AQ45" s="96"/>
      <c r="AR45" s="95">
        <v>7900122</v>
      </c>
      <c r="AS45" s="96"/>
      <c r="AT45" s="100">
        <v>49794569</v>
      </c>
      <c r="AU45" s="92"/>
      <c r="AV45" s="102">
        <v>40.4</v>
      </c>
      <c r="AW45" s="92" t="s">
        <v>21</v>
      </c>
      <c r="AX45" s="92" t="s">
        <v>1675</v>
      </c>
    </row>
    <row r="46" spans="1:50">
      <c r="A46" s="92" t="s">
        <v>1757</v>
      </c>
      <c r="B46" s="92" t="s">
        <v>1758</v>
      </c>
      <c r="C46" s="92" t="s">
        <v>1759</v>
      </c>
      <c r="D46" s="93">
        <v>40</v>
      </c>
      <c r="E46" s="94">
        <v>40</v>
      </c>
      <c r="F46" s="92" t="s">
        <v>1686</v>
      </c>
      <c r="G46" s="92" t="s">
        <v>1672</v>
      </c>
      <c r="H46" s="95">
        <v>3059393</v>
      </c>
      <c r="I46" s="96">
        <v>381</v>
      </c>
      <c r="J46" s="92" t="s">
        <v>1682</v>
      </c>
      <c r="K46" s="92" t="s">
        <v>1681</v>
      </c>
      <c r="L46" s="97">
        <v>70</v>
      </c>
      <c r="M46" s="92"/>
      <c r="N46" s="98">
        <v>23</v>
      </c>
      <c r="O46" s="96"/>
      <c r="P46" s="99">
        <v>30.116700000000002</v>
      </c>
      <c r="Q46" s="96"/>
      <c r="R46" s="99">
        <v>25.192499999999999</v>
      </c>
      <c r="S46" s="96"/>
      <c r="T46" s="99">
        <v>24.971</v>
      </c>
      <c r="U46" s="96"/>
      <c r="V46" s="95">
        <v>1617729</v>
      </c>
      <c r="W46" s="96"/>
      <c r="X46" s="100">
        <v>1562310</v>
      </c>
      <c r="Y46" s="96"/>
      <c r="Z46" s="95">
        <v>1526737</v>
      </c>
      <c r="AA46" s="96"/>
      <c r="AB46" s="95">
        <v>35573</v>
      </c>
      <c r="AC46" s="96"/>
      <c r="AD46" s="95">
        <v>54020</v>
      </c>
      <c r="AE46" s="96"/>
      <c r="AF46" s="95">
        <v>50694</v>
      </c>
      <c r="AG46" s="96"/>
      <c r="AH46" s="95">
        <v>3326</v>
      </c>
      <c r="AI46" s="96"/>
      <c r="AJ46" s="95">
        <v>250453</v>
      </c>
      <c r="AK46" s="96"/>
      <c r="AL46" s="95">
        <v>244746</v>
      </c>
      <c r="AM46" s="96"/>
      <c r="AN46" s="95">
        <v>8818</v>
      </c>
      <c r="AO46" s="96"/>
      <c r="AP46" s="101">
        <v>8281</v>
      </c>
      <c r="AQ46" s="96"/>
      <c r="AR46" s="95">
        <v>1265882</v>
      </c>
      <c r="AS46" s="96"/>
      <c r="AT46" s="100">
        <v>31890678</v>
      </c>
      <c r="AU46" s="92"/>
      <c r="AV46" s="102">
        <v>163.84</v>
      </c>
      <c r="AW46" s="92" t="s">
        <v>21</v>
      </c>
      <c r="AX46" s="92" t="s">
        <v>1675</v>
      </c>
    </row>
    <row r="47" spans="1:50">
      <c r="A47" s="92" t="s">
        <v>1760</v>
      </c>
      <c r="B47" s="92" t="s">
        <v>1761</v>
      </c>
      <c r="C47" s="92" t="s">
        <v>1670</v>
      </c>
      <c r="D47" s="93">
        <v>2004</v>
      </c>
      <c r="E47" s="94">
        <v>20004</v>
      </c>
      <c r="F47" s="92" t="s">
        <v>1686</v>
      </c>
      <c r="G47" s="92" t="s">
        <v>1672</v>
      </c>
      <c r="H47" s="95">
        <v>935906</v>
      </c>
      <c r="I47" s="96">
        <v>359</v>
      </c>
      <c r="J47" s="92" t="s">
        <v>1680</v>
      </c>
      <c r="K47" s="92" t="s">
        <v>1674</v>
      </c>
      <c r="L47" s="97">
        <v>23</v>
      </c>
      <c r="M47" s="92"/>
      <c r="N47" s="98">
        <v>7</v>
      </c>
      <c r="O47" s="96"/>
      <c r="P47" s="99">
        <v>11.1447</v>
      </c>
      <c r="Q47" s="96"/>
      <c r="R47" s="99">
        <v>2.6665000000000001</v>
      </c>
      <c r="S47" s="96"/>
      <c r="T47" s="99">
        <v>48.610100000000003</v>
      </c>
      <c r="U47" s="96"/>
      <c r="V47" s="95">
        <v>962940</v>
      </c>
      <c r="W47" s="96"/>
      <c r="X47" s="100">
        <v>984827</v>
      </c>
      <c r="Y47" s="96"/>
      <c r="Z47" s="95">
        <v>968353</v>
      </c>
      <c r="AA47" s="96"/>
      <c r="AB47" s="95">
        <v>16474</v>
      </c>
      <c r="AC47" s="96"/>
      <c r="AD47" s="95">
        <v>91599</v>
      </c>
      <c r="AE47" s="96"/>
      <c r="AF47" s="95">
        <v>86889</v>
      </c>
      <c r="AG47" s="96"/>
      <c r="AH47" s="95">
        <v>4710</v>
      </c>
      <c r="AI47" s="96"/>
      <c r="AJ47" s="95">
        <v>347313</v>
      </c>
      <c r="AK47" s="96"/>
      <c r="AL47" s="95">
        <v>341503</v>
      </c>
      <c r="AM47" s="96"/>
      <c r="AN47" s="95">
        <v>32115</v>
      </c>
      <c r="AO47" s="96"/>
      <c r="AP47" s="101">
        <v>30462</v>
      </c>
      <c r="AQ47" s="96"/>
      <c r="AR47" s="95">
        <v>4223681</v>
      </c>
      <c r="AS47" s="96"/>
      <c r="AT47" s="100">
        <v>11262397</v>
      </c>
      <c r="AU47" s="92"/>
      <c r="AV47" s="102">
        <v>12.4</v>
      </c>
      <c r="AW47" s="92" t="s">
        <v>21</v>
      </c>
      <c r="AX47" s="92" t="s">
        <v>1675</v>
      </c>
    </row>
    <row r="48" spans="1:50">
      <c r="A48" s="92" t="s">
        <v>1762</v>
      </c>
      <c r="B48" s="92" t="s">
        <v>1763</v>
      </c>
      <c r="C48" s="92" t="s">
        <v>1685</v>
      </c>
      <c r="D48" s="93">
        <v>9019</v>
      </c>
      <c r="E48" s="94">
        <v>90019</v>
      </c>
      <c r="F48" s="92" t="s">
        <v>1686</v>
      </c>
      <c r="G48" s="92" t="s">
        <v>1672</v>
      </c>
      <c r="H48" s="95">
        <v>1723634</v>
      </c>
      <c r="I48" s="96">
        <v>331</v>
      </c>
      <c r="J48" s="92" t="s">
        <v>1680</v>
      </c>
      <c r="K48" s="92" t="s">
        <v>1674</v>
      </c>
      <c r="L48" s="97">
        <v>69</v>
      </c>
      <c r="M48" s="92"/>
      <c r="N48" s="98">
        <v>18</v>
      </c>
      <c r="O48" s="96"/>
      <c r="P48" s="99">
        <v>17.4438</v>
      </c>
      <c r="Q48" s="96"/>
      <c r="R48" s="99">
        <v>5.9108000000000001</v>
      </c>
      <c r="S48" s="96"/>
      <c r="T48" s="99">
        <v>43.433199999999999</v>
      </c>
      <c r="U48" s="96"/>
      <c r="V48" s="95">
        <v>3637080</v>
      </c>
      <c r="W48" s="96"/>
      <c r="X48" s="100">
        <v>3765256</v>
      </c>
      <c r="Y48" s="96"/>
      <c r="Z48" s="95">
        <v>3610107</v>
      </c>
      <c r="AA48" s="96"/>
      <c r="AB48" s="95">
        <v>155149</v>
      </c>
      <c r="AC48" s="96"/>
      <c r="AD48" s="95">
        <v>213385</v>
      </c>
      <c r="AE48" s="96"/>
      <c r="AF48" s="95">
        <v>206957</v>
      </c>
      <c r="AG48" s="96"/>
      <c r="AH48" s="95">
        <v>6428</v>
      </c>
      <c r="AI48" s="96"/>
      <c r="AJ48" s="95">
        <v>1757466</v>
      </c>
      <c r="AK48" s="96"/>
      <c r="AL48" s="95">
        <v>1710343</v>
      </c>
      <c r="AM48" s="96"/>
      <c r="AN48" s="95">
        <v>101083</v>
      </c>
      <c r="AO48" s="96"/>
      <c r="AP48" s="101">
        <v>98064</v>
      </c>
      <c r="AQ48" s="96"/>
      <c r="AR48" s="95">
        <v>8988806</v>
      </c>
      <c r="AS48" s="96"/>
      <c r="AT48" s="100">
        <v>53131252</v>
      </c>
      <c r="AU48" s="92"/>
      <c r="AV48" s="102">
        <v>84.92</v>
      </c>
      <c r="AW48" s="92" t="s">
        <v>21</v>
      </c>
      <c r="AX48" s="92" t="s">
        <v>1675</v>
      </c>
    </row>
    <row r="49" spans="1:50">
      <c r="A49" s="92" t="s">
        <v>1764</v>
      </c>
      <c r="B49" s="92" t="s">
        <v>1765</v>
      </c>
      <c r="C49" s="92" t="s">
        <v>1704</v>
      </c>
      <c r="D49" s="93">
        <v>6007</v>
      </c>
      <c r="E49" s="94">
        <v>60007</v>
      </c>
      <c r="F49" s="92" t="s">
        <v>1686</v>
      </c>
      <c r="G49" s="92" t="s">
        <v>1672</v>
      </c>
      <c r="H49" s="95">
        <v>5121892</v>
      </c>
      <c r="I49" s="96">
        <v>312</v>
      </c>
      <c r="J49" s="92" t="s">
        <v>1682</v>
      </c>
      <c r="K49" s="92" t="s">
        <v>1681</v>
      </c>
      <c r="L49" s="97">
        <v>20</v>
      </c>
      <c r="M49" s="92"/>
      <c r="N49" s="98">
        <v>5</v>
      </c>
      <c r="O49" s="96"/>
      <c r="P49" s="99">
        <v>19.5091</v>
      </c>
      <c r="Q49" s="96"/>
      <c r="R49" s="99">
        <v>15.8208</v>
      </c>
      <c r="S49" s="96" t="s">
        <v>1698</v>
      </c>
      <c r="T49" s="99">
        <v>2.8578999999999999</v>
      </c>
      <c r="U49" s="96" t="s">
        <v>1698</v>
      </c>
      <c r="V49" s="95">
        <v>2417541</v>
      </c>
      <c r="W49" s="96"/>
      <c r="X49" s="100">
        <v>2349671</v>
      </c>
      <c r="Y49" s="96"/>
      <c r="Z49" s="95">
        <v>2320998</v>
      </c>
      <c r="AA49" s="96"/>
      <c r="AB49" s="95">
        <v>28673</v>
      </c>
      <c r="AC49" s="96"/>
      <c r="AD49" s="95">
        <v>120510</v>
      </c>
      <c r="AE49" s="96"/>
      <c r="AF49" s="95">
        <v>118970</v>
      </c>
      <c r="AG49" s="96"/>
      <c r="AH49" s="95">
        <v>1540</v>
      </c>
      <c r="AI49" s="96"/>
      <c r="AJ49" s="95">
        <v>587418</v>
      </c>
      <c r="AK49" s="96"/>
      <c r="AL49" s="95">
        <v>580250</v>
      </c>
      <c r="AM49" s="96" t="s">
        <v>1698</v>
      </c>
      <c r="AN49" s="95">
        <v>30128</v>
      </c>
      <c r="AO49" s="96"/>
      <c r="AP49" s="101">
        <v>29743</v>
      </c>
      <c r="AQ49" s="96" t="s">
        <v>1698</v>
      </c>
      <c r="AR49" s="95">
        <v>340008</v>
      </c>
      <c r="AS49" s="96" t="s">
        <v>1698</v>
      </c>
      <c r="AT49" s="100">
        <v>5379214</v>
      </c>
      <c r="AU49" s="92" t="s">
        <v>1698</v>
      </c>
      <c r="AV49" s="102">
        <v>52.34</v>
      </c>
      <c r="AW49" s="92" t="s">
        <v>21</v>
      </c>
      <c r="AX49" s="92" t="s">
        <v>1694</v>
      </c>
    </row>
    <row r="50" spans="1:50">
      <c r="A50" s="92" t="s">
        <v>1766</v>
      </c>
      <c r="B50" s="92" t="s">
        <v>1717</v>
      </c>
      <c r="C50" s="92" t="s">
        <v>1678</v>
      </c>
      <c r="D50" s="93">
        <v>2098</v>
      </c>
      <c r="E50" s="94">
        <v>20098</v>
      </c>
      <c r="F50" s="92" t="s">
        <v>1686</v>
      </c>
      <c r="G50" s="92" t="s">
        <v>1672</v>
      </c>
      <c r="H50" s="95">
        <v>18351295</v>
      </c>
      <c r="I50" s="96">
        <v>310</v>
      </c>
      <c r="J50" s="92" t="s">
        <v>1673</v>
      </c>
      <c r="K50" s="92" t="s">
        <v>1674</v>
      </c>
      <c r="L50" s="97">
        <v>304</v>
      </c>
      <c r="M50" s="92"/>
      <c r="N50" s="98">
        <v>33</v>
      </c>
      <c r="O50" s="96"/>
      <c r="P50" s="99">
        <v>13.624599999999999</v>
      </c>
      <c r="Q50" s="96"/>
      <c r="R50" s="99">
        <v>5.0683999999999996</v>
      </c>
      <c r="S50" s="96"/>
      <c r="T50" s="99">
        <v>31.703499999999998</v>
      </c>
      <c r="U50" s="96"/>
      <c r="V50" s="95">
        <v>12823047</v>
      </c>
      <c r="W50" s="96"/>
      <c r="X50" s="100">
        <v>13103345</v>
      </c>
      <c r="Y50" s="96"/>
      <c r="Z50" s="95">
        <v>12744198</v>
      </c>
      <c r="AA50" s="96"/>
      <c r="AB50" s="95">
        <v>359147</v>
      </c>
      <c r="AC50" s="96"/>
      <c r="AD50" s="95">
        <v>954091</v>
      </c>
      <c r="AE50" s="96"/>
      <c r="AF50" s="95">
        <v>935379</v>
      </c>
      <c r="AG50" s="96"/>
      <c r="AH50" s="95">
        <v>18712</v>
      </c>
      <c r="AI50" s="96"/>
      <c r="AJ50" s="95">
        <v>1753804</v>
      </c>
      <c r="AK50" s="96"/>
      <c r="AL50" s="95">
        <v>1705415</v>
      </c>
      <c r="AM50" s="96"/>
      <c r="AN50" s="95">
        <v>129406</v>
      </c>
      <c r="AO50" s="96"/>
      <c r="AP50" s="101">
        <v>126903</v>
      </c>
      <c r="AQ50" s="96"/>
      <c r="AR50" s="95">
        <v>29654770</v>
      </c>
      <c r="AS50" s="96"/>
      <c r="AT50" s="100">
        <v>150302485</v>
      </c>
      <c r="AU50" s="92"/>
      <c r="AV50" s="102">
        <v>28.6</v>
      </c>
      <c r="AW50" s="92" t="s">
        <v>21</v>
      </c>
      <c r="AX50" s="92" t="s">
        <v>1675</v>
      </c>
    </row>
    <row r="51" spans="1:50">
      <c r="A51" s="92" t="s">
        <v>1767</v>
      </c>
      <c r="B51" s="92" t="s">
        <v>1768</v>
      </c>
      <c r="C51" s="92" t="s">
        <v>1685</v>
      </c>
      <c r="D51" s="93">
        <v>9030</v>
      </c>
      <c r="E51" s="94">
        <v>90030</v>
      </c>
      <c r="F51" s="92" t="s">
        <v>1686</v>
      </c>
      <c r="G51" s="92" t="s">
        <v>1672</v>
      </c>
      <c r="H51" s="95">
        <v>2956746</v>
      </c>
      <c r="I51" s="96">
        <v>205</v>
      </c>
      <c r="J51" s="92" t="s">
        <v>1682</v>
      </c>
      <c r="K51" s="92" t="s">
        <v>1681</v>
      </c>
      <c r="L51" s="97">
        <v>24</v>
      </c>
      <c r="M51" s="92"/>
      <c r="N51" s="98">
        <v>4</v>
      </c>
      <c r="O51" s="96"/>
      <c r="P51" s="99">
        <v>31.677499999999998</v>
      </c>
      <c r="Q51" s="96"/>
      <c r="R51" s="99">
        <v>26.441199999999998</v>
      </c>
      <c r="S51" s="96"/>
      <c r="T51" s="99">
        <v>25.204499999999999</v>
      </c>
      <c r="U51" s="96"/>
      <c r="V51" s="95">
        <v>1181583</v>
      </c>
      <c r="W51" s="96"/>
      <c r="X51" s="100">
        <v>1254334</v>
      </c>
      <c r="Y51" s="96"/>
      <c r="Z51" s="95">
        <v>1186577</v>
      </c>
      <c r="AA51" s="96"/>
      <c r="AB51" s="95">
        <v>67757</v>
      </c>
      <c r="AC51" s="96"/>
      <c r="AD51" s="95">
        <v>42212</v>
      </c>
      <c r="AE51" s="96"/>
      <c r="AF51" s="95">
        <v>37458</v>
      </c>
      <c r="AG51" s="96"/>
      <c r="AH51" s="95">
        <v>4754</v>
      </c>
      <c r="AI51" s="96"/>
      <c r="AJ51" s="95">
        <v>243076</v>
      </c>
      <c r="AK51" s="96"/>
      <c r="AL51" s="95">
        <v>230008</v>
      </c>
      <c r="AM51" s="96"/>
      <c r="AN51" s="95">
        <v>7881</v>
      </c>
      <c r="AO51" s="96"/>
      <c r="AP51" s="101">
        <v>7305</v>
      </c>
      <c r="AQ51" s="96"/>
      <c r="AR51" s="95">
        <v>944109</v>
      </c>
      <c r="AS51" s="96"/>
      <c r="AT51" s="100">
        <v>24963395</v>
      </c>
      <c r="AU51" s="92"/>
      <c r="AV51" s="102">
        <v>82.2</v>
      </c>
      <c r="AW51" s="92" t="s">
        <v>21</v>
      </c>
      <c r="AX51" s="92" t="s">
        <v>1675</v>
      </c>
    </row>
    <row r="52" spans="1:50">
      <c r="A52" s="92" t="s">
        <v>1769</v>
      </c>
      <c r="B52" s="92" t="s">
        <v>1684</v>
      </c>
      <c r="C52" s="92" t="s">
        <v>1685</v>
      </c>
      <c r="D52" s="93">
        <v>9151</v>
      </c>
      <c r="E52" s="94">
        <v>90151</v>
      </c>
      <c r="F52" s="92" t="s">
        <v>1686</v>
      </c>
      <c r="G52" s="92" t="s">
        <v>1672</v>
      </c>
      <c r="H52" s="95">
        <v>12150996</v>
      </c>
      <c r="I52" s="96">
        <v>195</v>
      </c>
      <c r="J52" s="92" t="s">
        <v>1682</v>
      </c>
      <c r="K52" s="92" t="s">
        <v>1681</v>
      </c>
      <c r="L52" s="97">
        <v>195</v>
      </c>
      <c r="M52" s="92"/>
      <c r="N52" s="98">
        <v>40</v>
      </c>
      <c r="O52" s="96"/>
      <c r="P52" s="99">
        <v>36.3401</v>
      </c>
      <c r="Q52" s="96"/>
      <c r="R52" s="99">
        <v>34.358199999999997</v>
      </c>
      <c r="S52" s="96" t="s">
        <v>1693</v>
      </c>
      <c r="T52" s="99">
        <v>26.057400000000001</v>
      </c>
      <c r="U52" s="96" t="s">
        <v>1693</v>
      </c>
      <c r="V52" s="95">
        <v>13061501</v>
      </c>
      <c r="W52" s="96"/>
      <c r="X52" s="100">
        <v>13618637</v>
      </c>
      <c r="Y52" s="96"/>
      <c r="Z52" s="95">
        <v>13049429</v>
      </c>
      <c r="AA52" s="96"/>
      <c r="AB52" s="95">
        <v>569208</v>
      </c>
      <c r="AC52" s="96"/>
      <c r="AD52" s="95">
        <v>387165</v>
      </c>
      <c r="AE52" s="96"/>
      <c r="AF52" s="95">
        <v>359092</v>
      </c>
      <c r="AG52" s="96"/>
      <c r="AH52" s="95">
        <v>28073</v>
      </c>
      <c r="AI52" s="96"/>
      <c r="AJ52" s="95">
        <v>2786037</v>
      </c>
      <c r="AK52" s="96"/>
      <c r="AL52" s="95">
        <v>2674879</v>
      </c>
      <c r="AM52" s="96"/>
      <c r="AN52" s="95">
        <v>80963</v>
      </c>
      <c r="AO52" s="96"/>
      <c r="AP52" s="101">
        <v>73871</v>
      </c>
      <c r="AQ52" s="96"/>
      <c r="AR52" s="95">
        <v>9357013</v>
      </c>
      <c r="AS52" s="96" t="s">
        <v>1693</v>
      </c>
      <c r="AT52" s="100">
        <v>321490316</v>
      </c>
      <c r="AU52" s="92" t="s">
        <v>1693</v>
      </c>
      <c r="AV52" s="102">
        <v>826.8</v>
      </c>
      <c r="AW52" s="92" t="s">
        <v>21</v>
      </c>
      <c r="AX52" s="92" t="s">
        <v>1694</v>
      </c>
    </row>
    <row r="53" spans="1:50">
      <c r="A53" s="92" t="s">
        <v>1770</v>
      </c>
      <c r="B53" s="92" t="s">
        <v>1771</v>
      </c>
      <c r="C53" s="92" t="s">
        <v>1685</v>
      </c>
      <c r="D53" s="93">
        <v>9134</v>
      </c>
      <c r="E53" s="94">
        <v>90134</v>
      </c>
      <c r="F53" s="92" t="s">
        <v>1686</v>
      </c>
      <c r="G53" s="92" t="s">
        <v>1672</v>
      </c>
      <c r="H53" s="95">
        <v>3281212</v>
      </c>
      <c r="I53" s="96">
        <v>141</v>
      </c>
      <c r="J53" s="92" t="s">
        <v>1682</v>
      </c>
      <c r="K53" s="92" t="s">
        <v>1681</v>
      </c>
      <c r="L53" s="97">
        <v>111</v>
      </c>
      <c r="M53" s="92"/>
      <c r="N53" s="98">
        <v>20</v>
      </c>
      <c r="O53" s="96"/>
      <c r="P53" s="99">
        <v>32.338700000000003</v>
      </c>
      <c r="Q53" s="96"/>
      <c r="R53" s="99">
        <v>22.0776</v>
      </c>
      <c r="S53" s="96"/>
      <c r="T53" s="99">
        <v>68.261899999999997</v>
      </c>
      <c r="U53" s="96"/>
      <c r="V53" s="95">
        <v>6469218</v>
      </c>
      <c r="W53" s="96"/>
      <c r="X53" s="100">
        <v>6644705</v>
      </c>
      <c r="Y53" s="96"/>
      <c r="Z53" s="95">
        <v>6486852</v>
      </c>
      <c r="AA53" s="96"/>
      <c r="AB53" s="95">
        <v>157853</v>
      </c>
      <c r="AC53" s="96"/>
      <c r="AD53" s="95">
        <v>216487</v>
      </c>
      <c r="AE53" s="96"/>
      <c r="AF53" s="95">
        <v>200591</v>
      </c>
      <c r="AG53" s="96"/>
      <c r="AH53" s="95">
        <v>15896</v>
      </c>
      <c r="AI53" s="96"/>
      <c r="AJ53" s="95">
        <v>1179829</v>
      </c>
      <c r="AK53" s="96"/>
      <c r="AL53" s="95">
        <v>1151035</v>
      </c>
      <c r="AM53" s="96"/>
      <c r="AN53" s="95">
        <v>38509</v>
      </c>
      <c r="AO53" s="96"/>
      <c r="AP53" s="101">
        <v>35662</v>
      </c>
      <c r="AQ53" s="96"/>
      <c r="AR53" s="95">
        <v>13692716</v>
      </c>
      <c r="AS53" s="96"/>
      <c r="AT53" s="100">
        <v>302302869</v>
      </c>
      <c r="AU53" s="92"/>
      <c r="AV53" s="102">
        <v>153.68</v>
      </c>
      <c r="AW53" s="92" t="s">
        <v>21</v>
      </c>
      <c r="AX53" s="92" t="s">
        <v>1675</v>
      </c>
    </row>
    <row r="54" spans="1:50">
      <c r="A54" s="92" t="s">
        <v>1772</v>
      </c>
      <c r="B54" s="92" t="s">
        <v>1773</v>
      </c>
      <c r="C54" s="92" t="s">
        <v>1753</v>
      </c>
      <c r="D54" s="93">
        <v>3073</v>
      </c>
      <c r="E54" s="94">
        <v>30073</v>
      </c>
      <c r="F54" s="92" t="s">
        <v>1686</v>
      </c>
      <c r="G54" s="92" t="s">
        <v>1672</v>
      </c>
      <c r="H54" s="95">
        <v>4586770</v>
      </c>
      <c r="I54" s="96">
        <v>99</v>
      </c>
      <c r="J54" s="92" t="s">
        <v>1682</v>
      </c>
      <c r="K54" s="92" t="s">
        <v>1681</v>
      </c>
      <c r="L54" s="97">
        <v>99</v>
      </c>
      <c r="M54" s="92"/>
      <c r="N54" s="98">
        <v>32</v>
      </c>
      <c r="O54" s="96"/>
      <c r="P54" s="99">
        <v>30.826899999999998</v>
      </c>
      <c r="Q54" s="96"/>
      <c r="R54" s="99">
        <v>30.3917</v>
      </c>
      <c r="S54" s="96"/>
      <c r="T54" s="99">
        <v>46.2879</v>
      </c>
      <c r="U54" s="96"/>
      <c r="V54" s="95">
        <v>2148620</v>
      </c>
      <c r="W54" s="96"/>
      <c r="X54" s="100">
        <v>2234620</v>
      </c>
      <c r="Y54" s="96"/>
      <c r="Z54" s="95">
        <v>2146074</v>
      </c>
      <c r="AA54" s="96"/>
      <c r="AB54" s="95">
        <v>88546</v>
      </c>
      <c r="AC54" s="96"/>
      <c r="AD54" s="95">
        <v>76838</v>
      </c>
      <c r="AE54" s="96"/>
      <c r="AF54" s="95">
        <v>69617</v>
      </c>
      <c r="AG54" s="96"/>
      <c r="AH54" s="95">
        <v>7221</v>
      </c>
      <c r="AI54" s="96"/>
      <c r="AJ54" s="95">
        <v>333795</v>
      </c>
      <c r="AK54" s="96"/>
      <c r="AL54" s="95">
        <v>320541</v>
      </c>
      <c r="AM54" s="96"/>
      <c r="AN54" s="95">
        <v>11411</v>
      </c>
      <c r="AO54" s="96"/>
      <c r="AP54" s="101">
        <v>10330</v>
      </c>
      <c r="AQ54" s="96"/>
      <c r="AR54" s="95">
        <v>3222428</v>
      </c>
      <c r="AS54" s="96"/>
      <c r="AT54" s="100">
        <v>97935058</v>
      </c>
      <c r="AU54" s="92"/>
      <c r="AV54" s="102">
        <v>173.62</v>
      </c>
      <c r="AW54" s="92" t="s">
        <v>21</v>
      </c>
      <c r="AX54" s="92" t="s">
        <v>1675</v>
      </c>
    </row>
    <row r="55" spans="1:50">
      <c r="A55" s="92" t="s">
        <v>1774</v>
      </c>
      <c r="B55" s="92" t="s">
        <v>1775</v>
      </c>
      <c r="C55" s="92" t="s">
        <v>1678</v>
      </c>
      <c r="D55" s="93">
        <v>2075</v>
      </c>
      <c r="E55" s="94">
        <v>20075</v>
      </c>
      <c r="F55" s="92" t="s">
        <v>1686</v>
      </c>
      <c r="G55" s="92" t="s">
        <v>1672</v>
      </c>
      <c r="H55" s="95">
        <v>5441567</v>
      </c>
      <c r="I55" s="96">
        <v>78</v>
      </c>
      <c r="J55" s="92" t="s">
        <v>1673</v>
      </c>
      <c r="K55" s="92" t="s">
        <v>1674</v>
      </c>
      <c r="L55" s="97">
        <v>78</v>
      </c>
      <c r="M55" s="92"/>
      <c r="N55" s="98">
        <v>11</v>
      </c>
      <c r="O55" s="96"/>
      <c r="P55" s="99">
        <v>31.0718</v>
      </c>
      <c r="Q55" s="96"/>
      <c r="R55" s="99">
        <v>8.5806000000000004</v>
      </c>
      <c r="S55" s="96"/>
      <c r="T55" s="99">
        <v>27.423500000000001</v>
      </c>
      <c r="U55" s="96"/>
      <c r="V55" s="95">
        <v>5618718</v>
      </c>
      <c r="W55" s="96"/>
      <c r="X55" s="100">
        <v>4662890</v>
      </c>
      <c r="Y55" s="96"/>
      <c r="Z55" s="95">
        <v>4474868</v>
      </c>
      <c r="AA55" s="96"/>
      <c r="AB55" s="95">
        <v>188022</v>
      </c>
      <c r="AC55" s="96"/>
      <c r="AD55" s="95">
        <v>154306</v>
      </c>
      <c r="AE55" s="96"/>
      <c r="AF55" s="95">
        <v>144017</v>
      </c>
      <c r="AG55" s="96"/>
      <c r="AH55" s="95">
        <v>10289</v>
      </c>
      <c r="AI55" s="96"/>
      <c r="AJ55" s="95">
        <v>899973</v>
      </c>
      <c r="AK55" s="96"/>
      <c r="AL55" s="95">
        <v>836001</v>
      </c>
      <c r="AM55" s="96"/>
      <c r="AN55" s="95">
        <v>31034</v>
      </c>
      <c r="AO55" s="96"/>
      <c r="AP55" s="101">
        <v>28828</v>
      </c>
      <c r="AQ55" s="96"/>
      <c r="AR55" s="95">
        <v>3949450</v>
      </c>
      <c r="AS55" s="96"/>
      <c r="AT55" s="100">
        <v>33888694</v>
      </c>
      <c r="AU55" s="92"/>
      <c r="AV55" s="102">
        <v>31.5</v>
      </c>
      <c r="AW55" s="92" t="s">
        <v>21</v>
      </c>
      <c r="AX55" s="92" t="s">
        <v>1675</v>
      </c>
    </row>
    <row r="56" spans="1:50">
      <c r="A56" s="92" t="s">
        <v>1776</v>
      </c>
      <c r="B56" s="92" t="s">
        <v>1777</v>
      </c>
      <c r="C56" s="92" t="s">
        <v>1778</v>
      </c>
      <c r="D56" s="93">
        <v>5104</v>
      </c>
      <c r="E56" s="94">
        <v>50104</v>
      </c>
      <c r="F56" s="92" t="s">
        <v>1686</v>
      </c>
      <c r="G56" s="92" t="s">
        <v>1672</v>
      </c>
      <c r="H56" s="95">
        <v>8608208</v>
      </c>
      <c r="I56" s="96">
        <v>70</v>
      </c>
      <c r="J56" s="92" t="s">
        <v>1682</v>
      </c>
      <c r="K56" s="92" t="s">
        <v>1674</v>
      </c>
      <c r="L56" s="97">
        <v>70</v>
      </c>
      <c r="M56" s="92"/>
      <c r="N56" s="98">
        <v>17</v>
      </c>
      <c r="O56" s="96"/>
      <c r="P56" s="99">
        <v>34.768900000000002</v>
      </c>
      <c r="Q56" s="96"/>
      <c r="R56" s="99">
        <v>33</v>
      </c>
      <c r="S56" s="96"/>
      <c r="T56" s="99">
        <v>8.8186</v>
      </c>
      <c r="U56" s="96"/>
      <c r="V56" s="95">
        <v>4013838</v>
      </c>
      <c r="W56" s="96"/>
      <c r="X56" s="100">
        <v>3988838</v>
      </c>
      <c r="Y56" s="96"/>
      <c r="Z56" s="95">
        <v>3923145</v>
      </c>
      <c r="AA56" s="96"/>
      <c r="AB56" s="95">
        <v>65693</v>
      </c>
      <c r="AC56" s="96"/>
      <c r="AD56" s="95">
        <v>114811</v>
      </c>
      <c r="AE56" s="96"/>
      <c r="AF56" s="95">
        <v>112835</v>
      </c>
      <c r="AG56" s="96"/>
      <c r="AH56" s="95">
        <v>1976</v>
      </c>
      <c r="AI56" s="96"/>
      <c r="AJ56" s="95">
        <v>739801</v>
      </c>
      <c r="AK56" s="96"/>
      <c r="AL56" s="95">
        <v>724288</v>
      </c>
      <c r="AM56" s="96"/>
      <c r="AN56" s="95">
        <v>21331</v>
      </c>
      <c r="AO56" s="96"/>
      <c r="AP56" s="101">
        <v>20981</v>
      </c>
      <c r="AQ56" s="96"/>
      <c r="AR56" s="95">
        <v>995049</v>
      </c>
      <c r="AS56" s="96"/>
      <c r="AT56" s="100">
        <v>32836617</v>
      </c>
      <c r="AU56" s="92"/>
      <c r="AV56" s="102">
        <v>179.8</v>
      </c>
      <c r="AW56" s="92" t="s">
        <v>21</v>
      </c>
      <c r="AX56" s="92" t="s">
        <v>1675</v>
      </c>
    </row>
    <row r="57" spans="1:50">
      <c r="A57" s="92" t="s">
        <v>1779</v>
      </c>
      <c r="B57" s="92" t="s">
        <v>1780</v>
      </c>
      <c r="C57" s="92" t="s">
        <v>1711</v>
      </c>
      <c r="D57" s="93">
        <v>4077</v>
      </c>
      <c r="E57" s="94">
        <v>40077</v>
      </c>
      <c r="F57" s="92" t="s">
        <v>1686</v>
      </c>
      <c r="G57" s="92" t="s">
        <v>1672</v>
      </c>
      <c r="H57" s="95">
        <v>5502379</v>
      </c>
      <c r="I57" s="96">
        <v>65</v>
      </c>
      <c r="J57" s="92" t="s">
        <v>1682</v>
      </c>
      <c r="K57" s="92" t="s">
        <v>1681</v>
      </c>
      <c r="L57" s="97">
        <v>43</v>
      </c>
      <c r="M57" s="92"/>
      <c r="N57" s="98">
        <v>10</v>
      </c>
      <c r="O57" s="96"/>
      <c r="P57" s="99">
        <v>27.9588</v>
      </c>
      <c r="Q57" s="96"/>
      <c r="R57" s="99">
        <v>27.164899999999999</v>
      </c>
      <c r="S57" s="96"/>
      <c r="T57" s="99">
        <v>31.171099999999999</v>
      </c>
      <c r="U57" s="96"/>
      <c r="V57" s="95">
        <v>3327000</v>
      </c>
      <c r="W57" s="96"/>
      <c r="X57" s="100">
        <v>3379135</v>
      </c>
      <c r="Y57" s="96"/>
      <c r="Z57" s="95">
        <v>3159070</v>
      </c>
      <c r="AA57" s="96"/>
      <c r="AB57" s="95">
        <v>220065</v>
      </c>
      <c r="AC57" s="96"/>
      <c r="AD57" s="95">
        <v>125765</v>
      </c>
      <c r="AE57" s="96"/>
      <c r="AF57" s="95">
        <v>112990</v>
      </c>
      <c r="AG57" s="96"/>
      <c r="AH57" s="95">
        <v>12775</v>
      </c>
      <c r="AI57" s="96"/>
      <c r="AJ57" s="95">
        <v>1016844</v>
      </c>
      <c r="AK57" s="96"/>
      <c r="AL57" s="95">
        <v>958905</v>
      </c>
      <c r="AM57" s="96"/>
      <c r="AN57" s="95">
        <v>37346</v>
      </c>
      <c r="AO57" s="96"/>
      <c r="AP57" s="101">
        <v>33681</v>
      </c>
      <c r="AQ57" s="96"/>
      <c r="AR57" s="95">
        <v>3522017</v>
      </c>
      <c r="AS57" s="96"/>
      <c r="AT57" s="100">
        <v>95675095</v>
      </c>
      <c r="AU57" s="92"/>
      <c r="AV57" s="102">
        <v>142.24</v>
      </c>
      <c r="AW57" s="92" t="s">
        <v>21</v>
      </c>
      <c r="AX57" s="92" t="s">
        <v>1675</v>
      </c>
    </row>
    <row r="58" spans="1:50">
      <c r="A58" s="92" t="s">
        <v>1781</v>
      </c>
      <c r="B58" s="92" t="s">
        <v>1782</v>
      </c>
      <c r="C58" s="92" t="s">
        <v>1783</v>
      </c>
      <c r="D58" s="93">
        <v>6111</v>
      </c>
      <c r="E58" s="94">
        <v>60111</v>
      </c>
      <c r="F58" s="92" t="s">
        <v>1686</v>
      </c>
      <c r="G58" s="92" t="s">
        <v>1672</v>
      </c>
      <c r="H58" s="95">
        <v>741318</v>
      </c>
      <c r="I58" s="96">
        <v>58</v>
      </c>
      <c r="J58" s="92" t="s">
        <v>1682</v>
      </c>
      <c r="K58" s="92" t="s">
        <v>1681</v>
      </c>
      <c r="L58" s="97">
        <v>25</v>
      </c>
      <c r="M58" s="92"/>
      <c r="N58" s="98">
        <v>7</v>
      </c>
      <c r="O58" s="96"/>
      <c r="P58" s="99">
        <v>37.376199999999997</v>
      </c>
      <c r="Q58" s="96"/>
      <c r="R58" s="99">
        <v>46.606200000000001</v>
      </c>
      <c r="S58" s="96"/>
      <c r="T58" s="99">
        <v>20.342199999999998</v>
      </c>
      <c r="U58" s="96"/>
      <c r="V58" s="95">
        <v>949106</v>
      </c>
      <c r="W58" s="96"/>
      <c r="X58" s="100">
        <v>965030</v>
      </c>
      <c r="Y58" s="96"/>
      <c r="Z58" s="95">
        <v>948235</v>
      </c>
      <c r="AA58" s="96"/>
      <c r="AB58" s="95">
        <v>16795</v>
      </c>
      <c r="AC58" s="96"/>
      <c r="AD58" s="95">
        <v>26411</v>
      </c>
      <c r="AE58" s="96"/>
      <c r="AF58" s="95">
        <v>25370</v>
      </c>
      <c r="AG58" s="96"/>
      <c r="AH58" s="95">
        <v>1041</v>
      </c>
      <c r="AI58" s="96"/>
      <c r="AJ58" s="95">
        <v>350454</v>
      </c>
      <c r="AK58" s="96"/>
      <c r="AL58" s="95">
        <v>318879</v>
      </c>
      <c r="AM58" s="96"/>
      <c r="AN58" s="95">
        <v>8899</v>
      </c>
      <c r="AO58" s="96"/>
      <c r="AP58" s="101">
        <v>8580</v>
      </c>
      <c r="AQ58" s="96"/>
      <c r="AR58" s="95">
        <v>516082</v>
      </c>
      <c r="AS58" s="96"/>
      <c r="AT58" s="100">
        <v>24052625</v>
      </c>
      <c r="AU58" s="92"/>
      <c r="AV58" s="102">
        <v>193.1</v>
      </c>
      <c r="AW58" s="92" t="s">
        <v>21</v>
      </c>
      <c r="AX58" s="92" t="s">
        <v>1675</v>
      </c>
    </row>
    <row r="59" spans="1:50">
      <c r="A59" s="92" t="s">
        <v>1784</v>
      </c>
      <c r="B59" s="92" t="s">
        <v>1785</v>
      </c>
      <c r="C59" s="92" t="s">
        <v>1786</v>
      </c>
      <c r="D59" s="93">
        <v>4094</v>
      </c>
      <c r="E59" s="94">
        <v>40094</v>
      </c>
      <c r="F59" s="92" t="s">
        <v>1708</v>
      </c>
      <c r="G59" s="92" t="s">
        <v>1672</v>
      </c>
      <c r="H59" s="95">
        <v>2148346</v>
      </c>
      <c r="I59" s="96">
        <v>54</v>
      </c>
      <c r="J59" s="92" t="s">
        <v>1673</v>
      </c>
      <c r="K59" s="92" t="s">
        <v>1681</v>
      </c>
      <c r="L59" s="97">
        <v>32</v>
      </c>
      <c r="M59" s="92"/>
      <c r="N59" s="98">
        <v>8</v>
      </c>
      <c r="O59" s="96"/>
      <c r="P59" s="99">
        <v>18.242100000000001</v>
      </c>
      <c r="Q59" s="96"/>
      <c r="R59" s="99">
        <v>4.7439</v>
      </c>
      <c r="S59" s="96"/>
      <c r="T59" s="99">
        <v>48.951300000000003</v>
      </c>
      <c r="U59" s="96"/>
      <c r="V59" s="95">
        <v>1280494</v>
      </c>
      <c r="W59" s="96"/>
      <c r="X59" s="100">
        <v>1388955</v>
      </c>
      <c r="Y59" s="96"/>
      <c r="Z59" s="95">
        <v>1315913</v>
      </c>
      <c r="AA59" s="96"/>
      <c r="AB59" s="95">
        <v>73042</v>
      </c>
      <c r="AC59" s="96"/>
      <c r="AD59" s="95">
        <v>75239</v>
      </c>
      <c r="AE59" s="96"/>
      <c r="AF59" s="95">
        <v>72136</v>
      </c>
      <c r="AG59" s="96"/>
      <c r="AH59" s="95">
        <v>3103</v>
      </c>
      <c r="AI59" s="96"/>
      <c r="AJ59" s="95">
        <v>434149</v>
      </c>
      <c r="AK59" s="96"/>
      <c r="AL59" s="95">
        <v>411208</v>
      </c>
      <c r="AM59" s="96"/>
      <c r="AN59" s="95">
        <v>23224</v>
      </c>
      <c r="AO59" s="96"/>
      <c r="AP59" s="101">
        <v>22380</v>
      </c>
      <c r="AQ59" s="96"/>
      <c r="AR59" s="95">
        <v>3531150</v>
      </c>
      <c r="AS59" s="96"/>
      <c r="AT59" s="100">
        <v>16751299</v>
      </c>
      <c r="AU59" s="92"/>
      <c r="AV59" s="102">
        <v>20.62</v>
      </c>
      <c r="AW59" s="92" t="s">
        <v>21</v>
      </c>
      <c r="AX59" s="92" t="s">
        <v>1675</v>
      </c>
    </row>
    <row r="60" spans="1:50">
      <c r="A60" s="92" t="s">
        <v>1787</v>
      </c>
      <c r="B60" s="92" t="s">
        <v>1788</v>
      </c>
      <c r="C60" s="92" t="s">
        <v>1789</v>
      </c>
      <c r="D60" s="93">
        <v>4159</v>
      </c>
      <c r="E60" s="94">
        <v>40159</v>
      </c>
      <c r="F60" s="92" t="s">
        <v>1686</v>
      </c>
      <c r="G60" s="92" t="s">
        <v>1672</v>
      </c>
      <c r="H60" s="95">
        <v>969587</v>
      </c>
      <c r="I60" s="96">
        <v>46</v>
      </c>
      <c r="J60" s="92" t="s">
        <v>1682</v>
      </c>
      <c r="K60" s="92" t="s">
        <v>1681</v>
      </c>
      <c r="L60" s="97">
        <v>8</v>
      </c>
      <c r="M60" s="92"/>
      <c r="N60" s="98">
        <v>2</v>
      </c>
      <c r="O60" s="96"/>
      <c r="P60" s="99">
        <v>27.200099999999999</v>
      </c>
      <c r="Q60" s="96"/>
      <c r="R60" s="99">
        <v>15.894600000000001</v>
      </c>
      <c r="S60" s="96"/>
      <c r="T60" s="99">
        <v>31.578299999999999</v>
      </c>
      <c r="U60" s="96"/>
      <c r="V60" s="95">
        <v>185032</v>
      </c>
      <c r="W60" s="96"/>
      <c r="X60" s="100">
        <v>208873</v>
      </c>
      <c r="Y60" s="96"/>
      <c r="Z60" s="95">
        <v>184417</v>
      </c>
      <c r="AA60" s="96"/>
      <c r="AB60" s="95">
        <v>24456</v>
      </c>
      <c r="AC60" s="96"/>
      <c r="AD60" s="95">
        <v>9329</v>
      </c>
      <c r="AE60" s="96"/>
      <c r="AF60" s="95">
        <v>6780</v>
      </c>
      <c r="AG60" s="96"/>
      <c r="AH60" s="95">
        <v>2549</v>
      </c>
      <c r="AI60" s="96"/>
      <c r="AJ60" s="95">
        <v>80763</v>
      </c>
      <c r="AK60" s="96"/>
      <c r="AL60" s="95">
        <v>75873</v>
      </c>
      <c r="AM60" s="96"/>
      <c r="AN60" s="95">
        <v>3127</v>
      </c>
      <c r="AO60" s="96"/>
      <c r="AP60" s="101">
        <v>2616</v>
      </c>
      <c r="AQ60" s="96"/>
      <c r="AR60" s="95">
        <v>214101</v>
      </c>
      <c r="AS60" s="96"/>
      <c r="AT60" s="100">
        <v>3403059</v>
      </c>
      <c r="AU60" s="92"/>
      <c r="AV60" s="102">
        <v>62.8</v>
      </c>
      <c r="AW60" s="92" t="s">
        <v>21</v>
      </c>
      <c r="AX60" s="92" t="s">
        <v>1675</v>
      </c>
    </row>
    <row r="61" spans="1:50">
      <c r="A61" s="92" t="s">
        <v>1790</v>
      </c>
      <c r="B61" s="92" t="s">
        <v>1791</v>
      </c>
      <c r="C61" s="92" t="s">
        <v>1670</v>
      </c>
      <c r="D61" s="93">
        <v>2099</v>
      </c>
      <c r="E61" s="94">
        <v>20099</v>
      </c>
      <c r="F61" s="92" t="s">
        <v>1671</v>
      </c>
      <c r="G61" s="92" t="s">
        <v>1672</v>
      </c>
      <c r="H61" s="95">
        <v>18351295</v>
      </c>
      <c r="I61" s="96">
        <v>44</v>
      </c>
      <c r="J61" s="92" t="s">
        <v>1673</v>
      </c>
      <c r="K61" s="92" t="s">
        <v>1674</v>
      </c>
      <c r="L61" s="97">
        <v>44</v>
      </c>
      <c r="M61" s="92"/>
      <c r="N61" s="98">
        <v>11</v>
      </c>
      <c r="O61" s="96"/>
      <c r="P61" s="99">
        <v>14.9787</v>
      </c>
      <c r="Q61" s="96"/>
      <c r="R61" s="99">
        <v>6.2369000000000003</v>
      </c>
      <c r="S61" s="96"/>
      <c r="T61" s="99">
        <v>20.2651</v>
      </c>
      <c r="U61" s="96"/>
      <c r="V61" s="95">
        <v>2119585</v>
      </c>
      <c r="W61" s="96"/>
      <c r="X61" s="100">
        <v>2255067</v>
      </c>
      <c r="Y61" s="96"/>
      <c r="Z61" s="95">
        <v>2005981</v>
      </c>
      <c r="AA61" s="96"/>
      <c r="AB61" s="95">
        <v>249086</v>
      </c>
      <c r="AC61" s="96"/>
      <c r="AD61" s="95">
        <v>144198</v>
      </c>
      <c r="AE61" s="96"/>
      <c r="AF61" s="95">
        <v>133922</v>
      </c>
      <c r="AG61" s="96"/>
      <c r="AH61" s="95">
        <v>10276</v>
      </c>
      <c r="AI61" s="96"/>
      <c r="AJ61" s="95">
        <v>563767</v>
      </c>
      <c r="AK61" s="96"/>
      <c r="AL61" s="95">
        <v>501496</v>
      </c>
      <c r="AM61" s="96"/>
      <c r="AN61" s="95">
        <v>36049</v>
      </c>
      <c r="AO61" s="96"/>
      <c r="AP61" s="101">
        <v>33480</v>
      </c>
      <c r="AQ61" s="96"/>
      <c r="AR61" s="95">
        <v>2713941</v>
      </c>
      <c r="AS61" s="96"/>
      <c r="AT61" s="100">
        <v>16926538</v>
      </c>
      <c r="AU61" s="92"/>
      <c r="AV61" s="102">
        <v>28.6</v>
      </c>
      <c r="AW61" s="92" t="s">
        <v>21</v>
      </c>
      <c r="AX61" s="92" t="s">
        <v>1675</v>
      </c>
    </row>
    <row r="62" spans="1:50">
      <c r="A62" s="92" t="s">
        <v>1792</v>
      </c>
      <c r="B62" s="92" t="s">
        <v>1793</v>
      </c>
      <c r="C62" s="92" t="s">
        <v>1794</v>
      </c>
      <c r="D62" s="93">
        <v>1102</v>
      </c>
      <c r="E62" s="94">
        <v>10102</v>
      </c>
      <c r="F62" s="92" t="s">
        <v>1708</v>
      </c>
      <c r="G62" s="92" t="s">
        <v>1672</v>
      </c>
      <c r="H62" s="95">
        <v>924859</v>
      </c>
      <c r="I62" s="96">
        <v>43</v>
      </c>
      <c r="J62" s="92" t="s">
        <v>1682</v>
      </c>
      <c r="K62" s="92" t="s">
        <v>1681</v>
      </c>
      <c r="L62" s="97">
        <v>28</v>
      </c>
      <c r="M62" s="92"/>
      <c r="N62" s="98">
        <v>5</v>
      </c>
      <c r="O62" s="96"/>
      <c r="P62" s="99">
        <v>41.5304</v>
      </c>
      <c r="Q62" s="96"/>
      <c r="R62" s="99">
        <v>26.974699999999999</v>
      </c>
      <c r="S62" s="96"/>
      <c r="T62" s="99">
        <v>14.137</v>
      </c>
      <c r="U62" s="96"/>
      <c r="V62" s="95">
        <v>1532134</v>
      </c>
      <c r="W62" s="96"/>
      <c r="X62" s="100">
        <v>1717047</v>
      </c>
      <c r="Y62" s="96"/>
      <c r="Z62" s="95">
        <v>1403229</v>
      </c>
      <c r="AA62" s="96"/>
      <c r="AB62" s="95">
        <v>313818</v>
      </c>
      <c r="AC62" s="96"/>
      <c r="AD62" s="95">
        <v>40817</v>
      </c>
      <c r="AE62" s="96"/>
      <c r="AF62" s="95">
        <v>33788</v>
      </c>
      <c r="AG62" s="96"/>
      <c r="AH62" s="95">
        <v>7029</v>
      </c>
      <c r="AI62" s="96"/>
      <c r="AJ62" s="95">
        <v>501997</v>
      </c>
      <c r="AK62" s="96"/>
      <c r="AL62" s="95">
        <v>418641</v>
      </c>
      <c r="AM62" s="96"/>
      <c r="AN62" s="95">
        <v>11906</v>
      </c>
      <c r="AO62" s="96"/>
      <c r="AP62" s="101">
        <v>9943</v>
      </c>
      <c r="AQ62" s="96"/>
      <c r="AR62" s="95">
        <v>477660</v>
      </c>
      <c r="AS62" s="96"/>
      <c r="AT62" s="100">
        <v>12884750</v>
      </c>
      <c r="AU62" s="92"/>
      <c r="AV62" s="102">
        <v>101.2</v>
      </c>
      <c r="AW62" s="92" t="s">
        <v>21</v>
      </c>
      <c r="AX62" s="92" t="s">
        <v>1675</v>
      </c>
    </row>
    <row r="63" spans="1:50">
      <c r="A63" s="92" t="s">
        <v>1795</v>
      </c>
      <c r="B63" s="92" t="s">
        <v>1796</v>
      </c>
      <c r="C63" s="92" t="s">
        <v>1797</v>
      </c>
      <c r="D63" s="93">
        <v>9209</v>
      </c>
      <c r="E63" s="94">
        <v>90209</v>
      </c>
      <c r="F63" s="92" t="s">
        <v>1679</v>
      </c>
      <c r="G63" s="92" t="s">
        <v>1672</v>
      </c>
      <c r="H63" s="95">
        <v>3629114</v>
      </c>
      <c r="I63" s="96">
        <v>38</v>
      </c>
      <c r="J63" s="92" t="s">
        <v>1680</v>
      </c>
      <c r="K63" s="92" t="s">
        <v>1681</v>
      </c>
      <c r="L63" s="97">
        <v>38</v>
      </c>
      <c r="M63" s="92"/>
      <c r="N63" s="98">
        <v>17</v>
      </c>
      <c r="O63" s="96"/>
      <c r="P63" s="99">
        <v>15.732699999999999</v>
      </c>
      <c r="Q63" s="96"/>
      <c r="R63" s="99">
        <v>7.0598999999999998</v>
      </c>
      <c r="S63" s="96"/>
      <c r="T63" s="99">
        <v>59.326099999999997</v>
      </c>
      <c r="U63" s="96"/>
      <c r="V63" s="95">
        <v>3379368</v>
      </c>
      <c r="W63" s="96"/>
      <c r="X63" s="100">
        <v>3435184</v>
      </c>
      <c r="Y63" s="96"/>
      <c r="Z63" s="95">
        <v>3401452</v>
      </c>
      <c r="AA63" s="96"/>
      <c r="AB63" s="95">
        <v>33732</v>
      </c>
      <c r="AC63" s="96"/>
      <c r="AD63" s="95">
        <v>220467</v>
      </c>
      <c r="AE63" s="96"/>
      <c r="AF63" s="95">
        <v>216203</v>
      </c>
      <c r="AG63" s="96"/>
      <c r="AH63" s="95">
        <v>4264</v>
      </c>
      <c r="AI63" s="96"/>
      <c r="AJ63" s="95">
        <v>1639416</v>
      </c>
      <c r="AK63" s="96"/>
      <c r="AL63" s="95">
        <v>1623906</v>
      </c>
      <c r="AM63" s="96"/>
      <c r="AN63" s="95">
        <v>105253</v>
      </c>
      <c r="AO63" s="96"/>
      <c r="AP63" s="101">
        <v>103186</v>
      </c>
      <c r="AQ63" s="96"/>
      <c r="AR63" s="95">
        <v>12826471</v>
      </c>
      <c r="AS63" s="96"/>
      <c r="AT63" s="100">
        <v>90553779</v>
      </c>
      <c r="AU63" s="92"/>
      <c r="AV63" s="102">
        <v>54.48</v>
      </c>
      <c r="AW63" s="92" t="s">
        <v>21</v>
      </c>
      <c r="AX63" s="92" t="s">
        <v>1675</v>
      </c>
    </row>
    <row r="64" spans="1:50">
      <c r="A64" s="92" t="s">
        <v>1798</v>
      </c>
      <c r="B64" s="92" t="s">
        <v>1799</v>
      </c>
      <c r="C64" s="92" t="s">
        <v>1685</v>
      </c>
      <c r="D64" s="93">
        <v>9182</v>
      </c>
      <c r="E64" s="94">
        <v>90182</v>
      </c>
      <c r="F64" s="92" t="s">
        <v>1686</v>
      </c>
      <c r="G64" s="92" t="s">
        <v>1672</v>
      </c>
      <c r="H64" s="95">
        <v>370583</v>
      </c>
      <c r="I64" s="96">
        <v>35</v>
      </c>
      <c r="J64" s="92" t="s">
        <v>1682</v>
      </c>
      <c r="K64" s="92" t="s">
        <v>1681</v>
      </c>
      <c r="L64" s="97">
        <v>35</v>
      </c>
      <c r="M64" s="92"/>
      <c r="N64" s="98">
        <v>7</v>
      </c>
      <c r="O64" s="96"/>
      <c r="P64" s="99">
        <v>39.364699999999999</v>
      </c>
      <c r="Q64" s="96"/>
      <c r="R64" s="99">
        <v>43.7104</v>
      </c>
      <c r="S64" s="96"/>
      <c r="T64" s="99">
        <v>41.436999999999998</v>
      </c>
      <c r="U64" s="96"/>
      <c r="V64" s="95">
        <v>1050950</v>
      </c>
      <c r="W64" s="96"/>
      <c r="X64" s="100">
        <v>1050950</v>
      </c>
      <c r="Y64" s="96"/>
      <c r="Z64" s="95">
        <v>1008877</v>
      </c>
      <c r="AA64" s="96"/>
      <c r="AB64" s="95">
        <v>42073</v>
      </c>
      <c r="AC64" s="96"/>
      <c r="AD64" s="95">
        <v>31545</v>
      </c>
      <c r="AE64" s="96"/>
      <c r="AF64" s="95">
        <v>25629</v>
      </c>
      <c r="AG64" s="96"/>
      <c r="AH64" s="95">
        <v>5916</v>
      </c>
      <c r="AI64" s="96"/>
      <c r="AJ64" s="95">
        <v>168072</v>
      </c>
      <c r="AK64" s="96"/>
      <c r="AL64" s="95">
        <v>158131</v>
      </c>
      <c r="AM64" s="96"/>
      <c r="AN64" s="95">
        <v>4801</v>
      </c>
      <c r="AO64" s="96"/>
      <c r="AP64" s="101">
        <v>4126</v>
      </c>
      <c r="AQ64" s="96"/>
      <c r="AR64" s="95">
        <v>1061990</v>
      </c>
      <c r="AS64" s="96"/>
      <c r="AT64" s="100">
        <v>46419957</v>
      </c>
      <c r="AU64" s="92"/>
      <c r="AV64" s="102">
        <v>172</v>
      </c>
      <c r="AW64" s="92" t="s">
        <v>21</v>
      </c>
      <c r="AX64" s="92" t="s">
        <v>1675</v>
      </c>
    </row>
    <row r="65" spans="1:50">
      <c r="A65" s="92" t="s">
        <v>1800</v>
      </c>
      <c r="B65" s="92" t="s">
        <v>1801</v>
      </c>
      <c r="C65" s="92" t="s">
        <v>1711</v>
      </c>
      <c r="D65" s="93">
        <v>4232</v>
      </c>
      <c r="E65" s="94">
        <v>40232</v>
      </c>
      <c r="F65" s="92" t="s">
        <v>1708</v>
      </c>
      <c r="G65" s="92" t="s">
        <v>1672</v>
      </c>
      <c r="H65" s="95">
        <v>1510516</v>
      </c>
      <c r="I65" s="96">
        <v>25</v>
      </c>
      <c r="J65" s="92" t="s">
        <v>1682</v>
      </c>
      <c r="K65" s="92" t="s">
        <v>1681</v>
      </c>
      <c r="L65" s="97">
        <v>25</v>
      </c>
      <c r="M65" s="92"/>
      <c r="N65" s="98">
        <v>7</v>
      </c>
      <c r="O65" s="96"/>
      <c r="P65" s="99">
        <v>27.875299999999999</v>
      </c>
      <c r="Q65" s="96"/>
      <c r="R65" s="99">
        <v>16.655999999999999</v>
      </c>
      <c r="S65" s="96"/>
      <c r="T65" s="99">
        <v>36.110199999999999</v>
      </c>
      <c r="U65" s="96"/>
      <c r="V65" s="95">
        <v>961119</v>
      </c>
      <c r="W65" s="96"/>
      <c r="X65" s="100">
        <v>987220</v>
      </c>
      <c r="Y65" s="96"/>
      <c r="Z65" s="95">
        <v>959969</v>
      </c>
      <c r="AA65" s="96"/>
      <c r="AB65" s="95">
        <v>27251</v>
      </c>
      <c r="AC65" s="96"/>
      <c r="AD65" s="95">
        <v>35457</v>
      </c>
      <c r="AE65" s="96"/>
      <c r="AF65" s="95">
        <v>34438</v>
      </c>
      <c r="AG65" s="96"/>
      <c r="AH65" s="95">
        <v>1019</v>
      </c>
      <c r="AI65" s="96"/>
      <c r="AJ65" s="95">
        <v>486222</v>
      </c>
      <c r="AK65" s="96"/>
      <c r="AL65" s="95">
        <v>472840</v>
      </c>
      <c r="AM65" s="96"/>
      <c r="AN65" s="95">
        <v>17449</v>
      </c>
      <c r="AO65" s="96"/>
      <c r="AP65" s="101">
        <v>16961</v>
      </c>
      <c r="AQ65" s="96"/>
      <c r="AR65" s="95">
        <v>1243563</v>
      </c>
      <c r="AS65" s="96"/>
      <c r="AT65" s="100">
        <v>20712830</v>
      </c>
      <c r="AU65" s="92"/>
      <c r="AV65" s="102">
        <v>97.94</v>
      </c>
      <c r="AW65" s="92" t="s">
        <v>21</v>
      </c>
      <c r="AX65" s="92" t="s">
        <v>1675</v>
      </c>
    </row>
    <row r="66" spans="1:50">
      <c r="A66" s="92" t="s">
        <v>1802</v>
      </c>
      <c r="B66" s="92" t="s">
        <v>1729</v>
      </c>
      <c r="C66" s="92" t="s">
        <v>1803</v>
      </c>
      <c r="D66" s="93">
        <v>1115</v>
      </c>
      <c r="E66" s="94">
        <v>10115</v>
      </c>
      <c r="F66" s="92" t="s">
        <v>1686</v>
      </c>
      <c r="G66" s="92" t="s">
        <v>1672</v>
      </c>
      <c r="H66" s="95">
        <v>203914</v>
      </c>
      <c r="I66" s="96">
        <v>21</v>
      </c>
      <c r="J66" s="92" t="s">
        <v>1682</v>
      </c>
      <c r="K66" s="92" t="s">
        <v>1681</v>
      </c>
      <c r="L66" s="97">
        <v>21</v>
      </c>
      <c r="M66" s="92"/>
      <c r="N66" s="98">
        <v>3</v>
      </c>
      <c r="O66" s="96"/>
      <c r="P66" s="99">
        <v>31.0428</v>
      </c>
      <c r="Q66" s="96"/>
      <c r="R66" s="99">
        <v>80.967200000000005</v>
      </c>
      <c r="S66" s="96"/>
      <c r="T66" s="99">
        <v>6.5294999999999996</v>
      </c>
      <c r="U66" s="96"/>
      <c r="V66" s="95">
        <v>2681492</v>
      </c>
      <c r="W66" s="96"/>
      <c r="X66" s="100">
        <v>1974842</v>
      </c>
      <c r="Y66" s="96"/>
      <c r="Z66" s="95">
        <v>1962156</v>
      </c>
      <c r="AA66" s="96"/>
      <c r="AB66" s="95">
        <v>12686</v>
      </c>
      <c r="AC66" s="96"/>
      <c r="AD66" s="95">
        <v>64602</v>
      </c>
      <c r="AE66" s="96"/>
      <c r="AF66" s="95">
        <v>63208</v>
      </c>
      <c r="AG66" s="96"/>
      <c r="AH66" s="95">
        <v>1394</v>
      </c>
      <c r="AI66" s="96"/>
      <c r="AJ66" s="95">
        <v>394968</v>
      </c>
      <c r="AK66" s="96"/>
      <c r="AL66" s="95">
        <v>392431</v>
      </c>
      <c r="AM66" s="96"/>
      <c r="AN66" s="95">
        <v>12909</v>
      </c>
      <c r="AO66" s="96"/>
      <c r="AP66" s="101">
        <v>12630</v>
      </c>
      <c r="AQ66" s="96"/>
      <c r="AR66" s="95">
        <v>412718</v>
      </c>
      <c r="AS66" s="96"/>
      <c r="AT66" s="100">
        <v>33416609</v>
      </c>
      <c r="AU66" s="92"/>
      <c r="AV66" s="102">
        <v>287.60000000000002</v>
      </c>
      <c r="AW66" s="92" t="s">
        <v>21</v>
      </c>
      <c r="AX66" s="92" t="s">
        <v>1675</v>
      </c>
    </row>
    <row r="67" spans="1:50">
      <c r="A67" s="92" t="s">
        <v>1804</v>
      </c>
      <c r="B67" s="92" t="s">
        <v>1805</v>
      </c>
      <c r="C67" s="92" t="s">
        <v>1701</v>
      </c>
      <c r="D67" s="93">
        <v>3057</v>
      </c>
      <c r="E67" s="94">
        <v>30057</v>
      </c>
      <c r="F67" s="92" t="s">
        <v>1708</v>
      </c>
      <c r="G67" s="92" t="s">
        <v>1672</v>
      </c>
      <c r="H67" s="95">
        <v>5441567</v>
      </c>
      <c r="I67" s="96">
        <v>20</v>
      </c>
      <c r="J67" s="92" t="s">
        <v>1682</v>
      </c>
      <c r="K67" s="92" t="s">
        <v>1681</v>
      </c>
      <c r="L67" s="97">
        <v>20</v>
      </c>
      <c r="M67" s="92"/>
      <c r="N67" s="98">
        <v>2</v>
      </c>
      <c r="O67" s="96"/>
      <c r="P67" s="99">
        <v>56.726300000000002</v>
      </c>
      <c r="Q67" s="96"/>
      <c r="R67" s="99">
        <v>86.293899999999994</v>
      </c>
      <c r="S67" s="96"/>
      <c r="T67" s="99">
        <v>20.154699999999998</v>
      </c>
      <c r="U67" s="96"/>
      <c r="V67" s="95">
        <v>2195188</v>
      </c>
      <c r="W67" s="96"/>
      <c r="X67" s="100">
        <v>1628329</v>
      </c>
      <c r="Y67" s="96"/>
      <c r="Z67" s="95">
        <v>1628329</v>
      </c>
      <c r="AA67" s="96"/>
      <c r="AB67" s="95">
        <v>0</v>
      </c>
      <c r="AC67" s="96"/>
      <c r="AD67" s="95">
        <v>28705</v>
      </c>
      <c r="AE67" s="96"/>
      <c r="AF67" s="95">
        <v>28705</v>
      </c>
      <c r="AG67" s="96"/>
      <c r="AH67" s="95">
        <v>0</v>
      </c>
      <c r="AI67" s="96"/>
      <c r="AJ67" s="95">
        <v>325666</v>
      </c>
      <c r="AK67" s="96"/>
      <c r="AL67" s="95">
        <v>325666</v>
      </c>
      <c r="AM67" s="96"/>
      <c r="AN67" s="95">
        <v>5741</v>
      </c>
      <c r="AO67" s="96"/>
      <c r="AP67" s="101">
        <v>5741</v>
      </c>
      <c r="AQ67" s="96"/>
      <c r="AR67" s="95">
        <v>578541</v>
      </c>
      <c r="AS67" s="96"/>
      <c r="AT67" s="100">
        <v>49924566</v>
      </c>
      <c r="AU67" s="92"/>
      <c r="AV67" s="102">
        <v>144.4</v>
      </c>
      <c r="AW67" s="92" t="s">
        <v>21</v>
      </c>
      <c r="AX67" s="92" t="s">
        <v>1675</v>
      </c>
    </row>
    <row r="68" spans="1:50">
      <c r="A68" s="92" t="s">
        <v>1806</v>
      </c>
      <c r="B68" s="92" t="s">
        <v>1807</v>
      </c>
      <c r="C68" s="92" t="s">
        <v>1685</v>
      </c>
      <c r="D68" s="93"/>
      <c r="E68" s="94">
        <v>90299</v>
      </c>
      <c r="F68" s="92" t="s">
        <v>1686</v>
      </c>
      <c r="G68" s="92" t="s">
        <v>1672</v>
      </c>
      <c r="H68" s="95">
        <v>308231</v>
      </c>
      <c r="I68" s="96">
        <v>12</v>
      </c>
      <c r="J68" s="92" t="s">
        <v>1682</v>
      </c>
      <c r="K68" s="92" t="s">
        <v>1674</v>
      </c>
      <c r="L68" s="97">
        <v>12</v>
      </c>
      <c r="M68" s="92"/>
      <c r="N68" s="98">
        <v>4</v>
      </c>
      <c r="O68" s="96"/>
      <c r="P68" s="99">
        <v>28.331499999999998</v>
      </c>
      <c r="Q68" s="96"/>
      <c r="R68" s="99">
        <v>23.8338</v>
      </c>
      <c r="S68" s="96"/>
      <c r="T68" s="99">
        <v>19.559999999999999</v>
      </c>
      <c r="U68" s="96"/>
      <c r="V68" s="95">
        <v>857003</v>
      </c>
      <c r="W68" s="96"/>
      <c r="X68" s="100">
        <v>833350</v>
      </c>
      <c r="Y68" s="96"/>
      <c r="Z68" s="95">
        <v>821415</v>
      </c>
      <c r="AA68" s="96"/>
      <c r="AB68" s="95">
        <v>11935</v>
      </c>
      <c r="AC68" s="96"/>
      <c r="AD68" s="95">
        <v>30370</v>
      </c>
      <c r="AE68" s="96"/>
      <c r="AF68" s="95">
        <v>28993</v>
      </c>
      <c r="AG68" s="96"/>
      <c r="AH68" s="95">
        <v>1377</v>
      </c>
      <c r="AI68" s="96"/>
      <c r="AJ68" s="95">
        <v>389580</v>
      </c>
      <c r="AK68" s="96"/>
      <c r="AL68" s="95">
        <v>384000</v>
      </c>
      <c r="AM68" s="96"/>
      <c r="AN68" s="95">
        <v>14198</v>
      </c>
      <c r="AO68" s="96"/>
      <c r="AP68" s="101">
        <v>13554</v>
      </c>
      <c r="AQ68" s="96"/>
      <c r="AR68" s="95">
        <v>567103</v>
      </c>
      <c r="AS68" s="96"/>
      <c r="AT68" s="100">
        <v>13516234</v>
      </c>
      <c r="AU68" s="92"/>
      <c r="AV68" s="102">
        <v>90.1</v>
      </c>
      <c r="AW68" s="92" t="s">
        <v>21</v>
      </c>
      <c r="AX68" s="92" t="s">
        <v>1675</v>
      </c>
    </row>
    <row r="71" spans="1:50">
      <c r="N71" s="103">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8257-BDA3-4C97-868B-F50E891953D1}">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05" t="s">
        <v>1618</v>
      </c>
      <c r="B1" s="105" t="s">
        <v>1619</v>
      </c>
      <c r="C1" s="106" t="s">
        <v>1620</v>
      </c>
      <c r="D1" s="107" t="s">
        <v>1621</v>
      </c>
      <c r="E1" s="108" t="s">
        <v>1622</v>
      </c>
      <c r="F1" s="109" t="s">
        <v>1623</v>
      </c>
      <c r="G1" s="110" t="s">
        <v>1625</v>
      </c>
      <c r="H1" s="110" t="s">
        <v>1626</v>
      </c>
      <c r="I1" s="109" t="s">
        <v>1627</v>
      </c>
      <c r="J1" s="109" t="s">
        <v>1808</v>
      </c>
      <c r="K1" s="109" t="s">
        <v>1629</v>
      </c>
      <c r="L1" s="109" t="s">
        <v>1809</v>
      </c>
      <c r="M1" s="110" t="s">
        <v>1810</v>
      </c>
      <c r="N1" s="110" t="s">
        <v>1811</v>
      </c>
      <c r="O1" s="110" t="s">
        <v>1812</v>
      </c>
      <c r="P1" s="110" t="s">
        <v>1813</v>
      </c>
      <c r="Q1" s="110" t="s">
        <v>1814</v>
      </c>
      <c r="R1" s="110" t="s">
        <v>1815</v>
      </c>
      <c r="S1" s="110" t="s">
        <v>1816</v>
      </c>
      <c r="T1" s="110" t="s">
        <v>1817</v>
      </c>
      <c r="U1" s="110" t="s">
        <v>1818</v>
      </c>
      <c r="V1" s="110" t="s">
        <v>1819</v>
      </c>
      <c r="W1" s="110" t="s">
        <v>1820</v>
      </c>
      <c r="X1" s="110" t="s">
        <v>1821</v>
      </c>
      <c r="Y1" s="110" t="s">
        <v>1822</v>
      </c>
      <c r="Z1" s="110" t="s">
        <v>1823</v>
      </c>
      <c r="AA1" s="110" t="s">
        <v>1824</v>
      </c>
      <c r="AB1" s="110" t="s">
        <v>1825</v>
      </c>
      <c r="AC1" s="111" t="s">
        <v>1826</v>
      </c>
      <c r="AD1" s="112" t="s">
        <v>371</v>
      </c>
      <c r="AE1" s="112" t="s">
        <v>1827</v>
      </c>
      <c r="AF1" s="112" t="s">
        <v>385</v>
      </c>
      <c r="AG1" s="112" t="s">
        <v>1828</v>
      </c>
      <c r="AH1" s="112" t="s">
        <v>1829</v>
      </c>
      <c r="AI1" s="112" t="s">
        <v>1830</v>
      </c>
      <c r="AJ1" s="112" t="s">
        <v>313</v>
      </c>
      <c r="AK1" s="112" t="s">
        <v>1831</v>
      </c>
      <c r="AL1" s="112" t="s">
        <v>1832</v>
      </c>
      <c r="AM1" s="112" t="s">
        <v>1833</v>
      </c>
      <c r="AN1" s="112" t="s">
        <v>1834</v>
      </c>
      <c r="AO1" s="112" t="s">
        <v>1835</v>
      </c>
      <c r="AP1" s="112" t="s">
        <v>1836</v>
      </c>
      <c r="AQ1" s="112" t="s">
        <v>1837</v>
      </c>
      <c r="AR1" s="113" t="s">
        <v>1838</v>
      </c>
      <c r="AS1" s="114" t="s">
        <v>1839</v>
      </c>
      <c r="AT1" s="114" t="s">
        <v>1840</v>
      </c>
      <c r="AU1" s="114" t="s">
        <v>1841</v>
      </c>
      <c r="AV1" s="114" t="s">
        <v>1842</v>
      </c>
      <c r="AW1" s="114" t="s">
        <v>1843</v>
      </c>
      <c r="AX1" s="114" t="s">
        <v>1844</v>
      </c>
      <c r="AY1" s="114" t="s">
        <v>1845</v>
      </c>
      <c r="AZ1" s="114" t="s">
        <v>1846</v>
      </c>
      <c r="BA1" s="114" t="s">
        <v>1847</v>
      </c>
      <c r="BB1" s="114" t="s">
        <v>1848</v>
      </c>
      <c r="BC1" s="114" t="s">
        <v>1849</v>
      </c>
      <c r="BD1" s="114" t="s">
        <v>1850</v>
      </c>
      <c r="BE1" s="114" t="s">
        <v>1851</v>
      </c>
      <c r="BF1" s="114" t="s">
        <v>1852</v>
      </c>
      <c r="BG1" s="109" t="s">
        <v>1853</v>
      </c>
    </row>
    <row r="2" spans="1:59">
      <c r="A2" s="115" t="s">
        <v>1668</v>
      </c>
      <c r="B2" s="115" t="s">
        <v>1669</v>
      </c>
      <c r="C2" s="116" t="s">
        <v>1670</v>
      </c>
      <c r="D2" s="117">
        <v>2008</v>
      </c>
      <c r="E2" s="118">
        <v>20008</v>
      </c>
      <c r="F2" s="116" t="s">
        <v>1671</v>
      </c>
      <c r="G2" s="119">
        <v>18351295</v>
      </c>
      <c r="H2" s="120">
        <v>10427</v>
      </c>
      <c r="I2" s="116" t="s">
        <v>1673</v>
      </c>
      <c r="J2" s="121" t="s">
        <v>1674</v>
      </c>
      <c r="K2" s="121">
        <v>5413</v>
      </c>
      <c r="L2" s="122"/>
      <c r="M2" s="123">
        <v>0</v>
      </c>
      <c r="N2" s="123"/>
      <c r="O2" s="123">
        <v>0</v>
      </c>
      <c r="P2" s="123"/>
      <c r="Q2" s="123">
        <v>0</v>
      </c>
      <c r="R2" s="123"/>
      <c r="S2" s="123">
        <v>0</v>
      </c>
      <c r="T2" s="123"/>
      <c r="U2" s="123">
        <v>0</v>
      </c>
      <c r="V2" s="123"/>
      <c r="W2" s="123">
        <v>0</v>
      </c>
      <c r="X2" s="123"/>
      <c r="Y2" s="123">
        <v>1596235000</v>
      </c>
      <c r="Z2" s="123"/>
      <c r="AA2" s="120">
        <v>0</v>
      </c>
      <c r="AB2" s="124"/>
      <c r="AC2" s="125"/>
      <c r="AD2" s="124">
        <v>0</v>
      </c>
      <c r="AE2" s="124"/>
      <c r="AF2" s="124">
        <v>0</v>
      </c>
      <c r="AG2" s="124"/>
      <c r="AH2" s="124">
        <v>0</v>
      </c>
      <c r="AI2" s="124"/>
      <c r="AJ2" s="124">
        <v>0</v>
      </c>
      <c r="AK2" s="124"/>
      <c r="AL2" s="124">
        <v>0</v>
      </c>
      <c r="AM2" s="124"/>
      <c r="AN2" s="124">
        <v>335497633</v>
      </c>
      <c r="AO2" s="124"/>
      <c r="AP2" s="124">
        <v>0</v>
      </c>
      <c r="AQ2" s="115"/>
      <c r="AR2" s="126"/>
      <c r="AS2" s="127"/>
      <c r="AT2" s="127"/>
      <c r="AU2" s="127"/>
      <c r="AV2" s="127"/>
      <c r="AW2" s="127"/>
      <c r="AX2" s="127"/>
      <c r="AY2" s="127"/>
      <c r="AZ2" s="127"/>
      <c r="BA2" s="127"/>
      <c r="BB2" s="127"/>
      <c r="BC2" s="127">
        <v>0.2102</v>
      </c>
      <c r="BD2" s="127"/>
      <c r="BE2" s="127"/>
      <c r="BF2" s="115"/>
      <c r="BG2" s="115" t="s">
        <v>1675</v>
      </c>
    </row>
    <row r="3" spans="1:59">
      <c r="A3" s="115" t="s">
        <v>1676</v>
      </c>
      <c r="B3" s="115" t="s">
        <v>1677</v>
      </c>
      <c r="C3" s="116" t="s">
        <v>1678</v>
      </c>
      <c r="D3" s="117">
        <v>2080</v>
      </c>
      <c r="E3" s="118">
        <v>20080</v>
      </c>
      <c r="F3" s="116" t="s">
        <v>1679</v>
      </c>
      <c r="G3" s="119">
        <v>18351295</v>
      </c>
      <c r="H3" s="120">
        <v>3646</v>
      </c>
      <c r="I3" s="116" t="s">
        <v>1682</v>
      </c>
      <c r="J3" s="121" t="s">
        <v>1674</v>
      </c>
      <c r="K3" s="121">
        <v>904</v>
      </c>
      <c r="L3" s="122"/>
      <c r="M3" s="123">
        <v>13166567</v>
      </c>
      <c r="N3" s="123"/>
      <c r="O3" s="123">
        <v>0</v>
      </c>
      <c r="P3" s="123"/>
      <c r="Q3" s="123">
        <v>0</v>
      </c>
      <c r="R3" s="123"/>
      <c r="S3" s="123">
        <v>0</v>
      </c>
      <c r="T3" s="123"/>
      <c r="U3" s="123">
        <v>0</v>
      </c>
      <c r="V3" s="123"/>
      <c r="W3" s="123">
        <v>0</v>
      </c>
      <c r="X3" s="123"/>
      <c r="Y3" s="123">
        <v>359673989</v>
      </c>
      <c r="Z3" s="123"/>
      <c r="AA3" s="120">
        <v>0</v>
      </c>
      <c r="AB3" s="124"/>
      <c r="AC3" s="125"/>
      <c r="AD3" s="124">
        <v>2485889</v>
      </c>
      <c r="AE3" s="124"/>
      <c r="AF3" s="124">
        <v>0</v>
      </c>
      <c r="AG3" s="124"/>
      <c r="AH3" s="124">
        <v>0</v>
      </c>
      <c r="AI3" s="124"/>
      <c r="AJ3" s="124">
        <v>0</v>
      </c>
      <c r="AK3" s="124"/>
      <c r="AL3" s="124">
        <v>1663636</v>
      </c>
      <c r="AM3" s="124"/>
      <c r="AN3" s="124">
        <v>8381067</v>
      </c>
      <c r="AO3" s="124"/>
      <c r="AP3" s="124">
        <v>0</v>
      </c>
      <c r="AQ3" s="115"/>
      <c r="AR3" s="126"/>
      <c r="AS3" s="127">
        <v>0.1888</v>
      </c>
      <c r="AT3" s="127"/>
      <c r="AU3" s="127"/>
      <c r="AV3" s="127"/>
      <c r="AW3" s="127"/>
      <c r="AX3" s="127"/>
      <c r="AY3" s="127"/>
      <c r="AZ3" s="127"/>
      <c r="BA3" s="127"/>
      <c r="BB3" s="127"/>
      <c r="BC3" s="127">
        <v>2.3300000000000001E-2</v>
      </c>
      <c r="BD3" s="127"/>
      <c r="BE3" s="127"/>
      <c r="BF3" s="115"/>
      <c r="BG3" s="115" t="s">
        <v>1675</v>
      </c>
    </row>
    <row r="4" spans="1:59">
      <c r="A4" s="115" t="s">
        <v>1676</v>
      </c>
      <c r="B4" s="115" t="s">
        <v>1677</v>
      </c>
      <c r="C4" s="116" t="s">
        <v>1678</v>
      </c>
      <c r="D4" s="117">
        <v>2080</v>
      </c>
      <c r="E4" s="118">
        <v>20080</v>
      </c>
      <c r="F4" s="116" t="s">
        <v>1679</v>
      </c>
      <c r="G4" s="119">
        <v>18351295</v>
      </c>
      <c r="H4" s="120">
        <v>3646</v>
      </c>
      <c r="I4" s="116" t="s">
        <v>1680</v>
      </c>
      <c r="J4" s="121" t="s">
        <v>1681</v>
      </c>
      <c r="K4" s="121">
        <v>42</v>
      </c>
      <c r="L4" s="122"/>
      <c r="M4" s="123">
        <v>0</v>
      </c>
      <c r="N4" s="123"/>
      <c r="O4" s="123">
        <v>0</v>
      </c>
      <c r="P4" s="123"/>
      <c r="Q4" s="123">
        <v>0</v>
      </c>
      <c r="R4" s="123"/>
      <c r="S4" s="123">
        <v>0</v>
      </c>
      <c r="T4" s="123"/>
      <c r="U4" s="123">
        <v>0</v>
      </c>
      <c r="V4" s="123"/>
      <c r="W4" s="123">
        <v>0</v>
      </c>
      <c r="X4" s="123"/>
      <c r="Y4" s="123">
        <v>27163871</v>
      </c>
      <c r="Z4" s="123"/>
      <c r="AA4" s="120">
        <v>0</v>
      </c>
      <c r="AB4" s="124"/>
      <c r="AC4" s="125"/>
      <c r="AD4" s="124">
        <v>0</v>
      </c>
      <c r="AE4" s="124"/>
      <c r="AF4" s="124">
        <v>0</v>
      </c>
      <c r="AG4" s="124"/>
      <c r="AH4" s="124">
        <v>0</v>
      </c>
      <c r="AI4" s="124"/>
      <c r="AJ4" s="124">
        <v>0</v>
      </c>
      <c r="AK4" s="124"/>
      <c r="AL4" s="124">
        <v>0</v>
      </c>
      <c r="AM4" s="124"/>
      <c r="AN4" s="124">
        <v>2073346</v>
      </c>
      <c r="AO4" s="124"/>
      <c r="AP4" s="124">
        <v>0</v>
      </c>
      <c r="AQ4" s="115"/>
      <c r="AR4" s="126"/>
      <c r="AS4" s="127"/>
      <c r="AT4" s="127"/>
      <c r="AU4" s="127"/>
      <c r="AV4" s="127"/>
      <c r="AW4" s="127"/>
      <c r="AX4" s="127"/>
      <c r="AY4" s="127"/>
      <c r="AZ4" s="127"/>
      <c r="BA4" s="127"/>
      <c r="BB4" s="127"/>
      <c r="BC4" s="127">
        <v>7.6300000000000007E-2</v>
      </c>
      <c r="BD4" s="127"/>
      <c r="BE4" s="127"/>
      <c r="BF4" s="115"/>
      <c r="BG4" s="115" t="s">
        <v>1675</v>
      </c>
    </row>
    <row r="5" spans="1:59">
      <c r="A5" s="115" t="s">
        <v>1676</v>
      </c>
      <c r="B5" s="115" t="s">
        <v>1677</v>
      </c>
      <c r="C5" s="116" t="s">
        <v>1678</v>
      </c>
      <c r="D5" s="117">
        <v>2080</v>
      </c>
      <c r="E5" s="118">
        <v>20080</v>
      </c>
      <c r="F5" s="116" t="s">
        <v>1679</v>
      </c>
      <c r="G5" s="119">
        <v>18351295</v>
      </c>
      <c r="H5" s="120">
        <v>3646</v>
      </c>
      <c r="I5" s="116" t="s">
        <v>1680</v>
      </c>
      <c r="J5" s="121" t="s">
        <v>1674</v>
      </c>
      <c r="K5" s="121">
        <v>15</v>
      </c>
      <c r="L5" s="122"/>
      <c r="M5" s="123">
        <v>0</v>
      </c>
      <c r="N5" s="123"/>
      <c r="O5" s="123">
        <v>0</v>
      </c>
      <c r="P5" s="123"/>
      <c r="Q5" s="123">
        <v>0</v>
      </c>
      <c r="R5" s="123"/>
      <c r="S5" s="123">
        <v>0</v>
      </c>
      <c r="T5" s="123"/>
      <c r="U5" s="123">
        <v>0</v>
      </c>
      <c r="V5" s="123"/>
      <c r="W5" s="123">
        <v>0</v>
      </c>
      <c r="X5" s="123"/>
      <c r="Y5" s="123">
        <v>6694675</v>
      </c>
      <c r="Z5" s="123"/>
      <c r="AA5" s="120">
        <v>0</v>
      </c>
      <c r="AB5" s="124"/>
      <c r="AC5" s="125"/>
      <c r="AD5" s="124">
        <v>0</v>
      </c>
      <c r="AE5" s="124"/>
      <c r="AF5" s="124">
        <v>0</v>
      </c>
      <c r="AG5" s="124"/>
      <c r="AH5" s="124">
        <v>0</v>
      </c>
      <c r="AI5" s="124"/>
      <c r="AJ5" s="124">
        <v>0</v>
      </c>
      <c r="AK5" s="124"/>
      <c r="AL5" s="124">
        <v>0</v>
      </c>
      <c r="AM5" s="124"/>
      <c r="AN5" s="124">
        <v>492775</v>
      </c>
      <c r="AO5" s="124"/>
      <c r="AP5" s="124">
        <v>0</v>
      </c>
      <c r="AQ5" s="115"/>
      <c r="AR5" s="126"/>
      <c r="AS5" s="127"/>
      <c r="AT5" s="127"/>
      <c r="AU5" s="127"/>
      <c r="AV5" s="127"/>
      <c r="AW5" s="127"/>
      <c r="AX5" s="127"/>
      <c r="AY5" s="127"/>
      <c r="AZ5" s="127"/>
      <c r="BA5" s="127"/>
      <c r="BB5" s="127"/>
      <c r="BC5" s="127">
        <v>7.3599999999999999E-2</v>
      </c>
      <c r="BD5" s="127"/>
      <c r="BE5" s="127"/>
      <c r="BF5" s="115"/>
      <c r="BG5" s="115" t="s">
        <v>1675</v>
      </c>
    </row>
    <row r="6" spans="1:59">
      <c r="A6" s="115" t="s">
        <v>1683</v>
      </c>
      <c r="B6" s="115" t="s">
        <v>1684</v>
      </c>
      <c r="C6" s="116" t="s">
        <v>1685</v>
      </c>
      <c r="D6" s="117">
        <v>9154</v>
      </c>
      <c r="E6" s="118">
        <v>90154</v>
      </c>
      <c r="F6" s="116" t="s">
        <v>1686</v>
      </c>
      <c r="G6" s="119">
        <v>12150996</v>
      </c>
      <c r="H6" s="120">
        <v>3482</v>
      </c>
      <c r="I6" s="116" t="s">
        <v>1673</v>
      </c>
      <c r="J6" s="121" t="s">
        <v>1674</v>
      </c>
      <c r="K6" s="121">
        <v>68</v>
      </c>
      <c r="L6" s="122"/>
      <c r="M6" s="123">
        <v>0</v>
      </c>
      <c r="N6" s="123"/>
      <c r="O6" s="123">
        <v>0</v>
      </c>
      <c r="P6" s="123"/>
      <c r="Q6" s="123">
        <v>0</v>
      </c>
      <c r="R6" s="123"/>
      <c r="S6" s="123">
        <v>0</v>
      </c>
      <c r="T6" s="123"/>
      <c r="U6" s="123">
        <v>0</v>
      </c>
      <c r="V6" s="123"/>
      <c r="W6" s="123">
        <v>0</v>
      </c>
      <c r="X6" s="123"/>
      <c r="Y6" s="123">
        <v>82163176</v>
      </c>
      <c r="Z6" s="123"/>
      <c r="AA6" s="120">
        <v>0</v>
      </c>
      <c r="AB6" s="124"/>
      <c r="AC6" s="125"/>
      <c r="AD6" s="124">
        <v>0</v>
      </c>
      <c r="AE6" s="124"/>
      <c r="AF6" s="124">
        <v>0</v>
      </c>
      <c r="AG6" s="124"/>
      <c r="AH6" s="124">
        <v>0</v>
      </c>
      <c r="AI6" s="124"/>
      <c r="AJ6" s="124">
        <v>0</v>
      </c>
      <c r="AK6" s="124"/>
      <c r="AL6" s="124">
        <v>0</v>
      </c>
      <c r="AM6" s="124"/>
      <c r="AN6" s="124">
        <v>6909214</v>
      </c>
      <c r="AO6" s="124"/>
      <c r="AP6" s="124">
        <v>0</v>
      </c>
      <c r="AQ6" s="115"/>
      <c r="AR6" s="126"/>
      <c r="AS6" s="127"/>
      <c r="AT6" s="127"/>
      <c r="AU6" s="127"/>
      <c r="AV6" s="127"/>
      <c r="AW6" s="127"/>
      <c r="AX6" s="127"/>
      <c r="AY6" s="127"/>
      <c r="AZ6" s="127"/>
      <c r="BA6" s="127"/>
      <c r="BB6" s="127"/>
      <c r="BC6" s="127">
        <v>8.4099999999999994E-2</v>
      </c>
      <c r="BD6" s="127"/>
      <c r="BE6" s="127"/>
      <c r="BF6" s="115"/>
      <c r="BG6" s="115" t="s">
        <v>1675</v>
      </c>
    </row>
    <row r="7" spans="1:59">
      <c r="A7" s="115" t="s">
        <v>1683</v>
      </c>
      <c r="B7" s="115" t="s">
        <v>1684</v>
      </c>
      <c r="C7" s="116" t="s">
        <v>1685</v>
      </c>
      <c r="D7" s="117">
        <v>9154</v>
      </c>
      <c r="E7" s="118">
        <v>90154</v>
      </c>
      <c r="F7" s="116" t="s">
        <v>1686</v>
      </c>
      <c r="G7" s="119">
        <v>12150996</v>
      </c>
      <c r="H7" s="120">
        <v>3482</v>
      </c>
      <c r="I7" s="116" t="s">
        <v>1680</v>
      </c>
      <c r="J7" s="121" t="s">
        <v>1674</v>
      </c>
      <c r="K7" s="121">
        <v>203</v>
      </c>
      <c r="L7" s="122"/>
      <c r="M7" s="123">
        <v>0</v>
      </c>
      <c r="N7" s="123"/>
      <c r="O7" s="123">
        <v>0</v>
      </c>
      <c r="P7" s="123"/>
      <c r="Q7" s="123">
        <v>0</v>
      </c>
      <c r="R7" s="123"/>
      <c r="S7" s="123">
        <v>0</v>
      </c>
      <c r="T7" s="123"/>
      <c r="U7" s="123">
        <v>0</v>
      </c>
      <c r="V7" s="123"/>
      <c r="W7" s="123">
        <v>0</v>
      </c>
      <c r="X7" s="123"/>
      <c r="Y7" s="123">
        <v>144995154</v>
      </c>
      <c r="Z7" s="123"/>
      <c r="AA7" s="120">
        <v>0</v>
      </c>
      <c r="AB7" s="124"/>
      <c r="AC7" s="125"/>
      <c r="AD7" s="124">
        <v>0</v>
      </c>
      <c r="AE7" s="124"/>
      <c r="AF7" s="124">
        <v>0</v>
      </c>
      <c r="AG7" s="124"/>
      <c r="AH7" s="124">
        <v>0</v>
      </c>
      <c r="AI7" s="124"/>
      <c r="AJ7" s="124">
        <v>0</v>
      </c>
      <c r="AK7" s="124"/>
      <c r="AL7" s="124">
        <v>0</v>
      </c>
      <c r="AM7" s="124"/>
      <c r="AN7" s="124">
        <v>16469107</v>
      </c>
      <c r="AO7" s="124"/>
      <c r="AP7" s="124">
        <v>0</v>
      </c>
      <c r="AQ7" s="115"/>
      <c r="AR7" s="126"/>
      <c r="AS7" s="127"/>
      <c r="AT7" s="127"/>
      <c r="AU7" s="127"/>
      <c r="AV7" s="127"/>
      <c r="AW7" s="127"/>
      <c r="AX7" s="127"/>
      <c r="AY7" s="127"/>
      <c r="AZ7" s="127"/>
      <c r="BA7" s="127"/>
      <c r="BB7" s="127"/>
      <c r="BC7" s="127">
        <v>0.11360000000000001</v>
      </c>
      <c r="BD7" s="127"/>
      <c r="BE7" s="127"/>
      <c r="BF7" s="115"/>
      <c r="BG7" s="115" t="s">
        <v>1675</v>
      </c>
    </row>
    <row r="8" spans="1:59">
      <c r="A8" s="115" t="s">
        <v>1687</v>
      </c>
      <c r="B8" s="115" t="s">
        <v>1688</v>
      </c>
      <c r="C8" s="116" t="s">
        <v>1689</v>
      </c>
      <c r="D8" s="117">
        <v>3030</v>
      </c>
      <c r="E8" s="118">
        <v>30030</v>
      </c>
      <c r="F8" s="116" t="s">
        <v>1686</v>
      </c>
      <c r="G8" s="119">
        <v>4586770</v>
      </c>
      <c r="H8" s="120">
        <v>3304</v>
      </c>
      <c r="I8" s="116" t="s">
        <v>1673</v>
      </c>
      <c r="J8" s="121" t="s">
        <v>1674</v>
      </c>
      <c r="K8" s="121">
        <v>998</v>
      </c>
      <c r="L8" s="122"/>
      <c r="M8" s="123">
        <v>0</v>
      </c>
      <c r="N8" s="123"/>
      <c r="O8" s="123">
        <v>0</v>
      </c>
      <c r="P8" s="123"/>
      <c r="Q8" s="123">
        <v>0</v>
      </c>
      <c r="R8" s="123"/>
      <c r="S8" s="123">
        <v>0</v>
      </c>
      <c r="T8" s="123"/>
      <c r="U8" s="123">
        <v>0</v>
      </c>
      <c r="V8" s="123"/>
      <c r="W8" s="123">
        <v>0</v>
      </c>
      <c r="X8" s="123"/>
      <c r="Y8" s="123">
        <v>576455528</v>
      </c>
      <c r="Z8" s="123"/>
      <c r="AA8" s="120">
        <v>0</v>
      </c>
      <c r="AB8" s="124"/>
      <c r="AC8" s="125"/>
      <c r="AD8" s="124">
        <v>0</v>
      </c>
      <c r="AE8" s="124"/>
      <c r="AF8" s="124">
        <v>0</v>
      </c>
      <c r="AG8" s="124"/>
      <c r="AH8" s="124">
        <v>0</v>
      </c>
      <c r="AI8" s="124"/>
      <c r="AJ8" s="124">
        <v>0</v>
      </c>
      <c r="AK8" s="124"/>
      <c r="AL8" s="124">
        <v>0</v>
      </c>
      <c r="AM8" s="124"/>
      <c r="AN8" s="124">
        <v>64920984</v>
      </c>
      <c r="AO8" s="124"/>
      <c r="AP8" s="124">
        <v>0</v>
      </c>
      <c r="AQ8" s="115"/>
      <c r="AR8" s="126"/>
      <c r="AS8" s="127"/>
      <c r="AT8" s="127"/>
      <c r="AU8" s="127"/>
      <c r="AV8" s="127"/>
      <c r="AW8" s="127"/>
      <c r="AX8" s="127"/>
      <c r="AY8" s="127"/>
      <c r="AZ8" s="127"/>
      <c r="BA8" s="127"/>
      <c r="BB8" s="127"/>
      <c r="BC8" s="127">
        <v>0.11260000000000001</v>
      </c>
      <c r="BD8" s="127"/>
      <c r="BE8" s="127"/>
      <c r="BF8" s="115"/>
      <c r="BG8" s="115" t="s">
        <v>1675</v>
      </c>
    </row>
    <row r="9" spans="1:59">
      <c r="A9" s="115" t="s">
        <v>1690</v>
      </c>
      <c r="B9" s="115" t="s">
        <v>1691</v>
      </c>
      <c r="C9" s="116" t="s">
        <v>1692</v>
      </c>
      <c r="D9" s="117">
        <v>5066</v>
      </c>
      <c r="E9" s="118">
        <v>50066</v>
      </c>
      <c r="F9" s="116" t="s">
        <v>1686</v>
      </c>
      <c r="G9" s="119">
        <v>8608208</v>
      </c>
      <c r="H9" s="120">
        <v>2703</v>
      </c>
      <c r="I9" s="116" t="s">
        <v>1673</v>
      </c>
      <c r="J9" s="121" t="s">
        <v>1674</v>
      </c>
      <c r="K9" s="121">
        <v>1148</v>
      </c>
      <c r="L9" s="122"/>
      <c r="M9" s="123">
        <v>0</v>
      </c>
      <c r="N9" s="123"/>
      <c r="O9" s="123">
        <v>0</v>
      </c>
      <c r="P9" s="123"/>
      <c r="Q9" s="123">
        <v>0</v>
      </c>
      <c r="R9" s="123"/>
      <c r="S9" s="123">
        <v>0</v>
      </c>
      <c r="T9" s="123"/>
      <c r="U9" s="123">
        <v>0</v>
      </c>
      <c r="V9" s="123"/>
      <c r="W9" s="123">
        <v>0</v>
      </c>
      <c r="X9" s="123"/>
      <c r="Y9" s="123">
        <v>366545522</v>
      </c>
      <c r="Z9" s="123"/>
      <c r="AA9" s="120">
        <v>0</v>
      </c>
      <c r="AB9" s="124"/>
      <c r="AC9" s="125"/>
      <c r="AD9" s="124">
        <v>0</v>
      </c>
      <c r="AE9" s="124"/>
      <c r="AF9" s="124">
        <v>0</v>
      </c>
      <c r="AG9" s="124"/>
      <c r="AH9" s="124">
        <v>0</v>
      </c>
      <c r="AI9" s="124"/>
      <c r="AJ9" s="124">
        <v>0</v>
      </c>
      <c r="AK9" s="124"/>
      <c r="AL9" s="124">
        <v>0</v>
      </c>
      <c r="AM9" s="124"/>
      <c r="AN9" s="124">
        <v>63157258</v>
      </c>
      <c r="AO9" s="124"/>
      <c r="AP9" s="124">
        <v>0</v>
      </c>
      <c r="AQ9" s="115"/>
      <c r="AR9" s="126"/>
      <c r="AS9" s="127"/>
      <c r="AT9" s="127"/>
      <c r="AU9" s="127"/>
      <c r="AV9" s="127"/>
      <c r="AW9" s="127"/>
      <c r="AX9" s="127"/>
      <c r="AY9" s="127"/>
      <c r="AZ9" s="127"/>
      <c r="BA9" s="127"/>
      <c r="BB9" s="127"/>
      <c r="BC9" s="127">
        <v>0.17230000000000001</v>
      </c>
      <c r="BD9" s="127"/>
      <c r="BE9" s="127"/>
      <c r="BF9" s="115"/>
      <c r="BG9" s="115" t="s">
        <v>1675</v>
      </c>
    </row>
    <row r="10" spans="1:59">
      <c r="A10" s="115" t="s">
        <v>1695</v>
      </c>
      <c r="B10" s="115" t="s">
        <v>1696</v>
      </c>
      <c r="C10" s="116" t="s">
        <v>1697</v>
      </c>
      <c r="D10" s="117">
        <v>1003</v>
      </c>
      <c r="E10" s="118">
        <v>10003</v>
      </c>
      <c r="F10" s="116" t="s">
        <v>1686</v>
      </c>
      <c r="G10" s="119">
        <v>4181019</v>
      </c>
      <c r="H10" s="120">
        <v>2428</v>
      </c>
      <c r="I10" s="116" t="s">
        <v>1682</v>
      </c>
      <c r="J10" s="121" t="s">
        <v>1681</v>
      </c>
      <c r="K10" s="121">
        <v>436</v>
      </c>
      <c r="L10" s="122"/>
      <c r="M10" s="123">
        <v>13360985</v>
      </c>
      <c r="N10" s="123"/>
      <c r="O10" s="123">
        <v>0</v>
      </c>
      <c r="P10" s="123"/>
      <c r="Q10" s="123">
        <v>0</v>
      </c>
      <c r="R10" s="123"/>
      <c r="S10" s="123">
        <v>0</v>
      </c>
      <c r="T10" s="123"/>
      <c r="U10" s="123">
        <v>0</v>
      </c>
      <c r="V10" s="123"/>
      <c r="W10" s="123">
        <v>0</v>
      </c>
      <c r="X10" s="123"/>
      <c r="Y10" s="123">
        <v>0</v>
      </c>
      <c r="Z10" s="123"/>
      <c r="AA10" s="120">
        <v>0</v>
      </c>
      <c r="AB10" s="124"/>
      <c r="AC10" s="125"/>
      <c r="AD10" s="124">
        <v>4339139</v>
      </c>
      <c r="AE10" s="124"/>
      <c r="AF10" s="124">
        <v>0</v>
      </c>
      <c r="AG10" s="124"/>
      <c r="AH10" s="124">
        <v>0</v>
      </c>
      <c r="AI10" s="124"/>
      <c r="AJ10" s="124">
        <v>0</v>
      </c>
      <c r="AK10" s="124"/>
      <c r="AL10" s="124">
        <v>0</v>
      </c>
      <c r="AM10" s="124"/>
      <c r="AN10" s="124">
        <v>0</v>
      </c>
      <c r="AO10" s="124"/>
      <c r="AP10" s="124">
        <v>0</v>
      </c>
      <c r="AQ10" s="115"/>
      <c r="AR10" s="126"/>
      <c r="AS10" s="127">
        <v>0.32479999999999998</v>
      </c>
      <c r="AT10" s="127"/>
      <c r="AU10" s="127"/>
      <c r="AV10" s="127"/>
      <c r="AW10" s="127"/>
      <c r="AX10" s="127"/>
      <c r="AY10" s="127"/>
      <c r="AZ10" s="127"/>
      <c r="BA10" s="127"/>
      <c r="BB10" s="127"/>
      <c r="BC10" s="127"/>
      <c r="BD10" s="127"/>
      <c r="BE10" s="127"/>
      <c r="BF10" s="115"/>
      <c r="BG10" s="115" t="s">
        <v>1675</v>
      </c>
    </row>
    <row r="11" spans="1:59">
      <c r="A11" s="115" t="s">
        <v>1695</v>
      </c>
      <c r="B11" s="115" t="s">
        <v>1696</v>
      </c>
      <c r="C11" s="116" t="s">
        <v>1697</v>
      </c>
      <c r="D11" s="117">
        <v>1003</v>
      </c>
      <c r="E11" s="118">
        <v>10003</v>
      </c>
      <c r="F11" s="116" t="s">
        <v>1686</v>
      </c>
      <c r="G11" s="119">
        <v>4181019</v>
      </c>
      <c r="H11" s="120">
        <v>2428</v>
      </c>
      <c r="I11" s="116" t="s">
        <v>1673</v>
      </c>
      <c r="J11" s="121" t="s">
        <v>1674</v>
      </c>
      <c r="K11" s="121">
        <v>338</v>
      </c>
      <c r="L11" s="122"/>
      <c r="M11" s="123">
        <v>0</v>
      </c>
      <c r="N11" s="123"/>
      <c r="O11" s="123">
        <v>0</v>
      </c>
      <c r="P11" s="123"/>
      <c r="Q11" s="123">
        <v>0</v>
      </c>
      <c r="R11" s="123"/>
      <c r="S11" s="123">
        <v>0</v>
      </c>
      <c r="T11" s="123"/>
      <c r="U11" s="123">
        <v>0</v>
      </c>
      <c r="V11" s="123"/>
      <c r="W11" s="123">
        <v>0</v>
      </c>
      <c r="X11" s="123"/>
      <c r="Y11" s="123">
        <v>178406868</v>
      </c>
      <c r="Z11" s="123"/>
      <c r="AA11" s="120">
        <v>0</v>
      </c>
      <c r="AB11" s="124"/>
      <c r="AC11" s="125"/>
      <c r="AD11" s="124">
        <v>0</v>
      </c>
      <c r="AE11" s="124"/>
      <c r="AF11" s="124">
        <v>0</v>
      </c>
      <c r="AG11" s="124"/>
      <c r="AH11" s="124">
        <v>0</v>
      </c>
      <c r="AI11" s="124"/>
      <c r="AJ11" s="124">
        <v>0</v>
      </c>
      <c r="AK11" s="124"/>
      <c r="AL11" s="124">
        <v>0</v>
      </c>
      <c r="AM11" s="124"/>
      <c r="AN11" s="124">
        <v>22078161</v>
      </c>
      <c r="AO11" s="124"/>
      <c r="AP11" s="124">
        <v>0</v>
      </c>
      <c r="AQ11" s="115"/>
      <c r="AR11" s="126"/>
      <c r="AS11" s="127"/>
      <c r="AT11" s="127"/>
      <c r="AU11" s="127"/>
      <c r="AV11" s="127"/>
      <c r="AW11" s="127"/>
      <c r="AX11" s="127"/>
      <c r="AY11" s="127"/>
      <c r="AZ11" s="127"/>
      <c r="BA11" s="127"/>
      <c r="BB11" s="127"/>
      <c r="BC11" s="127">
        <v>0.12379999999999999</v>
      </c>
      <c r="BD11" s="127"/>
      <c r="BE11" s="127"/>
      <c r="BF11" s="115"/>
      <c r="BG11" s="115" t="s">
        <v>1675</v>
      </c>
    </row>
    <row r="12" spans="1:59">
      <c r="A12" s="115" t="s">
        <v>1695</v>
      </c>
      <c r="B12" s="115" t="s">
        <v>1696</v>
      </c>
      <c r="C12" s="116" t="s">
        <v>1697</v>
      </c>
      <c r="D12" s="117">
        <v>1003</v>
      </c>
      <c r="E12" s="118">
        <v>10003</v>
      </c>
      <c r="F12" s="116" t="s">
        <v>1686</v>
      </c>
      <c r="G12" s="119">
        <v>4181019</v>
      </c>
      <c r="H12" s="120">
        <v>2428</v>
      </c>
      <c r="I12" s="116" t="s">
        <v>1680</v>
      </c>
      <c r="J12" s="121" t="s">
        <v>1674</v>
      </c>
      <c r="K12" s="121">
        <v>154</v>
      </c>
      <c r="L12" s="122"/>
      <c r="M12" s="123">
        <v>0</v>
      </c>
      <c r="N12" s="123"/>
      <c r="O12" s="123">
        <v>0</v>
      </c>
      <c r="P12" s="123"/>
      <c r="Q12" s="123">
        <v>0</v>
      </c>
      <c r="R12" s="123"/>
      <c r="S12" s="123">
        <v>0</v>
      </c>
      <c r="T12" s="123"/>
      <c r="U12" s="123">
        <v>0</v>
      </c>
      <c r="V12" s="123"/>
      <c r="W12" s="123">
        <v>0</v>
      </c>
      <c r="X12" s="123"/>
      <c r="Y12" s="123">
        <v>46803331</v>
      </c>
      <c r="Z12" s="123"/>
      <c r="AA12" s="120">
        <v>0</v>
      </c>
      <c r="AB12" s="124"/>
      <c r="AC12" s="125"/>
      <c r="AD12" s="124">
        <v>0</v>
      </c>
      <c r="AE12" s="124"/>
      <c r="AF12" s="124">
        <v>0</v>
      </c>
      <c r="AG12" s="124"/>
      <c r="AH12" s="124">
        <v>0</v>
      </c>
      <c r="AI12" s="124"/>
      <c r="AJ12" s="124">
        <v>0</v>
      </c>
      <c r="AK12" s="124"/>
      <c r="AL12" s="124">
        <v>0</v>
      </c>
      <c r="AM12" s="124"/>
      <c r="AN12" s="124">
        <v>5523588</v>
      </c>
      <c r="AO12" s="124"/>
      <c r="AP12" s="124">
        <v>0</v>
      </c>
      <c r="AQ12" s="115"/>
      <c r="AR12" s="126"/>
      <c r="AS12" s="127"/>
      <c r="AT12" s="127"/>
      <c r="AU12" s="127"/>
      <c r="AV12" s="127"/>
      <c r="AW12" s="127"/>
      <c r="AX12" s="127"/>
      <c r="AY12" s="127"/>
      <c r="AZ12" s="127"/>
      <c r="BA12" s="127"/>
      <c r="BB12" s="127"/>
      <c r="BC12" s="127">
        <v>0.11799999999999999</v>
      </c>
      <c r="BD12" s="127"/>
      <c r="BE12" s="127"/>
      <c r="BF12" s="115"/>
      <c r="BG12" s="115" t="s">
        <v>1675</v>
      </c>
    </row>
    <row r="13" spans="1:59">
      <c r="A13" s="115" t="s">
        <v>1699</v>
      </c>
      <c r="B13" s="115" t="s">
        <v>1700</v>
      </c>
      <c r="C13" s="116" t="s">
        <v>1701</v>
      </c>
      <c r="D13" s="117">
        <v>3019</v>
      </c>
      <c r="E13" s="118">
        <v>30019</v>
      </c>
      <c r="F13" s="116" t="s">
        <v>1686</v>
      </c>
      <c r="G13" s="119">
        <v>5441567</v>
      </c>
      <c r="H13" s="120">
        <v>2406</v>
      </c>
      <c r="I13" s="116" t="s">
        <v>1682</v>
      </c>
      <c r="J13" s="121" t="s">
        <v>1674</v>
      </c>
      <c r="K13" s="121">
        <v>357</v>
      </c>
      <c r="L13" s="122"/>
      <c r="M13" s="123">
        <v>0</v>
      </c>
      <c r="N13" s="123"/>
      <c r="O13" s="123">
        <v>0</v>
      </c>
      <c r="P13" s="123"/>
      <c r="Q13" s="123">
        <v>0</v>
      </c>
      <c r="R13" s="123"/>
      <c r="S13" s="123">
        <v>0</v>
      </c>
      <c r="T13" s="123"/>
      <c r="U13" s="123">
        <v>0</v>
      </c>
      <c r="V13" s="123"/>
      <c r="W13" s="123">
        <v>0</v>
      </c>
      <c r="X13" s="123"/>
      <c r="Y13" s="123">
        <v>190958248</v>
      </c>
      <c r="Z13" s="123"/>
      <c r="AA13" s="120">
        <v>0</v>
      </c>
      <c r="AB13" s="124"/>
      <c r="AC13" s="125"/>
      <c r="AD13" s="124">
        <v>0</v>
      </c>
      <c r="AE13" s="124"/>
      <c r="AF13" s="124">
        <v>0</v>
      </c>
      <c r="AG13" s="124"/>
      <c r="AH13" s="124">
        <v>0</v>
      </c>
      <c r="AI13" s="124"/>
      <c r="AJ13" s="124">
        <v>0</v>
      </c>
      <c r="AK13" s="124"/>
      <c r="AL13" s="124">
        <v>0</v>
      </c>
      <c r="AM13" s="124"/>
      <c r="AN13" s="124">
        <v>15598066</v>
      </c>
      <c r="AO13" s="124"/>
      <c r="AP13" s="124">
        <v>0</v>
      </c>
      <c r="AQ13" s="115"/>
      <c r="AR13" s="126"/>
      <c r="AS13" s="127"/>
      <c r="AT13" s="127"/>
      <c r="AU13" s="127"/>
      <c r="AV13" s="127"/>
      <c r="AW13" s="127"/>
      <c r="AX13" s="127"/>
      <c r="AY13" s="127"/>
      <c r="AZ13" s="127"/>
      <c r="BA13" s="127"/>
      <c r="BB13" s="127"/>
      <c r="BC13" s="127">
        <v>8.1699999999999995E-2</v>
      </c>
      <c r="BD13" s="127"/>
      <c r="BE13" s="127"/>
      <c r="BF13" s="115"/>
      <c r="BG13" s="115" t="s">
        <v>1675</v>
      </c>
    </row>
    <row r="14" spans="1:59">
      <c r="A14" s="115" t="s">
        <v>1699</v>
      </c>
      <c r="B14" s="115" t="s">
        <v>1700</v>
      </c>
      <c r="C14" s="116" t="s">
        <v>1701</v>
      </c>
      <c r="D14" s="117">
        <v>3019</v>
      </c>
      <c r="E14" s="118">
        <v>30019</v>
      </c>
      <c r="F14" s="116" t="s">
        <v>1686</v>
      </c>
      <c r="G14" s="119">
        <v>5441567</v>
      </c>
      <c r="H14" s="120">
        <v>2406</v>
      </c>
      <c r="I14" s="116" t="s">
        <v>1673</v>
      </c>
      <c r="J14" s="121" t="s">
        <v>1674</v>
      </c>
      <c r="K14" s="121">
        <v>286</v>
      </c>
      <c r="L14" s="122"/>
      <c r="M14" s="123">
        <v>0</v>
      </c>
      <c r="N14" s="123"/>
      <c r="O14" s="123">
        <v>0</v>
      </c>
      <c r="P14" s="123"/>
      <c r="Q14" s="123">
        <v>0</v>
      </c>
      <c r="R14" s="123"/>
      <c r="S14" s="123">
        <v>0</v>
      </c>
      <c r="T14" s="123"/>
      <c r="U14" s="123">
        <v>0</v>
      </c>
      <c r="V14" s="123"/>
      <c r="W14" s="123">
        <v>0</v>
      </c>
      <c r="X14" s="123"/>
      <c r="Y14" s="123">
        <v>125067726</v>
      </c>
      <c r="Z14" s="123"/>
      <c r="AA14" s="120">
        <v>0</v>
      </c>
      <c r="AB14" s="124"/>
      <c r="AC14" s="125"/>
      <c r="AD14" s="124">
        <v>0</v>
      </c>
      <c r="AE14" s="124"/>
      <c r="AF14" s="124">
        <v>0</v>
      </c>
      <c r="AG14" s="124"/>
      <c r="AH14" s="124">
        <v>0</v>
      </c>
      <c r="AI14" s="124"/>
      <c r="AJ14" s="124">
        <v>0</v>
      </c>
      <c r="AK14" s="124"/>
      <c r="AL14" s="124">
        <v>0</v>
      </c>
      <c r="AM14" s="124"/>
      <c r="AN14" s="124">
        <v>14000061</v>
      </c>
      <c r="AO14" s="124"/>
      <c r="AP14" s="124">
        <v>0</v>
      </c>
      <c r="AQ14" s="115"/>
      <c r="AR14" s="126"/>
      <c r="AS14" s="127"/>
      <c r="AT14" s="127"/>
      <c r="AU14" s="127"/>
      <c r="AV14" s="127"/>
      <c r="AW14" s="127"/>
      <c r="AX14" s="127"/>
      <c r="AY14" s="127"/>
      <c r="AZ14" s="127"/>
      <c r="BA14" s="127"/>
      <c r="BB14" s="127"/>
      <c r="BC14" s="127">
        <v>0.1119</v>
      </c>
      <c r="BD14" s="127"/>
      <c r="BE14" s="127"/>
      <c r="BF14" s="115"/>
      <c r="BG14" s="115" t="s">
        <v>1675</v>
      </c>
    </row>
    <row r="15" spans="1:59">
      <c r="A15" s="115" t="s">
        <v>1702</v>
      </c>
      <c r="B15" s="115" t="s">
        <v>1703</v>
      </c>
      <c r="C15" s="116" t="s">
        <v>1704</v>
      </c>
      <c r="D15" s="117">
        <v>6008</v>
      </c>
      <c r="E15" s="118">
        <v>60008</v>
      </c>
      <c r="F15" s="116" t="s">
        <v>1686</v>
      </c>
      <c r="G15" s="119">
        <v>4944332</v>
      </c>
      <c r="H15" s="120">
        <v>2157</v>
      </c>
      <c r="I15" s="116" t="s">
        <v>1680</v>
      </c>
      <c r="J15" s="121" t="s">
        <v>1674</v>
      </c>
      <c r="K15" s="121">
        <v>56</v>
      </c>
      <c r="L15" s="122"/>
      <c r="M15" s="123">
        <v>0</v>
      </c>
      <c r="N15" s="123"/>
      <c r="O15" s="123">
        <v>0</v>
      </c>
      <c r="P15" s="123"/>
      <c r="Q15" s="123">
        <v>0</v>
      </c>
      <c r="R15" s="123"/>
      <c r="S15" s="123">
        <v>0</v>
      </c>
      <c r="T15" s="123"/>
      <c r="U15" s="123">
        <v>0</v>
      </c>
      <c r="V15" s="123"/>
      <c r="W15" s="123">
        <v>0</v>
      </c>
      <c r="X15" s="123"/>
      <c r="Y15" s="123">
        <v>20764234</v>
      </c>
      <c r="Z15" s="123"/>
      <c r="AA15" s="120">
        <v>0</v>
      </c>
      <c r="AB15" s="124"/>
      <c r="AC15" s="125"/>
      <c r="AD15" s="124">
        <v>0</v>
      </c>
      <c r="AE15" s="124"/>
      <c r="AF15" s="124">
        <v>0</v>
      </c>
      <c r="AG15" s="124"/>
      <c r="AH15" s="124">
        <v>0</v>
      </c>
      <c r="AI15" s="124"/>
      <c r="AJ15" s="124">
        <v>0</v>
      </c>
      <c r="AK15" s="124"/>
      <c r="AL15" s="124">
        <v>0</v>
      </c>
      <c r="AM15" s="124"/>
      <c r="AN15" s="124">
        <v>3420524</v>
      </c>
      <c r="AO15" s="124"/>
      <c r="AP15" s="124">
        <v>0</v>
      </c>
      <c r="AQ15" s="115"/>
      <c r="AR15" s="126"/>
      <c r="AS15" s="127"/>
      <c r="AT15" s="127"/>
      <c r="AU15" s="127"/>
      <c r="AV15" s="127"/>
      <c r="AW15" s="127"/>
      <c r="AX15" s="127"/>
      <c r="AY15" s="127"/>
      <c r="AZ15" s="127"/>
      <c r="BA15" s="127"/>
      <c r="BB15" s="127"/>
      <c r="BC15" s="127">
        <v>0.16470000000000001</v>
      </c>
      <c r="BD15" s="127"/>
      <c r="BE15" s="127"/>
      <c r="BF15" s="115"/>
      <c r="BG15" s="115" t="s">
        <v>1675</v>
      </c>
    </row>
    <row r="16" spans="1:59">
      <c r="A16" s="115" t="s">
        <v>1705</v>
      </c>
      <c r="B16" s="115" t="s">
        <v>1706</v>
      </c>
      <c r="C16" s="116" t="s">
        <v>1707</v>
      </c>
      <c r="D16" s="117">
        <v>3034</v>
      </c>
      <c r="E16" s="118">
        <v>30034</v>
      </c>
      <c r="F16" s="116" t="s">
        <v>1708</v>
      </c>
      <c r="G16" s="119">
        <v>2203663</v>
      </c>
      <c r="H16" s="120">
        <v>1888</v>
      </c>
      <c r="I16" s="116" t="s">
        <v>1673</v>
      </c>
      <c r="J16" s="121" t="s">
        <v>1674</v>
      </c>
      <c r="K16" s="121">
        <v>54</v>
      </c>
      <c r="L16" s="122"/>
      <c r="M16" s="123">
        <v>0</v>
      </c>
      <c r="N16" s="123"/>
      <c r="O16" s="123">
        <v>0</v>
      </c>
      <c r="P16" s="123"/>
      <c r="Q16" s="123">
        <v>0</v>
      </c>
      <c r="R16" s="123"/>
      <c r="S16" s="123">
        <v>0</v>
      </c>
      <c r="T16" s="123"/>
      <c r="U16" s="123">
        <v>0</v>
      </c>
      <c r="V16" s="123"/>
      <c r="W16" s="123">
        <v>0</v>
      </c>
      <c r="X16" s="123"/>
      <c r="Y16" s="123">
        <v>44465246</v>
      </c>
      <c r="Z16" s="123"/>
      <c r="AA16" s="120">
        <v>0</v>
      </c>
      <c r="AB16" s="124"/>
      <c r="AC16" s="125"/>
      <c r="AD16" s="124">
        <v>0</v>
      </c>
      <c r="AE16" s="124"/>
      <c r="AF16" s="124">
        <v>0</v>
      </c>
      <c r="AG16" s="124"/>
      <c r="AH16" s="124">
        <v>0</v>
      </c>
      <c r="AI16" s="124"/>
      <c r="AJ16" s="124">
        <v>0</v>
      </c>
      <c r="AK16" s="124"/>
      <c r="AL16" s="124">
        <v>0</v>
      </c>
      <c r="AM16" s="124"/>
      <c r="AN16" s="124">
        <v>0</v>
      </c>
      <c r="AO16" s="124"/>
      <c r="AP16" s="124">
        <v>0</v>
      </c>
      <c r="AQ16" s="115"/>
      <c r="AR16" s="126"/>
      <c r="AS16" s="127"/>
      <c r="AT16" s="127"/>
      <c r="AU16" s="127"/>
      <c r="AV16" s="127"/>
      <c r="AW16" s="127"/>
      <c r="AX16" s="127"/>
      <c r="AY16" s="127"/>
      <c r="AZ16" s="127"/>
      <c r="BA16" s="127"/>
      <c r="BB16" s="127"/>
      <c r="BC16" s="127">
        <v>0</v>
      </c>
      <c r="BD16" s="127"/>
      <c r="BE16" s="127"/>
      <c r="BF16" s="115"/>
      <c r="BG16" s="115" t="s">
        <v>1675</v>
      </c>
    </row>
    <row r="17" spans="1:59">
      <c r="A17" s="115" t="s">
        <v>1705</v>
      </c>
      <c r="B17" s="115" t="s">
        <v>1706</v>
      </c>
      <c r="C17" s="116" t="s">
        <v>1707</v>
      </c>
      <c r="D17" s="117">
        <v>3034</v>
      </c>
      <c r="E17" s="118">
        <v>30034</v>
      </c>
      <c r="F17" s="116" t="s">
        <v>1708</v>
      </c>
      <c r="G17" s="119">
        <v>2203663</v>
      </c>
      <c r="H17" s="120">
        <v>1888</v>
      </c>
      <c r="I17" s="116" t="s">
        <v>1680</v>
      </c>
      <c r="J17" s="121" t="s">
        <v>1674</v>
      </c>
      <c r="K17" s="121">
        <v>38</v>
      </c>
      <c r="L17" s="122"/>
      <c r="M17" s="123">
        <v>0</v>
      </c>
      <c r="N17" s="123"/>
      <c r="O17" s="123">
        <v>0</v>
      </c>
      <c r="P17" s="123"/>
      <c r="Q17" s="123">
        <v>0</v>
      </c>
      <c r="R17" s="123"/>
      <c r="S17" s="123">
        <v>0</v>
      </c>
      <c r="T17" s="123"/>
      <c r="U17" s="123">
        <v>0</v>
      </c>
      <c r="V17" s="123"/>
      <c r="W17" s="123">
        <v>0</v>
      </c>
      <c r="X17" s="123"/>
      <c r="Y17" s="123">
        <v>25044315</v>
      </c>
      <c r="Z17" s="123"/>
      <c r="AA17" s="120">
        <v>0</v>
      </c>
      <c r="AB17" s="124"/>
      <c r="AC17" s="125"/>
      <c r="AD17" s="124">
        <v>0</v>
      </c>
      <c r="AE17" s="124"/>
      <c r="AF17" s="124">
        <v>0</v>
      </c>
      <c r="AG17" s="124"/>
      <c r="AH17" s="124">
        <v>0</v>
      </c>
      <c r="AI17" s="124"/>
      <c r="AJ17" s="124">
        <v>0</v>
      </c>
      <c r="AK17" s="124"/>
      <c r="AL17" s="124">
        <v>0</v>
      </c>
      <c r="AM17" s="124"/>
      <c r="AN17" s="124">
        <v>2679810</v>
      </c>
      <c r="AO17" s="124"/>
      <c r="AP17" s="124">
        <v>0</v>
      </c>
      <c r="AQ17" s="115"/>
      <c r="AR17" s="126"/>
      <c r="AS17" s="127"/>
      <c r="AT17" s="127"/>
      <c r="AU17" s="127"/>
      <c r="AV17" s="127"/>
      <c r="AW17" s="127"/>
      <c r="AX17" s="127"/>
      <c r="AY17" s="127"/>
      <c r="AZ17" s="127"/>
      <c r="BA17" s="127"/>
      <c r="BB17" s="127"/>
      <c r="BC17" s="127">
        <v>0.107</v>
      </c>
      <c r="BD17" s="127"/>
      <c r="BE17" s="127"/>
      <c r="BF17" s="115"/>
      <c r="BG17" s="115" t="s">
        <v>1675</v>
      </c>
    </row>
    <row r="18" spans="1:59">
      <c r="A18" s="115" t="s">
        <v>1705</v>
      </c>
      <c r="B18" s="115" t="s">
        <v>1706</v>
      </c>
      <c r="C18" s="116" t="s">
        <v>1707</v>
      </c>
      <c r="D18" s="117">
        <v>3034</v>
      </c>
      <c r="E18" s="118">
        <v>30034</v>
      </c>
      <c r="F18" s="116" t="s">
        <v>1708</v>
      </c>
      <c r="G18" s="119">
        <v>2203663</v>
      </c>
      <c r="H18" s="120">
        <v>1888</v>
      </c>
      <c r="I18" s="116" t="s">
        <v>1682</v>
      </c>
      <c r="J18" s="121" t="s">
        <v>1681</v>
      </c>
      <c r="K18" s="121">
        <v>149</v>
      </c>
      <c r="L18" s="122"/>
      <c r="M18" s="123">
        <v>3709703</v>
      </c>
      <c r="N18" s="123"/>
      <c r="O18" s="123">
        <v>0</v>
      </c>
      <c r="P18" s="123"/>
      <c r="Q18" s="123">
        <v>0</v>
      </c>
      <c r="R18" s="123"/>
      <c r="S18" s="123">
        <v>0</v>
      </c>
      <c r="T18" s="123"/>
      <c r="U18" s="123">
        <v>0</v>
      </c>
      <c r="V18" s="123"/>
      <c r="W18" s="123">
        <v>0</v>
      </c>
      <c r="X18" s="123"/>
      <c r="Y18" s="123">
        <v>21715405</v>
      </c>
      <c r="Z18" s="123"/>
      <c r="AA18" s="120">
        <v>0</v>
      </c>
      <c r="AB18" s="124"/>
      <c r="AC18" s="125"/>
      <c r="AD18" s="124">
        <v>764117</v>
      </c>
      <c r="AE18" s="124"/>
      <c r="AF18" s="124">
        <v>0</v>
      </c>
      <c r="AG18" s="124"/>
      <c r="AH18" s="124">
        <v>0</v>
      </c>
      <c r="AI18" s="124"/>
      <c r="AJ18" s="124">
        <v>0</v>
      </c>
      <c r="AK18" s="124"/>
      <c r="AL18" s="124">
        <v>0</v>
      </c>
      <c r="AM18" s="124"/>
      <c r="AN18" s="124">
        <v>163832</v>
      </c>
      <c r="AO18" s="124"/>
      <c r="AP18" s="124">
        <v>0</v>
      </c>
      <c r="AQ18" s="115"/>
      <c r="AR18" s="126"/>
      <c r="AS18" s="127">
        <v>0.20599999999999999</v>
      </c>
      <c r="AT18" s="127"/>
      <c r="AU18" s="127"/>
      <c r="AV18" s="127"/>
      <c r="AW18" s="127"/>
      <c r="AX18" s="127"/>
      <c r="AY18" s="127"/>
      <c r="AZ18" s="127"/>
      <c r="BA18" s="127"/>
      <c r="BB18" s="127"/>
      <c r="BC18" s="127">
        <v>7.4999999999999997E-3</v>
      </c>
      <c r="BD18" s="127"/>
      <c r="BE18" s="127"/>
      <c r="BF18" s="115"/>
      <c r="BG18" s="115" t="s">
        <v>1675</v>
      </c>
    </row>
    <row r="19" spans="1:59">
      <c r="A19" s="115" t="s">
        <v>1709</v>
      </c>
      <c r="B19" s="115" t="s">
        <v>1710</v>
      </c>
      <c r="C19" s="116" t="s">
        <v>1711</v>
      </c>
      <c r="D19" s="117">
        <v>4034</v>
      </c>
      <c r="E19" s="118">
        <v>40034</v>
      </c>
      <c r="F19" s="116" t="s">
        <v>1712</v>
      </c>
      <c r="G19" s="119">
        <v>5502379</v>
      </c>
      <c r="H19" s="120">
        <v>1452</v>
      </c>
      <c r="I19" s="116" t="s">
        <v>1673</v>
      </c>
      <c r="J19" s="121" t="s">
        <v>1674</v>
      </c>
      <c r="K19" s="121">
        <v>76</v>
      </c>
      <c r="L19" s="122"/>
      <c r="M19" s="123">
        <v>0</v>
      </c>
      <c r="N19" s="123"/>
      <c r="O19" s="123">
        <v>0</v>
      </c>
      <c r="P19" s="123"/>
      <c r="Q19" s="123">
        <v>0</v>
      </c>
      <c r="R19" s="123"/>
      <c r="S19" s="123">
        <v>0</v>
      </c>
      <c r="T19" s="123"/>
      <c r="U19" s="123">
        <v>0</v>
      </c>
      <c r="V19" s="123"/>
      <c r="W19" s="123">
        <v>0</v>
      </c>
      <c r="X19" s="123"/>
      <c r="Y19" s="123">
        <v>66954261</v>
      </c>
      <c r="Z19" s="123"/>
      <c r="AA19" s="120">
        <v>0</v>
      </c>
      <c r="AB19" s="124"/>
      <c r="AC19" s="125"/>
      <c r="AD19" s="124">
        <v>0</v>
      </c>
      <c r="AE19" s="124"/>
      <c r="AF19" s="124">
        <v>0</v>
      </c>
      <c r="AG19" s="124"/>
      <c r="AH19" s="124">
        <v>0</v>
      </c>
      <c r="AI19" s="124"/>
      <c r="AJ19" s="124">
        <v>0</v>
      </c>
      <c r="AK19" s="124"/>
      <c r="AL19" s="124">
        <v>0</v>
      </c>
      <c r="AM19" s="124"/>
      <c r="AN19" s="124">
        <v>559892</v>
      </c>
      <c r="AO19" s="124"/>
      <c r="AP19" s="124">
        <v>0</v>
      </c>
      <c r="AQ19" s="115"/>
      <c r="AR19" s="126"/>
      <c r="AS19" s="127"/>
      <c r="AT19" s="127"/>
      <c r="AU19" s="127"/>
      <c r="AV19" s="127"/>
      <c r="AW19" s="127"/>
      <c r="AX19" s="127"/>
      <c r="AY19" s="127"/>
      <c r="AZ19" s="127"/>
      <c r="BA19" s="127"/>
      <c r="BB19" s="127"/>
      <c r="BC19" s="127">
        <v>8.3999999999999995E-3</v>
      </c>
      <c r="BD19" s="127"/>
      <c r="BE19" s="127"/>
      <c r="BF19" s="115"/>
      <c r="BG19" s="115" t="s">
        <v>1675</v>
      </c>
    </row>
    <row r="20" spans="1:59">
      <c r="A20" s="115" t="s">
        <v>1713</v>
      </c>
      <c r="B20" s="115" t="s">
        <v>1714</v>
      </c>
      <c r="C20" s="116" t="s">
        <v>1715</v>
      </c>
      <c r="D20" s="117">
        <v>8006</v>
      </c>
      <c r="E20" s="118">
        <v>80006</v>
      </c>
      <c r="F20" s="116" t="s">
        <v>1686</v>
      </c>
      <c r="G20" s="119">
        <v>2374203</v>
      </c>
      <c r="H20" s="120">
        <v>1431</v>
      </c>
      <c r="I20" s="116" t="s">
        <v>1682</v>
      </c>
      <c r="J20" s="121" t="s">
        <v>1674</v>
      </c>
      <c r="K20" s="121">
        <v>8</v>
      </c>
      <c r="L20" s="122"/>
      <c r="M20" s="123">
        <v>0</v>
      </c>
      <c r="N20" s="123"/>
      <c r="O20" s="123">
        <v>0</v>
      </c>
      <c r="P20" s="123"/>
      <c r="Q20" s="123">
        <v>0</v>
      </c>
      <c r="R20" s="123"/>
      <c r="S20" s="123">
        <v>0</v>
      </c>
      <c r="T20" s="123"/>
      <c r="U20" s="123">
        <v>0</v>
      </c>
      <c r="V20" s="123"/>
      <c r="W20" s="123">
        <v>0</v>
      </c>
      <c r="X20" s="123"/>
      <c r="Y20" s="123">
        <v>688983</v>
      </c>
      <c r="Z20" s="123"/>
      <c r="AA20" s="120">
        <v>0</v>
      </c>
      <c r="AB20" s="124"/>
      <c r="AC20" s="125"/>
      <c r="AD20" s="124">
        <v>0</v>
      </c>
      <c r="AE20" s="124"/>
      <c r="AF20" s="124">
        <v>0</v>
      </c>
      <c r="AG20" s="124"/>
      <c r="AH20" s="124">
        <v>0</v>
      </c>
      <c r="AI20" s="124"/>
      <c r="AJ20" s="124">
        <v>0</v>
      </c>
      <c r="AK20" s="124"/>
      <c r="AL20" s="124">
        <v>0</v>
      </c>
      <c r="AM20" s="124"/>
      <c r="AN20" s="124">
        <v>0</v>
      </c>
      <c r="AO20" s="124"/>
      <c r="AP20" s="124">
        <v>0</v>
      </c>
      <c r="AQ20" s="115"/>
      <c r="AR20" s="126"/>
      <c r="AS20" s="127"/>
      <c r="AT20" s="127"/>
      <c r="AU20" s="127"/>
      <c r="AV20" s="127"/>
      <c r="AW20" s="127"/>
      <c r="AX20" s="127"/>
      <c r="AY20" s="127"/>
      <c r="AZ20" s="127"/>
      <c r="BA20" s="127"/>
      <c r="BB20" s="127"/>
      <c r="BC20" s="127">
        <v>0</v>
      </c>
      <c r="BD20" s="127"/>
      <c r="BE20" s="127"/>
      <c r="BF20" s="115"/>
      <c r="BG20" s="115" t="s">
        <v>1675</v>
      </c>
    </row>
    <row r="21" spans="1:59">
      <c r="A21" s="115" t="s">
        <v>1713</v>
      </c>
      <c r="B21" s="115" t="s">
        <v>1714</v>
      </c>
      <c r="C21" s="116" t="s">
        <v>1715</v>
      </c>
      <c r="D21" s="117">
        <v>8006</v>
      </c>
      <c r="E21" s="118">
        <v>80006</v>
      </c>
      <c r="F21" s="116" t="s">
        <v>1686</v>
      </c>
      <c r="G21" s="119">
        <v>2374203</v>
      </c>
      <c r="H21" s="120">
        <v>1431</v>
      </c>
      <c r="I21" s="116" t="s">
        <v>1682</v>
      </c>
      <c r="J21" s="121" t="s">
        <v>1681</v>
      </c>
      <c r="K21" s="121">
        <v>44</v>
      </c>
      <c r="L21" s="122"/>
      <c r="M21" s="123">
        <v>0</v>
      </c>
      <c r="N21" s="123"/>
      <c r="O21" s="123">
        <v>0</v>
      </c>
      <c r="P21" s="123"/>
      <c r="Q21" s="123">
        <v>0</v>
      </c>
      <c r="R21" s="123"/>
      <c r="S21" s="123">
        <v>0</v>
      </c>
      <c r="T21" s="123"/>
      <c r="U21" s="123">
        <v>0</v>
      </c>
      <c r="V21" s="123"/>
      <c r="W21" s="123">
        <v>0</v>
      </c>
      <c r="X21" s="123"/>
      <c r="Y21" s="123">
        <v>40149051</v>
      </c>
      <c r="Z21" s="123"/>
      <c r="AA21" s="120">
        <v>0</v>
      </c>
      <c r="AB21" s="124"/>
      <c r="AC21" s="125"/>
      <c r="AD21" s="124">
        <v>0</v>
      </c>
      <c r="AE21" s="124"/>
      <c r="AF21" s="124">
        <v>0</v>
      </c>
      <c r="AG21" s="124"/>
      <c r="AH21" s="124">
        <v>0</v>
      </c>
      <c r="AI21" s="124"/>
      <c r="AJ21" s="124">
        <v>0</v>
      </c>
      <c r="AK21" s="124"/>
      <c r="AL21" s="124">
        <v>0</v>
      </c>
      <c r="AM21" s="124"/>
      <c r="AN21" s="124">
        <v>6311542</v>
      </c>
      <c r="AO21" s="124"/>
      <c r="AP21" s="124">
        <v>0</v>
      </c>
      <c r="AQ21" s="115"/>
      <c r="AR21" s="126"/>
      <c r="AS21" s="127"/>
      <c r="AT21" s="127"/>
      <c r="AU21" s="127"/>
      <c r="AV21" s="127"/>
      <c r="AW21" s="127"/>
      <c r="AX21" s="127"/>
      <c r="AY21" s="127"/>
      <c r="AZ21" s="127"/>
      <c r="BA21" s="127"/>
      <c r="BB21" s="127"/>
      <c r="BC21" s="127">
        <v>0.15720000000000001</v>
      </c>
      <c r="BD21" s="127"/>
      <c r="BE21" s="127"/>
      <c r="BF21" s="115"/>
      <c r="BG21" s="115" t="s">
        <v>1675</v>
      </c>
    </row>
    <row r="22" spans="1:59">
      <c r="A22" s="115" t="s">
        <v>1713</v>
      </c>
      <c r="B22" s="115" t="s">
        <v>1714</v>
      </c>
      <c r="C22" s="116" t="s">
        <v>1715</v>
      </c>
      <c r="D22" s="117">
        <v>8006</v>
      </c>
      <c r="E22" s="118">
        <v>80006</v>
      </c>
      <c r="F22" s="116" t="s">
        <v>1686</v>
      </c>
      <c r="G22" s="119">
        <v>2374203</v>
      </c>
      <c r="H22" s="120">
        <v>1431</v>
      </c>
      <c r="I22" s="116" t="s">
        <v>1680</v>
      </c>
      <c r="J22" s="121" t="s">
        <v>1674</v>
      </c>
      <c r="K22" s="121">
        <v>156</v>
      </c>
      <c r="L22" s="122"/>
      <c r="M22" s="123">
        <v>0</v>
      </c>
      <c r="N22" s="123"/>
      <c r="O22" s="123">
        <v>0</v>
      </c>
      <c r="P22" s="123"/>
      <c r="Q22" s="123">
        <v>0</v>
      </c>
      <c r="R22" s="123"/>
      <c r="S22" s="123">
        <v>0</v>
      </c>
      <c r="T22" s="123"/>
      <c r="U22" s="123">
        <v>0</v>
      </c>
      <c r="V22" s="123"/>
      <c r="W22" s="123">
        <v>0</v>
      </c>
      <c r="X22" s="123"/>
      <c r="Y22" s="123">
        <v>60630772</v>
      </c>
      <c r="Z22" s="123"/>
      <c r="AA22" s="120">
        <v>0</v>
      </c>
      <c r="AB22" s="124"/>
      <c r="AC22" s="125"/>
      <c r="AD22" s="124">
        <v>0</v>
      </c>
      <c r="AE22" s="124"/>
      <c r="AF22" s="124">
        <v>0</v>
      </c>
      <c r="AG22" s="124"/>
      <c r="AH22" s="124">
        <v>0</v>
      </c>
      <c r="AI22" s="124"/>
      <c r="AJ22" s="124">
        <v>0</v>
      </c>
      <c r="AK22" s="124"/>
      <c r="AL22" s="124">
        <v>0</v>
      </c>
      <c r="AM22" s="124"/>
      <c r="AN22" s="124">
        <v>9327859</v>
      </c>
      <c r="AO22" s="124"/>
      <c r="AP22" s="124">
        <v>0</v>
      </c>
      <c r="AQ22" s="115"/>
      <c r="AR22" s="126"/>
      <c r="AS22" s="127"/>
      <c r="AT22" s="127"/>
      <c r="AU22" s="127"/>
      <c r="AV22" s="127"/>
      <c r="AW22" s="127"/>
      <c r="AX22" s="127"/>
      <c r="AY22" s="127"/>
      <c r="AZ22" s="127"/>
      <c r="BA22" s="127"/>
      <c r="BB22" s="127"/>
      <c r="BC22" s="127">
        <v>0.15379999999999999</v>
      </c>
      <c r="BD22" s="127"/>
      <c r="BE22" s="127"/>
      <c r="BF22" s="115"/>
      <c r="BG22" s="115" t="s">
        <v>1675</v>
      </c>
    </row>
    <row r="23" spans="1:59">
      <c r="A23" s="115" t="s">
        <v>1716</v>
      </c>
      <c r="B23" s="115" t="s">
        <v>1717</v>
      </c>
      <c r="C23" s="116" t="s">
        <v>1670</v>
      </c>
      <c r="D23" s="117">
        <v>2078</v>
      </c>
      <c r="E23" s="118">
        <v>20078</v>
      </c>
      <c r="F23" s="116" t="s">
        <v>1671</v>
      </c>
      <c r="G23" s="119">
        <v>18351295</v>
      </c>
      <c r="H23" s="120">
        <v>1133</v>
      </c>
      <c r="I23" s="116" t="s">
        <v>1682</v>
      </c>
      <c r="J23" s="121" t="s">
        <v>1674</v>
      </c>
      <c r="K23" s="121">
        <v>1122</v>
      </c>
      <c r="L23" s="122"/>
      <c r="M23" s="123">
        <v>5697351</v>
      </c>
      <c r="N23" s="123"/>
      <c r="O23" s="123">
        <v>0</v>
      </c>
      <c r="P23" s="123"/>
      <c r="Q23" s="123">
        <v>0</v>
      </c>
      <c r="R23" s="123"/>
      <c r="S23" s="123">
        <v>0</v>
      </c>
      <c r="T23" s="123"/>
      <c r="U23" s="123">
        <v>0</v>
      </c>
      <c r="V23" s="123"/>
      <c r="W23" s="123">
        <v>0</v>
      </c>
      <c r="X23" s="123"/>
      <c r="Y23" s="123">
        <v>367362724</v>
      </c>
      <c r="Z23" s="123"/>
      <c r="AA23" s="120">
        <v>0</v>
      </c>
      <c r="AB23" s="124"/>
      <c r="AC23" s="125"/>
      <c r="AD23" s="124">
        <v>0</v>
      </c>
      <c r="AE23" s="124"/>
      <c r="AF23" s="124">
        <v>0</v>
      </c>
      <c r="AG23" s="124"/>
      <c r="AH23" s="124">
        <v>0</v>
      </c>
      <c r="AI23" s="124"/>
      <c r="AJ23" s="124">
        <v>0</v>
      </c>
      <c r="AK23" s="124"/>
      <c r="AL23" s="124">
        <v>2002432</v>
      </c>
      <c r="AM23" s="124"/>
      <c r="AN23" s="124">
        <v>40070882</v>
      </c>
      <c r="AO23" s="124"/>
      <c r="AP23" s="124">
        <v>0</v>
      </c>
      <c r="AQ23" s="115"/>
      <c r="AR23" s="126"/>
      <c r="AS23" s="127">
        <v>0</v>
      </c>
      <c r="AT23" s="127"/>
      <c r="AU23" s="127"/>
      <c r="AV23" s="127"/>
      <c r="AW23" s="127"/>
      <c r="AX23" s="127"/>
      <c r="AY23" s="127"/>
      <c r="AZ23" s="127"/>
      <c r="BA23" s="127"/>
      <c r="BB23" s="127"/>
      <c r="BC23" s="127">
        <v>0.1091</v>
      </c>
      <c r="BD23" s="127"/>
      <c r="BE23" s="127"/>
      <c r="BF23" s="115"/>
      <c r="BG23" s="115" t="s">
        <v>1675</v>
      </c>
    </row>
    <row r="24" spans="1:59">
      <c r="A24" s="115" t="s">
        <v>1718</v>
      </c>
      <c r="B24" s="115" t="s">
        <v>1719</v>
      </c>
      <c r="C24" s="116" t="s">
        <v>1704</v>
      </c>
      <c r="D24" s="117">
        <v>6056</v>
      </c>
      <c r="E24" s="118">
        <v>60056</v>
      </c>
      <c r="F24" s="116" t="s">
        <v>1686</v>
      </c>
      <c r="G24" s="119">
        <v>5121892</v>
      </c>
      <c r="H24" s="120">
        <v>1082</v>
      </c>
      <c r="I24" s="116" t="s">
        <v>1682</v>
      </c>
      <c r="J24" s="121" t="s">
        <v>1681</v>
      </c>
      <c r="K24" s="121">
        <v>23</v>
      </c>
      <c r="L24" s="122"/>
      <c r="M24" s="123">
        <v>1375987</v>
      </c>
      <c r="N24" s="123"/>
      <c r="O24" s="123">
        <v>0</v>
      </c>
      <c r="P24" s="123"/>
      <c r="Q24" s="123">
        <v>0</v>
      </c>
      <c r="R24" s="123"/>
      <c r="S24" s="123">
        <v>0</v>
      </c>
      <c r="T24" s="123"/>
      <c r="U24" s="123">
        <v>0</v>
      </c>
      <c r="V24" s="123"/>
      <c r="W24" s="123">
        <v>0</v>
      </c>
      <c r="X24" s="123"/>
      <c r="Y24" s="123">
        <v>0</v>
      </c>
      <c r="Z24" s="123"/>
      <c r="AA24" s="120">
        <v>0</v>
      </c>
      <c r="AB24" s="124"/>
      <c r="AC24" s="125"/>
      <c r="AD24" s="124">
        <v>460806</v>
      </c>
      <c r="AE24" s="124"/>
      <c r="AF24" s="124">
        <v>0</v>
      </c>
      <c r="AG24" s="124"/>
      <c r="AH24" s="124">
        <v>0</v>
      </c>
      <c r="AI24" s="124"/>
      <c r="AJ24" s="124">
        <v>0</v>
      </c>
      <c r="AK24" s="124"/>
      <c r="AL24" s="124">
        <v>0</v>
      </c>
      <c r="AM24" s="124"/>
      <c r="AN24" s="124">
        <v>0</v>
      </c>
      <c r="AO24" s="124"/>
      <c r="AP24" s="124">
        <v>0</v>
      </c>
      <c r="AQ24" s="115"/>
      <c r="AR24" s="126"/>
      <c r="AS24" s="127">
        <v>0.33489999999999998</v>
      </c>
      <c r="AT24" s="127"/>
      <c r="AU24" s="127"/>
      <c r="AV24" s="127"/>
      <c r="AW24" s="127"/>
      <c r="AX24" s="127"/>
      <c r="AY24" s="127"/>
      <c r="AZ24" s="127"/>
      <c r="BA24" s="127"/>
      <c r="BB24" s="127"/>
      <c r="BC24" s="127"/>
      <c r="BD24" s="127"/>
      <c r="BE24" s="127"/>
      <c r="BF24" s="115"/>
      <c r="BG24" s="115" t="s">
        <v>1675</v>
      </c>
    </row>
    <row r="25" spans="1:59">
      <c r="A25" s="115" t="s">
        <v>1718</v>
      </c>
      <c r="B25" s="115" t="s">
        <v>1719</v>
      </c>
      <c r="C25" s="116" t="s">
        <v>1704</v>
      </c>
      <c r="D25" s="117">
        <v>6056</v>
      </c>
      <c r="E25" s="118">
        <v>60056</v>
      </c>
      <c r="F25" s="116" t="s">
        <v>1686</v>
      </c>
      <c r="G25" s="119">
        <v>5121892</v>
      </c>
      <c r="H25" s="120">
        <v>1082</v>
      </c>
      <c r="I25" s="116" t="s">
        <v>1680</v>
      </c>
      <c r="J25" s="121" t="s">
        <v>1674</v>
      </c>
      <c r="K25" s="121">
        <v>117</v>
      </c>
      <c r="L25" s="122"/>
      <c r="M25" s="123">
        <v>0</v>
      </c>
      <c r="N25" s="123"/>
      <c r="O25" s="123">
        <v>0</v>
      </c>
      <c r="P25" s="123"/>
      <c r="Q25" s="123">
        <v>0</v>
      </c>
      <c r="R25" s="123"/>
      <c r="S25" s="123">
        <v>0</v>
      </c>
      <c r="T25" s="123"/>
      <c r="U25" s="123">
        <v>0</v>
      </c>
      <c r="V25" s="123"/>
      <c r="W25" s="123">
        <v>0</v>
      </c>
      <c r="X25" s="123"/>
      <c r="Y25" s="123">
        <v>116183770</v>
      </c>
      <c r="Z25" s="123"/>
      <c r="AA25" s="120">
        <v>0</v>
      </c>
      <c r="AB25" s="124"/>
      <c r="AC25" s="125"/>
      <c r="AD25" s="124">
        <v>0</v>
      </c>
      <c r="AE25" s="124"/>
      <c r="AF25" s="124">
        <v>0</v>
      </c>
      <c r="AG25" s="124"/>
      <c r="AH25" s="124">
        <v>0</v>
      </c>
      <c r="AI25" s="124"/>
      <c r="AJ25" s="124">
        <v>0</v>
      </c>
      <c r="AK25" s="124"/>
      <c r="AL25" s="124">
        <v>0</v>
      </c>
      <c r="AM25" s="124"/>
      <c r="AN25" s="124">
        <v>9894309</v>
      </c>
      <c r="AO25" s="124"/>
      <c r="AP25" s="124">
        <v>0</v>
      </c>
      <c r="AQ25" s="115"/>
      <c r="AR25" s="126"/>
      <c r="AS25" s="127"/>
      <c r="AT25" s="127"/>
      <c r="AU25" s="127"/>
      <c r="AV25" s="127"/>
      <c r="AW25" s="127"/>
      <c r="AX25" s="127"/>
      <c r="AY25" s="127"/>
      <c r="AZ25" s="127"/>
      <c r="BA25" s="127"/>
      <c r="BB25" s="127"/>
      <c r="BC25" s="127">
        <v>8.5199999999999998E-2</v>
      </c>
      <c r="BD25" s="127"/>
      <c r="BE25" s="127"/>
      <c r="BF25" s="115"/>
      <c r="BG25" s="115" t="s">
        <v>1675</v>
      </c>
    </row>
    <row r="26" spans="1:59">
      <c r="A26" s="115" t="s">
        <v>1720</v>
      </c>
      <c r="B26" s="115" t="s">
        <v>1721</v>
      </c>
      <c r="C26" s="116" t="s">
        <v>1722</v>
      </c>
      <c r="D26" s="117">
        <v>8001</v>
      </c>
      <c r="E26" s="118">
        <v>80001</v>
      </c>
      <c r="F26" s="116" t="s">
        <v>1686</v>
      </c>
      <c r="G26" s="119">
        <v>1021243</v>
      </c>
      <c r="H26" s="120">
        <v>1081</v>
      </c>
      <c r="I26" s="116" t="s">
        <v>1680</v>
      </c>
      <c r="J26" s="121" t="s">
        <v>1674</v>
      </c>
      <c r="K26" s="121">
        <v>89</v>
      </c>
      <c r="L26" s="122"/>
      <c r="M26" s="123">
        <v>0</v>
      </c>
      <c r="N26" s="123"/>
      <c r="O26" s="123">
        <v>0</v>
      </c>
      <c r="P26" s="123"/>
      <c r="Q26" s="123">
        <v>0</v>
      </c>
      <c r="R26" s="123"/>
      <c r="S26" s="123">
        <v>0</v>
      </c>
      <c r="T26" s="123"/>
      <c r="U26" s="123">
        <v>0</v>
      </c>
      <c r="V26" s="123"/>
      <c r="W26" s="123">
        <v>0</v>
      </c>
      <c r="X26" s="123"/>
      <c r="Y26" s="123">
        <v>39602347</v>
      </c>
      <c r="Z26" s="123"/>
      <c r="AA26" s="120">
        <v>0</v>
      </c>
      <c r="AB26" s="124"/>
      <c r="AC26" s="125"/>
      <c r="AD26" s="124">
        <v>0</v>
      </c>
      <c r="AE26" s="124"/>
      <c r="AF26" s="124">
        <v>0</v>
      </c>
      <c r="AG26" s="124"/>
      <c r="AH26" s="124">
        <v>0</v>
      </c>
      <c r="AI26" s="124"/>
      <c r="AJ26" s="124">
        <v>0</v>
      </c>
      <c r="AK26" s="124"/>
      <c r="AL26" s="124">
        <v>0</v>
      </c>
      <c r="AM26" s="124"/>
      <c r="AN26" s="124">
        <v>6307169</v>
      </c>
      <c r="AO26" s="124"/>
      <c r="AP26" s="124">
        <v>0</v>
      </c>
      <c r="AQ26" s="115"/>
      <c r="AR26" s="126"/>
      <c r="AS26" s="127"/>
      <c r="AT26" s="127"/>
      <c r="AU26" s="127"/>
      <c r="AV26" s="127"/>
      <c r="AW26" s="127"/>
      <c r="AX26" s="127"/>
      <c r="AY26" s="127"/>
      <c r="AZ26" s="127"/>
      <c r="BA26" s="127"/>
      <c r="BB26" s="127"/>
      <c r="BC26" s="127">
        <v>0.1593</v>
      </c>
      <c r="BD26" s="127"/>
      <c r="BE26" s="127"/>
      <c r="BF26" s="115"/>
      <c r="BG26" s="115" t="s">
        <v>1675</v>
      </c>
    </row>
    <row r="27" spans="1:59">
      <c r="A27" s="115" t="s">
        <v>1720</v>
      </c>
      <c r="B27" s="115" t="s">
        <v>1721</v>
      </c>
      <c r="C27" s="116" t="s">
        <v>1722</v>
      </c>
      <c r="D27" s="117">
        <v>8001</v>
      </c>
      <c r="E27" s="118">
        <v>80001</v>
      </c>
      <c r="F27" s="116" t="s">
        <v>1686</v>
      </c>
      <c r="G27" s="119">
        <v>1021243</v>
      </c>
      <c r="H27" s="120">
        <v>1081</v>
      </c>
      <c r="I27" s="116" t="s">
        <v>1682</v>
      </c>
      <c r="J27" s="121" t="s">
        <v>1674</v>
      </c>
      <c r="K27" s="121">
        <v>50</v>
      </c>
      <c r="L27" s="122"/>
      <c r="M27" s="123">
        <v>1921417</v>
      </c>
      <c r="N27" s="123"/>
      <c r="O27" s="123">
        <v>0</v>
      </c>
      <c r="P27" s="123"/>
      <c r="Q27" s="123">
        <v>0</v>
      </c>
      <c r="R27" s="123"/>
      <c r="S27" s="123">
        <v>0</v>
      </c>
      <c r="T27" s="123"/>
      <c r="U27" s="123">
        <v>0</v>
      </c>
      <c r="V27" s="123"/>
      <c r="W27" s="123">
        <v>0</v>
      </c>
      <c r="X27" s="123"/>
      <c r="Y27" s="123">
        <v>0</v>
      </c>
      <c r="Z27" s="123"/>
      <c r="AA27" s="120">
        <v>0</v>
      </c>
      <c r="AB27" s="124"/>
      <c r="AC27" s="125"/>
      <c r="AD27" s="124">
        <v>850933</v>
      </c>
      <c r="AE27" s="124"/>
      <c r="AF27" s="124">
        <v>0</v>
      </c>
      <c r="AG27" s="124"/>
      <c r="AH27" s="124">
        <v>0</v>
      </c>
      <c r="AI27" s="124"/>
      <c r="AJ27" s="124">
        <v>0</v>
      </c>
      <c r="AK27" s="124"/>
      <c r="AL27" s="124">
        <v>0</v>
      </c>
      <c r="AM27" s="124"/>
      <c r="AN27" s="124">
        <v>0</v>
      </c>
      <c r="AO27" s="124"/>
      <c r="AP27" s="124">
        <v>0</v>
      </c>
      <c r="AQ27" s="115"/>
      <c r="AR27" s="126"/>
      <c r="AS27" s="127">
        <v>0.44290000000000002</v>
      </c>
      <c r="AT27" s="127"/>
      <c r="AU27" s="127"/>
      <c r="AV27" s="127"/>
      <c r="AW27" s="127"/>
      <c r="AX27" s="127"/>
      <c r="AY27" s="127"/>
      <c r="AZ27" s="127"/>
      <c r="BA27" s="127"/>
      <c r="BB27" s="127"/>
      <c r="BC27" s="127"/>
      <c r="BD27" s="127"/>
      <c r="BE27" s="127"/>
      <c r="BF27" s="115"/>
      <c r="BG27" s="115" t="s">
        <v>1675</v>
      </c>
    </row>
    <row r="28" spans="1:59">
      <c r="A28" s="115" t="s">
        <v>1723</v>
      </c>
      <c r="B28" s="115" t="s">
        <v>1691</v>
      </c>
      <c r="C28" s="116" t="s">
        <v>1692</v>
      </c>
      <c r="D28" s="117">
        <v>5118</v>
      </c>
      <c r="E28" s="118">
        <v>50118</v>
      </c>
      <c r="F28" s="116" t="s">
        <v>1686</v>
      </c>
      <c r="G28" s="119">
        <v>8608208</v>
      </c>
      <c r="H28" s="120">
        <v>1066</v>
      </c>
      <c r="I28" s="116" t="s">
        <v>1682</v>
      </c>
      <c r="J28" s="121" t="s">
        <v>1674</v>
      </c>
      <c r="K28" s="121">
        <v>539</v>
      </c>
      <c r="L28" s="122"/>
      <c r="M28" s="123">
        <v>18100043</v>
      </c>
      <c r="N28" s="123"/>
      <c r="O28" s="123">
        <v>0</v>
      </c>
      <c r="P28" s="123"/>
      <c r="Q28" s="123">
        <v>0</v>
      </c>
      <c r="R28" s="123"/>
      <c r="S28" s="123">
        <v>0</v>
      </c>
      <c r="T28" s="123"/>
      <c r="U28" s="123">
        <v>0</v>
      </c>
      <c r="V28" s="123"/>
      <c r="W28" s="123">
        <v>0</v>
      </c>
      <c r="X28" s="123"/>
      <c r="Y28" s="123">
        <v>56262281</v>
      </c>
      <c r="Z28" s="123"/>
      <c r="AA28" s="120">
        <v>0</v>
      </c>
      <c r="AB28" s="124"/>
      <c r="AC28" s="125"/>
      <c r="AD28" s="124">
        <v>5202961</v>
      </c>
      <c r="AE28" s="124"/>
      <c r="AF28" s="124">
        <v>0</v>
      </c>
      <c r="AG28" s="124"/>
      <c r="AH28" s="124">
        <v>0</v>
      </c>
      <c r="AI28" s="124"/>
      <c r="AJ28" s="124">
        <v>0</v>
      </c>
      <c r="AK28" s="124"/>
      <c r="AL28" s="124">
        <v>0</v>
      </c>
      <c r="AM28" s="124"/>
      <c r="AN28" s="124">
        <v>3759786</v>
      </c>
      <c r="AO28" s="124"/>
      <c r="AP28" s="124">
        <v>0</v>
      </c>
      <c r="AQ28" s="115"/>
      <c r="AR28" s="126"/>
      <c r="AS28" s="127">
        <v>0.28749999999999998</v>
      </c>
      <c r="AT28" s="127"/>
      <c r="AU28" s="127"/>
      <c r="AV28" s="127"/>
      <c r="AW28" s="127"/>
      <c r="AX28" s="127"/>
      <c r="AY28" s="127"/>
      <c r="AZ28" s="127"/>
      <c r="BA28" s="127"/>
      <c r="BB28" s="127"/>
      <c r="BC28" s="127">
        <v>6.6799999999999998E-2</v>
      </c>
      <c r="BD28" s="127"/>
      <c r="BE28" s="127"/>
      <c r="BF28" s="115"/>
      <c r="BG28" s="115" t="s">
        <v>1675</v>
      </c>
    </row>
    <row r="29" spans="1:59">
      <c r="A29" s="115" t="s">
        <v>1723</v>
      </c>
      <c r="B29" s="115" t="s">
        <v>1691</v>
      </c>
      <c r="C29" s="116" t="s">
        <v>1692</v>
      </c>
      <c r="D29" s="117">
        <v>5118</v>
      </c>
      <c r="E29" s="118">
        <v>50118</v>
      </c>
      <c r="F29" s="116" t="s">
        <v>1686</v>
      </c>
      <c r="G29" s="119">
        <v>8608208</v>
      </c>
      <c r="H29" s="120">
        <v>1066</v>
      </c>
      <c r="I29" s="116" t="s">
        <v>1682</v>
      </c>
      <c r="J29" s="121" t="s">
        <v>1681</v>
      </c>
      <c r="K29" s="121">
        <v>527</v>
      </c>
      <c r="L29" s="122"/>
      <c r="M29" s="123">
        <v>18100043</v>
      </c>
      <c r="N29" s="123"/>
      <c r="O29" s="123">
        <v>0</v>
      </c>
      <c r="P29" s="123"/>
      <c r="Q29" s="123">
        <v>0</v>
      </c>
      <c r="R29" s="123"/>
      <c r="S29" s="123">
        <v>0</v>
      </c>
      <c r="T29" s="123"/>
      <c r="U29" s="123">
        <v>0</v>
      </c>
      <c r="V29" s="123"/>
      <c r="W29" s="123">
        <v>0</v>
      </c>
      <c r="X29" s="123"/>
      <c r="Y29" s="123">
        <v>0</v>
      </c>
      <c r="Z29" s="123"/>
      <c r="AA29" s="120">
        <v>0</v>
      </c>
      <c r="AB29" s="124"/>
      <c r="AC29" s="125"/>
      <c r="AD29" s="124">
        <v>0</v>
      </c>
      <c r="AE29" s="124"/>
      <c r="AF29" s="124">
        <v>0</v>
      </c>
      <c r="AG29" s="124"/>
      <c r="AH29" s="124">
        <v>0</v>
      </c>
      <c r="AI29" s="124"/>
      <c r="AJ29" s="124">
        <v>0</v>
      </c>
      <c r="AK29" s="124"/>
      <c r="AL29" s="124">
        <v>0</v>
      </c>
      <c r="AM29" s="124"/>
      <c r="AN29" s="124">
        <v>0</v>
      </c>
      <c r="AO29" s="124"/>
      <c r="AP29" s="124">
        <v>0</v>
      </c>
      <c r="AQ29" s="115"/>
      <c r="AR29" s="126"/>
      <c r="AS29" s="127">
        <v>0</v>
      </c>
      <c r="AT29" s="127"/>
      <c r="AU29" s="127"/>
      <c r="AV29" s="127"/>
      <c r="AW29" s="127"/>
      <c r="AX29" s="127"/>
      <c r="AY29" s="127"/>
      <c r="AZ29" s="127"/>
      <c r="BA29" s="127"/>
      <c r="BB29" s="127"/>
      <c r="BC29" s="127"/>
      <c r="BD29" s="127"/>
      <c r="BE29" s="127"/>
      <c r="BF29" s="115"/>
      <c r="BG29" s="115" t="s">
        <v>1675</v>
      </c>
    </row>
    <row r="30" spans="1:59">
      <c r="A30" s="115" t="s">
        <v>1724</v>
      </c>
      <c r="B30" s="115" t="s">
        <v>1725</v>
      </c>
      <c r="C30" s="116" t="s">
        <v>1670</v>
      </c>
      <c r="D30" s="117">
        <v>2100</v>
      </c>
      <c r="E30" s="118">
        <v>20100</v>
      </c>
      <c r="F30" s="116" t="s">
        <v>1671</v>
      </c>
      <c r="G30" s="119">
        <v>18351295</v>
      </c>
      <c r="H30" s="120">
        <v>1022</v>
      </c>
      <c r="I30" s="116" t="s">
        <v>1682</v>
      </c>
      <c r="J30" s="121" t="s">
        <v>1674</v>
      </c>
      <c r="K30" s="121">
        <v>1022</v>
      </c>
      <c r="L30" s="122"/>
      <c r="M30" s="123">
        <v>7034074</v>
      </c>
      <c r="N30" s="123"/>
      <c r="O30" s="123">
        <v>0</v>
      </c>
      <c r="P30" s="123"/>
      <c r="Q30" s="123">
        <v>0</v>
      </c>
      <c r="R30" s="123"/>
      <c r="S30" s="123">
        <v>0</v>
      </c>
      <c r="T30" s="123"/>
      <c r="U30" s="123">
        <v>0</v>
      </c>
      <c r="V30" s="123"/>
      <c r="W30" s="123">
        <v>0</v>
      </c>
      <c r="X30" s="123"/>
      <c r="Y30" s="123">
        <v>471350200</v>
      </c>
      <c r="Z30" s="123"/>
      <c r="AA30" s="120">
        <v>0</v>
      </c>
      <c r="AB30" s="124"/>
      <c r="AC30" s="125"/>
      <c r="AD30" s="124">
        <v>757533</v>
      </c>
      <c r="AE30" s="124"/>
      <c r="AF30" s="124">
        <v>0</v>
      </c>
      <c r="AG30" s="124"/>
      <c r="AH30" s="124">
        <v>0</v>
      </c>
      <c r="AI30" s="124"/>
      <c r="AJ30" s="124">
        <v>0</v>
      </c>
      <c r="AK30" s="124"/>
      <c r="AL30" s="124">
        <v>757533</v>
      </c>
      <c r="AM30" s="124"/>
      <c r="AN30" s="124">
        <v>54919600</v>
      </c>
      <c r="AO30" s="124"/>
      <c r="AP30" s="124">
        <v>0</v>
      </c>
      <c r="AQ30" s="115"/>
      <c r="AR30" s="126"/>
      <c r="AS30" s="127">
        <v>0.1077</v>
      </c>
      <c r="AT30" s="127"/>
      <c r="AU30" s="127"/>
      <c r="AV30" s="127"/>
      <c r="AW30" s="127"/>
      <c r="AX30" s="127"/>
      <c r="AY30" s="127"/>
      <c r="AZ30" s="127"/>
      <c r="BA30" s="127"/>
      <c r="BB30" s="127"/>
      <c r="BC30" s="127">
        <v>0.11650000000000001</v>
      </c>
      <c r="BD30" s="127"/>
      <c r="BE30" s="127"/>
      <c r="BF30" s="115"/>
      <c r="BG30" s="115" t="s">
        <v>1675</v>
      </c>
    </row>
    <row r="31" spans="1:59">
      <c r="A31" s="115" t="s">
        <v>1726</v>
      </c>
      <c r="B31" s="115" t="s">
        <v>1727</v>
      </c>
      <c r="C31" s="116" t="s">
        <v>1685</v>
      </c>
      <c r="D31" s="117">
        <v>9015</v>
      </c>
      <c r="E31" s="118">
        <v>90015</v>
      </c>
      <c r="F31" s="116" t="s">
        <v>1712</v>
      </c>
      <c r="G31" s="119">
        <v>3281212</v>
      </c>
      <c r="H31" s="120">
        <v>996</v>
      </c>
      <c r="I31" s="116" t="s">
        <v>1680</v>
      </c>
      <c r="J31" s="121" t="s">
        <v>1674</v>
      </c>
      <c r="K31" s="121">
        <v>149</v>
      </c>
      <c r="L31" s="122"/>
      <c r="M31" s="123">
        <v>0</v>
      </c>
      <c r="N31" s="123"/>
      <c r="O31" s="123">
        <v>0</v>
      </c>
      <c r="P31" s="123"/>
      <c r="Q31" s="123">
        <v>0</v>
      </c>
      <c r="R31" s="123"/>
      <c r="S31" s="123">
        <v>0</v>
      </c>
      <c r="T31" s="123"/>
      <c r="U31" s="123">
        <v>0</v>
      </c>
      <c r="V31" s="123"/>
      <c r="W31" s="123">
        <v>0</v>
      </c>
      <c r="X31" s="123"/>
      <c r="Y31" s="123">
        <v>51453351</v>
      </c>
      <c r="Z31" s="123"/>
      <c r="AA31" s="120">
        <v>0</v>
      </c>
      <c r="AB31" s="124"/>
      <c r="AC31" s="125"/>
      <c r="AD31" s="124">
        <v>0</v>
      </c>
      <c r="AE31" s="124"/>
      <c r="AF31" s="124">
        <v>0</v>
      </c>
      <c r="AG31" s="124"/>
      <c r="AH31" s="124">
        <v>0</v>
      </c>
      <c r="AI31" s="124"/>
      <c r="AJ31" s="124">
        <v>0</v>
      </c>
      <c r="AK31" s="124"/>
      <c r="AL31" s="124">
        <v>0</v>
      </c>
      <c r="AM31" s="124"/>
      <c r="AN31" s="124">
        <v>5286597</v>
      </c>
      <c r="AO31" s="124"/>
      <c r="AP31" s="124">
        <v>0</v>
      </c>
      <c r="AQ31" s="115"/>
      <c r="AR31" s="126"/>
      <c r="AS31" s="127"/>
      <c r="AT31" s="127"/>
      <c r="AU31" s="127"/>
      <c r="AV31" s="127"/>
      <c r="AW31" s="127"/>
      <c r="AX31" s="127"/>
      <c r="AY31" s="127"/>
      <c r="AZ31" s="127"/>
      <c r="BA31" s="127"/>
      <c r="BB31" s="127"/>
      <c r="BC31" s="127">
        <v>0.1027</v>
      </c>
      <c r="BD31" s="127"/>
      <c r="BE31" s="127"/>
      <c r="BF31" s="115"/>
      <c r="BG31" s="115" t="s">
        <v>1675</v>
      </c>
    </row>
    <row r="32" spans="1:59">
      <c r="A32" s="115" t="s">
        <v>1728</v>
      </c>
      <c r="B32" s="115" t="s">
        <v>1729</v>
      </c>
      <c r="C32" s="116" t="s">
        <v>1730</v>
      </c>
      <c r="D32" s="117">
        <v>8</v>
      </c>
      <c r="E32" s="118">
        <v>8</v>
      </c>
      <c r="F32" s="116" t="s">
        <v>1686</v>
      </c>
      <c r="G32" s="119">
        <v>1849898</v>
      </c>
      <c r="H32" s="120">
        <v>982</v>
      </c>
      <c r="I32" s="116" t="s">
        <v>1680</v>
      </c>
      <c r="J32" s="121" t="s">
        <v>1674</v>
      </c>
      <c r="K32" s="121">
        <v>116</v>
      </c>
      <c r="L32" s="122"/>
      <c r="M32" s="123">
        <v>0</v>
      </c>
      <c r="N32" s="123"/>
      <c r="O32" s="123">
        <v>0</v>
      </c>
      <c r="P32" s="123"/>
      <c r="Q32" s="123">
        <v>0</v>
      </c>
      <c r="R32" s="123"/>
      <c r="S32" s="123">
        <v>0</v>
      </c>
      <c r="T32" s="123"/>
      <c r="U32" s="123">
        <v>0</v>
      </c>
      <c r="V32" s="123"/>
      <c r="W32" s="123">
        <v>0</v>
      </c>
      <c r="X32" s="123"/>
      <c r="Y32" s="123">
        <v>54389715</v>
      </c>
      <c r="Z32" s="123"/>
      <c r="AA32" s="120">
        <v>0</v>
      </c>
      <c r="AB32" s="124"/>
      <c r="AC32" s="125"/>
      <c r="AD32" s="124">
        <v>0</v>
      </c>
      <c r="AE32" s="124"/>
      <c r="AF32" s="124">
        <v>0</v>
      </c>
      <c r="AG32" s="124"/>
      <c r="AH32" s="124">
        <v>0</v>
      </c>
      <c r="AI32" s="124"/>
      <c r="AJ32" s="124">
        <v>0</v>
      </c>
      <c r="AK32" s="124"/>
      <c r="AL32" s="124">
        <v>0</v>
      </c>
      <c r="AM32" s="124"/>
      <c r="AN32" s="124">
        <v>9045741</v>
      </c>
      <c r="AO32" s="124"/>
      <c r="AP32" s="124">
        <v>0</v>
      </c>
      <c r="AQ32" s="115"/>
      <c r="AR32" s="126"/>
      <c r="AS32" s="127"/>
      <c r="AT32" s="127"/>
      <c r="AU32" s="127"/>
      <c r="AV32" s="127"/>
      <c r="AW32" s="127"/>
      <c r="AX32" s="127"/>
      <c r="AY32" s="127"/>
      <c r="AZ32" s="127"/>
      <c r="BA32" s="127"/>
      <c r="BB32" s="127"/>
      <c r="BC32" s="127">
        <v>0.1663</v>
      </c>
      <c r="BD32" s="127"/>
      <c r="BE32" s="127"/>
      <c r="BF32" s="115"/>
      <c r="BG32" s="115" t="s">
        <v>1675</v>
      </c>
    </row>
    <row r="33" spans="1:59">
      <c r="A33" s="115" t="s">
        <v>1731</v>
      </c>
      <c r="B33" s="115" t="s">
        <v>1732</v>
      </c>
      <c r="C33" s="116" t="s">
        <v>1733</v>
      </c>
      <c r="D33" s="117">
        <v>4022</v>
      </c>
      <c r="E33" s="118">
        <v>40022</v>
      </c>
      <c r="F33" s="116" t="s">
        <v>1686</v>
      </c>
      <c r="G33" s="119">
        <v>4515419</v>
      </c>
      <c r="H33" s="120">
        <v>943</v>
      </c>
      <c r="I33" s="116" t="s">
        <v>1673</v>
      </c>
      <c r="J33" s="121" t="s">
        <v>1674</v>
      </c>
      <c r="K33" s="121">
        <v>212</v>
      </c>
      <c r="L33" s="122"/>
      <c r="M33" s="123">
        <v>0</v>
      </c>
      <c r="N33" s="123"/>
      <c r="O33" s="123">
        <v>0</v>
      </c>
      <c r="P33" s="123"/>
      <c r="Q33" s="123">
        <v>0</v>
      </c>
      <c r="R33" s="123"/>
      <c r="S33" s="123">
        <v>0</v>
      </c>
      <c r="T33" s="123"/>
      <c r="U33" s="123">
        <v>0</v>
      </c>
      <c r="V33" s="123"/>
      <c r="W33" s="123">
        <v>0</v>
      </c>
      <c r="X33" s="123"/>
      <c r="Y33" s="123">
        <v>83566447</v>
      </c>
      <c r="Z33" s="123"/>
      <c r="AA33" s="120">
        <v>0</v>
      </c>
      <c r="AB33" s="124"/>
      <c r="AC33" s="125"/>
      <c r="AD33" s="124">
        <v>0</v>
      </c>
      <c r="AE33" s="124"/>
      <c r="AF33" s="124">
        <v>0</v>
      </c>
      <c r="AG33" s="124"/>
      <c r="AH33" s="124">
        <v>0</v>
      </c>
      <c r="AI33" s="124"/>
      <c r="AJ33" s="124">
        <v>0</v>
      </c>
      <c r="AK33" s="124"/>
      <c r="AL33" s="124">
        <v>0</v>
      </c>
      <c r="AM33" s="124"/>
      <c r="AN33" s="124">
        <v>19692749</v>
      </c>
      <c r="AO33" s="124"/>
      <c r="AP33" s="124">
        <v>0</v>
      </c>
      <c r="AQ33" s="115"/>
      <c r="AR33" s="126"/>
      <c r="AS33" s="127"/>
      <c r="AT33" s="127"/>
      <c r="AU33" s="127"/>
      <c r="AV33" s="127"/>
      <c r="AW33" s="127"/>
      <c r="AX33" s="127"/>
      <c r="AY33" s="127"/>
      <c r="AZ33" s="127"/>
      <c r="BA33" s="127"/>
      <c r="BB33" s="127"/>
      <c r="BC33" s="127">
        <v>0.23569999999999999</v>
      </c>
      <c r="BD33" s="127"/>
      <c r="BE33" s="127"/>
      <c r="BF33" s="115"/>
      <c r="BG33" s="115" t="s">
        <v>1675</v>
      </c>
    </row>
    <row r="34" spans="1:59">
      <c r="A34" s="115" t="s">
        <v>1734</v>
      </c>
      <c r="B34" s="115" t="s">
        <v>1735</v>
      </c>
      <c r="C34" s="116" t="s">
        <v>1701</v>
      </c>
      <c r="D34" s="117">
        <v>3022</v>
      </c>
      <c r="E34" s="118">
        <v>30022</v>
      </c>
      <c r="F34" s="116" t="s">
        <v>1686</v>
      </c>
      <c r="G34" s="119">
        <v>1733853</v>
      </c>
      <c r="H34" s="120">
        <v>930</v>
      </c>
      <c r="I34" s="116" t="s">
        <v>1680</v>
      </c>
      <c r="J34" s="121" t="s">
        <v>1674</v>
      </c>
      <c r="K34" s="121">
        <v>58</v>
      </c>
      <c r="L34" s="122"/>
      <c r="M34" s="123">
        <v>0</v>
      </c>
      <c r="N34" s="123"/>
      <c r="O34" s="123">
        <v>0</v>
      </c>
      <c r="P34" s="123"/>
      <c r="Q34" s="123">
        <v>0</v>
      </c>
      <c r="R34" s="123"/>
      <c r="S34" s="123">
        <v>0</v>
      </c>
      <c r="T34" s="123"/>
      <c r="U34" s="123">
        <v>0</v>
      </c>
      <c r="V34" s="123"/>
      <c r="W34" s="123">
        <v>0</v>
      </c>
      <c r="X34" s="123"/>
      <c r="Y34" s="123">
        <v>30547053</v>
      </c>
      <c r="Z34" s="123"/>
      <c r="AA34" s="120">
        <v>0</v>
      </c>
      <c r="AB34" s="124"/>
      <c r="AC34" s="125"/>
      <c r="AD34" s="124">
        <v>0</v>
      </c>
      <c r="AE34" s="124"/>
      <c r="AF34" s="124">
        <v>0</v>
      </c>
      <c r="AG34" s="124"/>
      <c r="AH34" s="124">
        <v>0</v>
      </c>
      <c r="AI34" s="124"/>
      <c r="AJ34" s="124">
        <v>0</v>
      </c>
      <c r="AK34" s="124"/>
      <c r="AL34" s="124">
        <v>0</v>
      </c>
      <c r="AM34" s="124"/>
      <c r="AN34" s="124">
        <v>2154526</v>
      </c>
      <c r="AO34" s="124"/>
      <c r="AP34" s="124">
        <v>0</v>
      </c>
      <c r="AQ34" s="115"/>
      <c r="AR34" s="126"/>
      <c r="AS34" s="127"/>
      <c r="AT34" s="127"/>
      <c r="AU34" s="127"/>
      <c r="AV34" s="127"/>
      <c r="AW34" s="127"/>
      <c r="AX34" s="127"/>
      <c r="AY34" s="127"/>
      <c r="AZ34" s="127"/>
      <c r="BA34" s="127"/>
      <c r="BB34" s="127"/>
      <c r="BC34" s="127">
        <v>7.0499999999999993E-2</v>
      </c>
      <c r="BD34" s="127"/>
      <c r="BE34" s="127"/>
      <c r="BF34" s="115"/>
      <c r="BG34" s="115" t="s">
        <v>1675</v>
      </c>
    </row>
    <row r="35" spans="1:59">
      <c r="A35" s="115" t="s">
        <v>1736</v>
      </c>
      <c r="B35" s="115" t="s">
        <v>1737</v>
      </c>
      <c r="C35" s="116" t="s">
        <v>1685</v>
      </c>
      <c r="D35" s="117">
        <v>9026</v>
      </c>
      <c r="E35" s="118">
        <v>90026</v>
      </c>
      <c r="F35" s="116" t="s">
        <v>1686</v>
      </c>
      <c r="G35" s="119">
        <v>2956746</v>
      </c>
      <c r="H35" s="120">
        <v>906</v>
      </c>
      <c r="I35" s="116" t="s">
        <v>1680</v>
      </c>
      <c r="J35" s="121" t="s">
        <v>1674</v>
      </c>
      <c r="K35" s="121">
        <v>103</v>
      </c>
      <c r="L35" s="122"/>
      <c r="M35" s="123">
        <v>0</v>
      </c>
      <c r="N35" s="123"/>
      <c r="O35" s="123">
        <v>0</v>
      </c>
      <c r="P35" s="123"/>
      <c r="Q35" s="123">
        <v>0</v>
      </c>
      <c r="R35" s="123"/>
      <c r="S35" s="123">
        <v>0</v>
      </c>
      <c r="T35" s="123"/>
      <c r="U35" s="123">
        <v>0</v>
      </c>
      <c r="V35" s="123"/>
      <c r="W35" s="123">
        <v>0</v>
      </c>
      <c r="X35" s="123"/>
      <c r="Y35" s="123">
        <v>52502166</v>
      </c>
      <c r="Z35" s="123"/>
      <c r="AA35" s="120">
        <v>0</v>
      </c>
      <c r="AB35" s="124"/>
      <c r="AC35" s="125"/>
      <c r="AD35" s="124">
        <v>0</v>
      </c>
      <c r="AE35" s="124"/>
      <c r="AF35" s="124">
        <v>0</v>
      </c>
      <c r="AG35" s="124"/>
      <c r="AH35" s="124">
        <v>0</v>
      </c>
      <c r="AI35" s="124"/>
      <c r="AJ35" s="124">
        <v>0</v>
      </c>
      <c r="AK35" s="124"/>
      <c r="AL35" s="124">
        <v>0</v>
      </c>
      <c r="AM35" s="124"/>
      <c r="AN35" s="124">
        <v>9579691</v>
      </c>
      <c r="AO35" s="124"/>
      <c r="AP35" s="124">
        <v>0</v>
      </c>
      <c r="AQ35" s="115"/>
      <c r="AR35" s="126"/>
      <c r="AS35" s="127"/>
      <c r="AT35" s="127"/>
      <c r="AU35" s="127"/>
      <c r="AV35" s="127"/>
      <c r="AW35" s="127"/>
      <c r="AX35" s="127"/>
      <c r="AY35" s="127"/>
      <c r="AZ35" s="127"/>
      <c r="BA35" s="127"/>
      <c r="BB35" s="127"/>
      <c r="BC35" s="127">
        <v>0.1825</v>
      </c>
      <c r="BD35" s="127"/>
      <c r="BE35" s="127"/>
      <c r="BF35" s="115"/>
      <c r="BG35" s="115" t="s">
        <v>1675</v>
      </c>
    </row>
    <row r="36" spans="1:59">
      <c r="A36" s="115" t="s">
        <v>1738</v>
      </c>
      <c r="B36" s="115" t="s">
        <v>1739</v>
      </c>
      <c r="C36" s="116" t="s">
        <v>1740</v>
      </c>
      <c r="D36" s="117">
        <v>5027</v>
      </c>
      <c r="E36" s="118">
        <v>50027</v>
      </c>
      <c r="F36" s="116" t="s">
        <v>1671</v>
      </c>
      <c r="G36" s="119">
        <v>2650890</v>
      </c>
      <c r="H36" s="120">
        <v>823</v>
      </c>
      <c r="I36" s="116" t="s">
        <v>1680</v>
      </c>
      <c r="J36" s="121" t="s">
        <v>1674</v>
      </c>
      <c r="K36" s="121">
        <v>76</v>
      </c>
      <c r="L36" s="122"/>
      <c r="M36" s="123">
        <v>0</v>
      </c>
      <c r="N36" s="123"/>
      <c r="O36" s="123">
        <v>0</v>
      </c>
      <c r="P36" s="123"/>
      <c r="Q36" s="123">
        <v>0</v>
      </c>
      <c r="R36" s="123"/>
      <c r="S36" s="123">
        <v>0</v>
      </c>
      <c r="T36" s="123"/>
      <c r="U36" s="123">
        <v>0</v>
      </c>
      <c r="V36" s="123"/>
      <c r="W36" s="123">
        <v>0</v>
      </c>
      <c r="X36" s="123"/>
      <c r="Y36" s="123">
        <v>31871652</v>
      </c>
      <c r="Z36" s="123"/>
      <c r="AA36" s="120">
        <v>0</v>
      </c>
      <c r="AB36" s="124"/>
      <c r="AC36" s="125"/>
      <c r="AD36" s="124">
        <v>0</v>
      </c>
      <c r="AE36" s="124"/>
      <c r="AF36" s="124">
        <v>0</v>
      </c>
      <c r="AG36" s="124"/>
      <c r="AH36" s="124">
        <v>0</v>
      </c>
      <c r="AI36" s="124"/>
      <c r="AJ36" s="124">
        <v>0</v>
      </c>
      <c r="AK36" s="124"/>
      <c r="AL36" s="124">
        <v>0</v>
      </c>
      <c r="AM36" s="124"/>
      <c r="AN36" s="124">
        <v>4153269</v>
      </c>
      <c r="AO36" s="124"/>
      <c r="AP36" s="124">
        <v>0</v>
      </c>
      <c r="AQ36" s="115"/>
      <c r="AR36" s="126"/>
      <c r="AS36" s="127"/>
      <c r="AT36" s="127"/>
      <c r="AU36" s="127"/>
      <c r="AV36" s="127"/>
      <c r="AW36" s="127"/>
      <c r="AX36" s="127"/>
      <c r="AY36" s="127"/>
      <c r="AZ36" s="127"/>
      <c r="BA36" s="127"/>
      <c r="BB36" s="127"/>
      <c r="BC36" s="127">
        <v>0.1303</v>
      </c>
      <c r="BD36" s="127"/>
      <c r="BE36" s="127"/>
      <c r="BF36" s="115"/>
      <c r="BG36" s="115" t="s">
        <v>1675</v>
      </c>
    </row>
    <row r="37" spans="1:59">
      <c r="A37" s="115" t="s">
        <v>1738</v>
      </c>
      <c r="B37" s="115" t="s">
        <v>1739</v>
      </c>
      <c r="C37" s="116" t="s">
        <v>1740</v>
      </c>
      <c r="D37" s="117">
        <v>5027</v>
      </c>
      <c r="E37" s="118">
        <v>50027</v>
      </c>
      <c r="F37" s="116" t="s">
        <v>1671</v>
      </c>
      <c r="G37" s="119">
        <v>2650890</v>
      </c>
      <c r="H37" s="120">
        <v>823</v>
      </c>
      <c r="I37" s="116" t="s">
        <v>1682</v>
      </c>
      <c r="J37" s="121" t="s">
        <v>1681</v>
      </c>
      <c r="K37" s="121">
        <v>20</v>
      </c>
      <c r="L37" s="122"/>
      <c r="M37" s="123">
        <v>213780</v>
      </c>
      <c r="N37" s="123"/>
      <c r="O37" s="123">
        <v>0</v>
      </c>
      <c r="P37" s="123"/>
      <c r="Q37" s="123">
        <v>0</v>
      </c>
      <c r="R37" s="123"/>
      <c r="S37" s="123">
        <v>0</v>
      </c>
      <c r="T37" s="123"/>
      <c r="U37" s="123">
        <v>0</v>
      </c>
      <c r="V37" s="123"/>
      <c r="W37" s="123">
        <v>0</v>
      </c>
      <c r="X37" s="123"/>
      <c r="Y37" s="123">
        <v>0</v>
      </c>
      <c r="Z37" s="123"/>
      <c r="AA37" s="120">
        <v>0</v>
      </c>
      <c r="AB37" s="124"/>
      <c r="AC37" s="125"/>
      <c r="AD37" s="124">
        <v>63438</v>
      </c>
      <c r="AE37" s="124"/>
      <c r="AF37" s="124">
        <v>0</v>
      </c>
      <c r="AG37" s="124"/>
      <c r="AH37" s="124">
        <v>0</v>
      </c>
      <c r="AI37" s="124"/>
      <c r="AJ37" s="124">
        <v>0</v>
      </c>
      <c r="AK37" s="124"/>
      <c r="AL37" s="124">
        <v>0</v>
      </c>
      <c r="AM37" s="124"/>
      <c r="AN37" s="124">
        <v>0</v>
      </c>
      <c r="AO37" s="124"/>
      <c r="AP37" s="124">
        <v>0</v>
      </c>
      <c r="AQ37" s="115"/>
      <c r="AR37" s="126"/>
      <c r="AS37" s="127">
        <v>0.29670000000000002</v>
      </c>
      <c r="AT37" s="127"/>
      <c r="AU37" s="127"/>
      <c r="AV37" s="127"/>
      <c r="AW37" s="127"/>
      <c r="AX37" s="127"/>
      <c r="AY37" s="127"/>
      <c r="AZ37" s="127"/>
      <c r="BA37" s="127"/>
      <c r="BB37" s="127"/>
      <c r="BC37" s="127"/>
      <c r="BD37" s="127"/>
      <c r="BE37" s="127"/>
      <c r="BF37" s="115"/>
      <c r="BG37" s="115" t="s">
        <v>1675</v>
      </c>
    </row>
    <row r="38" spans="1:59">
      <c r="A38" s="115" t="s">
        <v>1741</v>
      </c>
      <c r="B38" s="115" t="s">
        <v>1742</v>
      </c>
      <c r="C38" s="116" t="s">
        <v>1685</v>
      </c>
      <c r="D38" s="117">
        <v>9013</v>
      </c>
      <c r="E38" s="118">
        <v>90013</v>
      </c>
      <c r="F38" s="116" t="s">
        <v>1686</v>
      </c>
      <c r="G38" s="119">
        <v>1664496</v>
      </c>
      <c r="H38" s="120">
        <v>635</v>
      </c>
      <c r="I38" s="116" t="s">
        <v>1680</v>
      </c>
      <c r="J38" s="121" t="s">
        <v>1674</v>
      </c>
      <c r="K38" s="121">
        <v>61</v>
      </c>
      <c r="L38" s="122"/>
      <c r="M38" s="123">
        <v>0</v>
      </c>
      <c r="N38" s="123"/>
      <c r="O38" s="123">
        <v>0</v>
      </c>
      <c r="P38" s="123"/>
      <c r="Q38" s="123">
        <v>0</v>
      </c>
      <c r="R38" s="123"/>
      <c r="S38" s="123">
        <v>0</v>
      </c>
      <c r="T38" s="123"/>
      <c r="U38" s="123">
        <v>0</v>
      </c>
      <c r="V38" s="123"/>
      <c r="W38" s="123">
        <v>0</v>
      </c>
      <c r="X38" s="123"/>
      <c r="Y38" s="123">
        <v>22062611</v>
      </c>
      <c r="Z38" s="123"/>
      <c r="AA38" s="120">
        <v>0</v>
      </c>
      <c r="AB38" s="124"/>
      <c r="AC38" s="125"/>
      <c r="AD38" s="124">
        <v>0</v>
      </c>
      <c r="AE38" s="124"/>
      <c r="AF38" s="124">
        <v>0</v>
      </c>
      <c r="AG38" s="124"/>
      <c r="AH38" s="124">
        <v>0</v>
      </c>
      <c r="AI38" s="124"/>
      <c r="AJ38" s="124">
        <v>0</v>
      </c>
      <c r="AK38" s="124"/>
      <c r="AL38" s="124">
        <v>0</v>
      </c>
      <c r="AM38" s="124"/>
      <c r="AN38" s="124">
        <v>3093884</v>
      </c>
      <c r="AO38" s="124"/>
      <c r="AP38" s="124">
        <v>0</v>
      </c>
      <c r="AQ38" s="115"/>
      <c r="AR38" s="126"/>
      <c r="AS38" s="127"/>
      <c r="AT38" s="127"/>
      <c r="AU38" s="127"/>
      <c r="AV38" s="127"/>
      <c r="AW38" s="127"/>
      <c r="AX38" s="127"/>
      <c r="AY38" s="127"/>
      <c r="AZ38" s="127"/>
      <c r="BA38" s="127"/>
      <c r="BB38" s="127"/>
      <c r="BC38" s="127">
        <v>0.14019999999999999</v>
      </c>
      <c r="BD38" s="127"/>
      <c r="BE38" s="127"/>
      <c r="BF38" s="115"/>
      <c r="BG38" s="115" t="s">
        <v>1675</v>
      </c>
    </row>
    <row r="39" spans="1:59">
      <c r="A39" s="115" t="s">
        <v>1743</v>
      </c>
      <c r="B39" s="115" t="s">
        <v>1744</v>
      </c>
      <c r="C39" s="116" t="s">
        <v>1685</v>
      </c>
      <c r="D39" s="117">
        <v>9003</v>
      </c>
      <c r="E39" s="118">
        <v>90003</v>
      </c>
      <c r="F39" s="116" t="s">
        <v>1686</v>
      </c>
      <c r="G39" s="119">
        <v>3281212</v>
      </c>
      <c r="H39" s="120">
        <v>616</v>
      </c>
      <c r="I39" s="116" t="s">
        <v>1673</v>
      </c>
      <c r="J39" s="121" t="s">
        <v>1674</v>
      </c>
      <c r="K39" s="121">
        <v>599</v>
      </c>
      <c r="L39" s="122"/>
      <c r="M39" s="123">
        <v>0</v>
      </c>
      <c r="N39" s="123"/>
      <c r="O39" s="123">
        <v>0</v>
      </c>
      <c r="P39" s="123"/>
      <c r="Q39" s="123">
        <v>0</v>
      </c>
      <c r="R39" s="123"/>
      <c r="S39" s="123">
        <v>0</v>
      </c>
      <c r="T39" s="123"/>
      <c r="U39" s="123">
        <v>0</v>
      </c>
      <c r="V39" s="123"/>
      <c r="W39" s="123">
        <v>0</v>
      </c>
      <c r="X39" s="123"/>
      <c r="Y39" s="123">
        <v>298200780</v>
      </c>
      <c r="Z39" s="123"/>
      <c r="AA39" s="120">
        <v>0</v>
      </c>
      <c r="AB39" s="124"/>
      <c r="AC39" s="125"/>
      <c r="AD39" s="124">
        <v>0</v>
      </c>
      <c r="AE39" s="124"/>
      <c r="AF39" s="124">
        <v>0</v>
      </c>
      <c r="AG39" s="124"/>
      <c r="AH39" s="124">
        <v>0</v>
      </c>
      <c r="AI39" s="124"/>
      <c r="AJ39" s="124">
        <v>0</v>
      </c>
      <c r="AK39" s="124"/>
      <c r="AL39" s="124">
        <v>0</v>
      </c>
      <c r="AM39" s="124"/>
      <c r="AN39" s="124">
        <v>61097126</v>
      </c>
      <c r="AO39" s="124"/>
      <c r="AP39" s="124">
        <v>0</v>
      </c>
      <c r="AQ39" s="115"/>
      <c r="AR39" s="126"/>
      <c r="AS39" s="127"/>
      <c r="AT39" s="127"/>
      <c r="AU39" s="127"/>
      <c r="AV39" s="127"/>
      <c r="AW39" s="127"/>
      <c r="AX39" s="127"/>
      <c r="AY39" s="127"/>
      <c r="AZ39" s="127"/>
      <c r="BA39" s="127"/>
      <c r="BB39" s="127"/>
      <c r="BC39" s="127">
        <v>0.2049</v>
      </c>
      <c r="BD39" s="127"/>
      <c r="BE39" s="127"/>
      <c r="BF39" s="115"/>
      <c r="BG39" s="115" t="s">
        <v>1675</v>
      </c>
    </row>
    <row r="40" spans="1:59">
      <c r="A40" s="115" t="s">
        <v>1745</v>
      </c>
      <c r="B40" s="115" t="s">
        <v>1746</v>
      </c>
      <c r="C40" s="116" t="s">
        <v>1747</v>
      </c>
      <c r="D40" s="117">
        <v>7006</v>
      </c>
      <c r="E40" s="118">
        <v>70006</v>
      </c>
      <c r="F40" s="116" t="s">
        <v>1686</v>
      </c>
      <c r="G40" s="119">
        <v>2150706</v>
      </c>
      <c r="H40" s="120">
        <v>493</v>
      </c>
      <c r="I40" s="116" t="s">
        <v>1680</v>
      </c>
      <c r="J40" s="121" t="s">
        <v>1674</v>
      </c>
      <c r="K40" s="121">
        <v>50</v>
      </c>
      <c r="L40" s="122"/>
      <c r="M40" s="123">
        <v>0</v>
      </c>
      <c r="N40" s="123"/>
      <c r="O40" s="123">
        <v>0</v>
      </c>
      <c r="P40" s="123"/>
      <c r="Q40" s="123">
        <v>0</v>
      </c>
      <c r="R40" s="123"/>
      <c r="S40" s="123">
        <v>0</v>
      </c>
      <c r="T40" s="123"/>
      <c r="U40" s="123">
        <v>0</v>
      </c>
      <c r="V40" s="123"/>
      <c r="W40" s="123">
        <v>0</v>
      </c>
      <c r="X40" s="123"/>
      <c r="Y40" s="123">
        <v>36496148</v>
      </c>
      <c r="Z40" s="123"/>
      <c r="AA40" s="120">
        <v>0</v>
      </c>
      <c r="AB40" s="124"/>
      <c r="AC40" s="125"/>
      <c r="AD40" s="124">
        <v>0</v>
      </c>
      <c r="AE40" s="124"/>
      <c r="AF40" s="124">
        <v>0</v>
      </c>
      <c r="AG40" s="124"/>
      <c r="AH40" s="124">
        <v>0</v>
      </c>
      <c r="AI40" s="124"/>
      <c r="AJ40" s="124">
        <v>0</v>
      </c>
      <c r="AK40" s="124"/>
      <c r="AL40" s="124">
        <v>0</v>
      </c>
      <c r="AM40" s="124"/>
      <c r="AN40" s="124">
        <v>5934378</v>
      </c>
      <c r="AO40" s="124"/>
      <c r="AP40" s="124">
        <v>0</v>
      </c>
      <c r="AQ40" s="115"/>
      <c r="AR40" s="126"/>
      <c r="AS40" s="127"/>
      <c r="AT40" s="127"/>
      <c r="AU40" s="127"/>
      <c r="AV40" s="127"/>
      <c r="AW40" s="127"/>
      <c r="AX40" s="127"/>
      <c r="AY40" s="127"/>
      <c r="AZ40" s="127"/>
      <c r="BA40" s="127"/>
      <c r="BB40" s="127"/>
      <c r="BC40" s="127">
        <v>0.16259999999999999</v>
      </c>
      <c r="BD40" s="127"/>
      <c r="BE40" s="127"/>
      <c r="BF40" s="115"/>
      <c r="BG40" s="115" t="s">
        <v>1675</v>
      </c>
    </row>
    <row r="41" spans="1:59">
      <c r="A41" s="115" t="s">
        <v>1748</v>
      </c>
      <c r="B41" s="115" t="s">
        <v>1749</v>
      </c>
      <c r="C41" s="116" t="s">
        <v>1750</v>
      </c>
      <c r="D41" s="117">
        <v>5015</v>
      </c>
      <c r="E41" s="118">
        <v>50015</v>
      </c>
      <c r="F41" s="116" t="s">
        <v>1686</v>
      </c>
      <c r="G41" s="119">
        <v>1780673</v>
      </c>
      <c r="H41" s="120">
        <v>418</v>
      </c>
      <c r="I41" s="116" t="s">
        <v>1680</v>
      </c>
      <c r="J41" s="121" t="s">
        <v>1674</v>
      </c>
      <c r="K41" s="121">
        <v>6</v>
      </c>
      <c r="L41" s="122"/>
      <c r="M41" s="123">
        <v>0</v>
      </c>
      <c r="N41" s="123"/>
      <c r="O41" s="123">
        <v>0</v>
      </c>
      <c r="P41" s="123"/>
      <c r="Q41" s="123">
        <v>0</v>
      </c>
      <c r="R41" s="123"/>
      <c r="S41" s="123">
        <v>0</v>
      </c>
      <c r="T41" s="123"/>
      <c r="U41" s="123">
        <v>0</v>
      </c>
      <c r="V41" s="123"/>
      <c r="W41" s="123">
        <v>0</v>
      </c>
      <c r="X41" s="123"/>
      <c r="Y41" s="123">
        <v>11321758</v>
      </c>
      <c r="Z41" s="123"/>
      <c r="AA41" s="120">
        <v>0</v>
      </c>
      <c r="AB41" s="124"/>
      <c r="AC41" s="125"/>
      <c r="AD41" s="124">
        <v>0</v>
      </c>
      <c r="AE41" s="124"/>
      <c r="AF41" s="124">
        <v>0</v>
      </c>
      <c r="AG41" s="124"/>
      <c r="AH41" s="124">
        <v>0</v>
      </c>
      <c r="AI41" s="124"/>
      <c r="AJ41" s="124">
        <v>0</v>
      </c>
      <c r="AK41" s="124"/>
      <c r="AL41" s="124">
        <v>0</v>
      </c>
      <c r="AM41" s="124"/>
      <c r="AN41" s="124">
        <v>625941</v>
      </c>
      <c r="AO41" s="124"/>
      <c r="AP41" s="124">
        <v>0</v>
      </c>
      <c r="AQ41" s="115"/>
      <c r="AR41" s="126"/>
      <c r="AS41" s="127"/>
      <c r="AT41" s="127"/>
      <c r="AU41" s="127"/>
      <c r="AV41" s="127"/>
      <c r="AW41" s="127"/>
      <c r="AX41" s="127"/>
      <c r="AY41" s="127"/>
      <c r="AZ41" s="127"/>
      <c r="BA41" s="127"/>
      <c r="BB41" s="127"/>
      <c r="BC41" s="127">
        <v>5.5300000000000002E-2</v>
      </c>
      <c r="BD41" s="127"/>
      <c r="BE41" s="127"/>
      <c r="BF41" s="115"/>
      <c r="BG41" s="115" t="s">
        <v>1675</v>
      </c>
    </row>
    <row r="42" spans="1:59">
      <c r="A42" s="115" t="s">
        <v>1748</v>
      </c>
      <c r="B42" s="115" t="s">
        <v>1749</v>
      </c>
      <c r="C42" s="116" t="s">
        <v>1750</v>
      </c>
      <c r="D42" s="117">
        <v>5015</v>
      </c>
      <c r="E42" s="118">
        <v>50015</v>
      </c>
      <c r="F42" s="116" t="s">
        <v>1686</v>
      </c>
      <c r="G42" s="119">
        <v>1780673</v>
      </c>
      <c r="H42" s="120">
        <v>418</v>
      </c>
      <c r="I42" s="116" t="s">
        <v>1673</v>
      </c>
      <c r="J42" s="121" t="s">
        <v>1674</v>
      </c>
      <c r="K42" s="121">
        <v>16</v>
      </c>
      <c r="L42" s="122"/>
      <c r="M42" s="123">
        <v>0</v>
      </c>
      <c r="N42" s="123"/>
      <c r="O42" s="123">
        <v>0</v>
      </c>
      <c r="P42" s="123"/>
      <c r="Q42" s="123">
        <v>0</v>
      </c>
      <c r="R42" s="123"/>
      <c r="S42" s="123">
        <v>0</v>
      </c>
      <c r="T42" s="123"/>
      <c r="U42" s="123">
        <v>0</v>
      </c>
      <c r="V42" s="123"/>
      <c r="W42" s="123">
        <v>0</v>
      </c>
      <c r="X42" s="123"/>
      <c r="Y42" s="123">
        <v>20768378</v>
      </c>
      <c r="Z42" s="123"/>
      <c r="AA42" s="120">
        <v>0</v>
      </c>
      <c r="AB42" s="124"/>
      <c r="AC42" s="125"/>
      <c r="AD42" s="124">
        <v>0</v>
      </c>
      <c r="AE42" s="124"/>
      <c r="AF42" s="124">
        <v>0</v>
      </c>
      <c r="AG42" s="124"/>
      <c r="AH42" s="124">
        <v>0</v>
      </c>
      <c r="AI42" s="124"/>
      <c r="AJ42" s="124">
        <v>0</v>
      </c>
      <c r="AK42" s="124"/>
      <c r="AL42" s="124">
        <v>0</v>
      </c>
      <c r="AM42" s="124"/>
      <c r="AN42" s="124">
        <v>2295631</v>
      </c>
      <c r="AO42" s="124"/>
      <c r="AP42" s="124">
        <v>0</v>
      </c>
      <c r="AQ42" s="115"/>
      <c r="AR42" s="126"/>
      <c r="AS42" s="127"/>
      <c r="AT42" s="127"/>
      <c r="AU42" s="127"/>
      <c r="AV42" s="127"/>
      <c r="AW42" s="127"/>
      <c r="AX42" s="127"/>
      <c r="AY42" s="127"/>
      <c r="AZ42" s="127"/>
      <c r="BA42" s="127"/>
      <c r="BB42" s="127"/>
      <c r="BC42" s="127">
        <v>0.1105</v>
      </c>
      <c r="BD42" s="127"/>
      <c r="BE42" s="127"/>
      <c r="BF42" s="115"/>
      <c r="BG42" s="115" t="s">
        <v>1675</v>
      </c>
    </row>
    <row r="43" spans="1:59">
      <c r="A43" s="115" t="s">
        <v>1751</v>
      </c>
      <c r="B43" s="115" t="s">
        <v>1752</v>
      </c>
      <c r="C43" s="116" t="s">
        <v>1753</v>
      </c>
      <c r="D43" s="117">
        <v>3083</v>
      </c>
      <c r="E43" s="118">
        <v>30083</v>
      </c>
      <c r="F43" s="116" t="s">
        <v>1686</v>
      </c>
      <c r="G43" s="119">
        <v>1439666</v>
      </c>
      <c r="H43" s="120">
        <v>417</v>
      </c>
      <c r="I43" s="116" t="s">
        <v>1680</v>
      </c>
      <c r="J43" s="121" t="s">
        <v>1674</v>
      </c>
      <c r="K43" s="121">
        <v>6</v>
      </c>
      <c r="L43" s="122"/>
      <c r="M43" s="123">
        <v>0</v>
      </c>
      <c r="N43" s="123"/>
      <c r="O43" s="123">
        <v>0</v>
      </c>
      <c r="P43" s="123"/>
      <c r="Q43" s="123">
        <v>0</v>
      </c>
      <c r="R43" s="123"/>
      <c r="S43" s="123">
        <v>0</v>
      </c>
      <c r="T43" s="123"/>
      <c r="U43" s="123">
        <v>0</v>
      </c>
      <c r="V43" s="123"/>
      <c r="W43" s="123">
        <v>0</v>
      </c>
      <c r="X43" s="123"/>
      <c r="Y43" s="123">
        <v>3318000</v>
      </c>
      <c r="Z43" s="123"/>
      <c r="AA43" s="120">
        <v>0</v>
      </c>
      <c r="AB43" s="124"/>
      <c r="AC43" s="125"/>
      <c r="AD43" s="124">
        <v>0</v>
      </c>
      <c r="AE43" s="124"/>
      <c r="AF43" s="124">
        <v>0</v>
      </c>
      <c r="AG43" s="124"/>
      <c r="AH43" s="124">
        <v>0</v>
      </c>
      <c r="AI43" s="124"/>
      <c r="AJ43" s="124">
        <v>0</v>
      </c>
      <c r="AK43" s="124"/>
      <c r="AL43" s="124">
        <v>0</v>
      </c>
      <c r="AM43" s="124"/>
      <c r="AN43" s="124">
        <v>345837</v>
      </c>
      <c r="AO43" s="124"/>
      <c r="AP43" s="124">
        <v>0</v>
      </c>
      <c r="AQ43" s="115"/>
      <c r="AR43" s="126"/>
      <c r="AS43" s="127"/>
      <c r="AT43" s="127"/>
      <c r="AU43" s="127"/>
      <c r="AV43" s="127"/>
      <c r="AW43" s="127"/>
      <c r="AX43" s="127"/>
      <c r="AY43" s="127"/>
      <c r="AZ43" s="127"/>
      <c r="BA43" s="127"/>
      <c r="BB43" s="127"/>
      <c r="BC43" s="127">
        <v>0.1042</v>
      </c>
      <c r="BD43" s="127"/>
      <c r="BE43" s="127"/>
      <c r="BF43" s="115"/>
      <c r="BG43" s="115" t="s">
        <v>1675</v>
      </c>
    </row>
    <row r="44" spans="1:59">
      <c r="A44" s="115" t="s">
        <v>1754</v>
      </c>
      <c r="B44" s="115" t="s">
        <v>1755</v>
      </c>
      <c r="C44" s="116" t="s">
        <v>1756</v>
      </c>
      <c r="D44" s="117">
        <v>4008</v>
      </c>
      <c r="E44" s="118">
        <v>40008</v>
      </c>
      <c r="F44" s="116" t="s">
        <v>1712</v>
      </c>
      <c r="G44" s="119">
        <v>1249442</v>
      </c>
      <c r="H44" s="120">
        <v>409</v>
      </c>
      <c r="I44" s="116" t="s">
        <v>1680</v>
      </c>
      <c r="J44" s="121" t="s">
        <v>1674</v>
      </c>
      <c r="K44" s="121">
        <v>36</v>
      </c>
      <c r="L44" s="122"/>
      <c r="M44" s="123">
        <v>0</v>
      </c>
      <c r="N44" s="123"/>
      <c r="O44" s="123">
        <v>0</v>
      </c>
      <c r="P44" s="123"/>
      <c r="Q44" s="123">
        <v>0</v>
      </c>
      <c r="R44" s="123"/>
      <c r="S44" s="123">
        <v>0</v>
      </c>
      <c r="T44" s="123"/>
      <c r="U44" s="123">
        <v>0</v>
      </c>
      <c r="V44" s="123"/>
      <c r="W44" s="123">
        <v>0</v>
      </c>
      <c r="X44" s="123"/>
      <c r="Y44" s="123">
        <v>16786660</v>
      </c>
      <c r="Z44" s="123"/>
      <c r="AA44" s="120">
        <v>0</v>
      </c>
      <c r="AB44" s="124"/>
      <c r="AC44" s="125"/>
      <c r="AD44" s="124">
        <v>0</v>
      </c>
      <c r="AE44" s="124"/>
      <c r="AF44" s="124">
        <v>0</v>
      </c>
      <c r="AG44" s="124"/>
      <c r="AH44" s="124">
        <v>0</v>
      </c>
      <c r="AI44" s="124"/>
      <c r="AJ44" s="124">
        <v>0</v>
      </c>
      <c r="AK44" s="124"/>
      <c r="AL44" s="124">
        <v>0</v>
      </c>
      <c r="AM44" s="124"/>
      <c r="AN44" s="124">
        <v>2267804</v>
      </c>
      <c r="AO44" s="124"/>
      <c r="AP44" s="124">
        <v>0</v>
      </c>
      <c r="AQ44" s="115"/>
      <c r="AR44" s="126"/>
      <c r="AS44" s="127"/>
      <c r="AT44" s="127"/>
      <c r="AU44" s="127"/>
      <c r="AV44" s="127"/>
      <c r="AW44" s="127"/>
      <c r="AX44" s="127"/>
      <c r="AY44" s="127"/>
      <c r="AZ44" s="127"/>
      <c r="BA44" s="127"/>
      <c r="BB44" s="127"/>
      <c r="BC44" s="127">
        <v>0.1351</v>
      </c>
      <c r="BD44" s="127"/>
      <c r="BE44" s="127"/>
      <c r="BF44" s="115"/>
      <c r="BG44" s="115" t="s">
        <v>1675</v>
      </c>
    </row>
    <row r="45" spans="1:59">
      <c r="A45" s="115" t="s">
        <v>1757</v>
      </c>
      <c r="B45" s="115" t="s">
        <v>1758</v>
      </c>
      <c r="C45" s="116" t="s">
        <v>1759</v>
      </c>
      <c r="D45" s="117">
        <v>40</v>
      </c>
      <c r="E45" s="118">
        <v>40</v>
      </c>
      <c r="F45" s="116" t="s">
        <v>1686</v>
      </c>
      <c r="G45" s="119">
        <v>3059393</v>
      </c>
      <c r="H45" s="120">
        <v>381</v>
      </c>
      <c r="I45" s="116" t="s">
        <v>1682</v>
      </c>
      <c r="J45" s="121" t="s">
        <v>1681</v>
      </c>
      <c r="K45" s="121">
        <v>70</v>
      </c>
      <c r="L45" s="122"/>
      <c r="M45" s="123">
        <v>625305</v>
      </c>
      <c r="N45" s="123"/>
      <c r="O45" s="123">
        <v>0</v>
      </c>
      <c r="P45" s="123"/>
      <c r="Q45" s="123">
        <v>0</v>
      </c>
      <c r="R45" s="123"/>
      <c r="S45" s="123">
        <v>0</v>
      </c>
      <c r="T45" s="123"/>
      <c r="U45" s="123">
        <v>0</v>
      </c>
      <c r="V45" s="123"/>
      <c r="W45" s="123">
        <v>0</v>
      </c>
      <c r="X45" s="123"/>
      <c r="Y45" s="123">
        <v>0</v>
      </c>
      <c r="Z45" s="123"/>
      <c r="AA45" s="120">
        <v>0</v>
      </c>
      <c r="AB45" s="124"/>
      <c r="AC45" s="125"/>
      <c r="AD45" s="124">
        <v>335545</v>
      </c>
      <c r="AE45" s="124"/>
      <c r="AF45" s="124">
        <v>0</v>
      </c>
      <c r="AG45" s="124"/>
      <c r="AH45" s="124">
        <v>0</v>
      </c>
      <c r="AI45" s="124"/>
      <c r="AJ45" s="124">
        <v>0</v>
      </c>
      <c r="AK45" s="124"/>
      <c r="AL45" s="124">
        <v>0</v>
      </c>
      <c r="AM45" s="124"/>
      <c r="AN45" s="124">
        <v>0</v>
      </c>
      <c r="AO45" s="124"/>
      <c r="AP45" s="124">
        <v>0</v>
      </c>
      <c r="AQ45" s="115"/>
      <c r="AR45" s="126"/>
      <c r="AS45" s="127">
        <v>0.53659999999999997</v>
      </c>
      <c r="AT45" s="127"/>
      <c r="AU45" s="127"/>
      <c r="AV45" s="127"/>
      <c r="AW45" s="127"/>
      <c r="AX45" s="127"/>
      <c r="AY45" s="127"/>
      <c r="AZ45" s="127"/>
      <c r="BA45" s="127"/>
      <c r="BB45" s="127"/>
      <c r="BC45" s="127"/>
      <c r="BD45" s="127"/>
      <c r="BE45" s="127"/>
      <c r="BF45" s="115"/>
      <c r="BG45" s="115" t="s">
        <v>1675</v>
      </c>
    </row>
    <row r="46" spans="1:59">
      <c r="A46" s="115" t="s">
        <v>1757</v>
      </c>
      <c r="B46" s="115" t="s">
        <v>1758</v>
      </c>
      <c r="C46" s="116" t="s">
        <v>1759</v>
      </c>
      <c r="D46" s="117">
        <v>40</v>
      </c>
      <c r="E46" s="118">
        <v>40</v>
      </c>
      <c r="F46" s="116" t="s">
        <v>1686</v>
      </c>
      <c r="G46" s="119">
        <v>3059393</v>
      </c>
      <c r="H46" s="120">
        <v>381</v>
      </c>
      <c r="I46" s="116" t="s">
        <v>1680</v>
      </c>
      <c r="J46" s="121" t="s">
        <v>1674</v>
      </c>
      <c r="K46" s="121">
        <v>48</v>
      </c>
      <c r="L46" s="122"/>
      <c r="M46" s="123">
        <v>0</v>
      </c>
      <c r="N46" s="123"/>
      <c r="O46" s="123">
        <v>0</v>
      </c>
      <c r="P46" s="123"/>
      <c r="Q46" s="123">
        <v>0</v>
      </c>
      <c r="R46" s="123"/>
      <c r="S46" s="123">
        <v>0</v>
      </c>
      <c r="T46" s="123"/>
      <c r="U46" s="123">
        <v>0</v>
      </c>
      <c r="V46" s="123"/>
      <c r="W46" s="123">
        <v>0</v>
      </c>
      <c r="X46" s="123"/>
      <c r="Y46" s="123">
        <v>20355203</v>
      </c>
      <c r="Z46" s="123"/>
      <c r="AA46" s="120">
        <v>0</v>
      </c>
      <c r="AB46" s="124"/>
      <c r="AC46" s="125"/>
      <c r="AD46" s="124">
        <v>0</v>
      </c>
      <c r="AE46" s="124"/>
      <c r="AF46" s="124">
        <v>0</v>
      </c>
      <c r="AG46" s="124"/>
      <c r="AH46" s="124">
        <v>0</v>
      </c>
      <c r="AI46" s="124"/>
      <c r="AJ46" s="124">
        <v>0</v>
      </c>
      <c r="AK46" s="124"/>
      <c r="AL46" s="124">
        <v>0</v>
      </c>
      <c r="AM46" s="124"/>
      <c r="AN46" s="124">
        <v>4232555</v>
      </c>
      <c r="AO46" s="124"/>
      <c r="AP46" s="124">
        <v>0</v>
      </c>
      <c r="AQ46" s="115"/>
      <c r="AR46" s="126"/>
      <c r="AS46" s="127"/>
      <c r="AT46" s="127"/>
      <c r="AU46" s="127"/>
      <c r="AV46" s="127"/>
      <c r="AW46" s="127"/>
      <c r="AX46" s="127"/>
      <c r="AY46" s="127"/>
      <c r="AZ46" s="127"/>
      <c r="BA46" s="127"/>
      <c r="BB46" s="127"/>
      <c r="BC46" s="127">
        <v>0.2079</v>
      </c>
      <c r="BD46" s="127"/>
      <c r="BE46" s="127"/>
      <c r="BF46" s="115"/>
      <c r="BG46" s="115" t="s">
        <v>1675</v>
      </c>
    </row>
    <row r="47" spans="1:59">
      <c r="A47" s="115" t="s">
        <v>1760</v>
      </c>
      <c r="B47" s="115" t="s">
        <v>1761</v>
      </c>
      <c r="C47" s="116" t="s">
        <v>1670</v>
      </c>
      <c r="D47" s="117">
        <v>2004</v>
      </c>
      <c r="E47" s="118">
        <v>20004</v>
      </c>
      <c r="F47" s="116" t="s">
        <v>1686</v>
      </c>
      <c r="G47" s="119">
        <v>935906</v>
      </c>
      <c r="H47" s="120">
        <v>359</v>
      </c>
      <c r="I47" s="116" t="s">
        <v>1680</v>
      </c>
      <c r="J47" s="121" t="s">
        <v>1674</v>
      </c>
      <c r="K47" s="121">
        <v>23</v>
      </c>
      <c r="L47" s="122"/>
      <c r="M47" s="123">
        <v>0</v>
      </c>
      <c r="N47" s="123"/>
      <c r="O47" s="123">
        <v>0</v>
      </c>
      <c r="P47" s="123"/>
      <c r="Q47" s="123">
        <v>0</v>
      </c>
      <c r="R47" s="123"/>
      <c r="S47" s="123">
        <v>0</v>
      </c>
      <c r="T47" s="123"/>
      <c r="U47" s="123">
        <v>0</v>
      </c>
      <c r="V47" s="123"/>
      <c r="W47" s="123">
        <v>0</v>
      </c>
      <c r="X47" s="123"/>
      <c r="Y47" s="123">
        <v>7920559</v>
      </c>
      <c r="Z47" s="123"/>
      <c r="AA47" s="120">
        <v>0</v>
      </c>
      <c r="AB47" s="124"/>
      <c r="AC47" s="125"/>
      <c r="AD47" s="124">
        <v>0</v>
      </c>
      <c r="AE47" s="124"/>
      <c r="AF47" s="124">
        <v>0</v>
      </c>
      <c r="AG47" s="124"/>
      <c r="AH47" s="124">
        <v>0</v>
      </c>
      <c r="AI47" s="124"/>
      <c r="AJ47" s="124">
        <v>0</v>
      </c>
      <c r="AK47" s="124"/>
      <c r="AL47" s="124">
        <v>0</v>
      </c>
      <c r="AM47" s="124"/>
      <c r="AN47" s="124">
        <v>990450</v>
      </c>
      <c r="AO47" s="124"/>
      <c r="AP47" s="124">
        <v>0</v>
      </c>
      <c r="AQ47" s="115"/>
      <c r="AR47" s="126"/>
      <c r="AS47" s="127"/>
      <c r="AT47" s="127"/>
      <c r="AU47" s="127"/>
      <c r="AV47" s="127"/>
      <c r="AW47" s="127"/>
      <c r="AX47" s="127"/>
      <c r="AY47" s="127"/>
      <c r="AZ47" s="127"/>
      <c r="BA47" s="127"/>
      <c r="BB47" s="127"/>
      <c r="BC47" s="127">
        <v>0.125</v>
      </c>
      <c r="BD47" s="127"/>
      <c r="BE47" s="127"/>
      <c r="BF47" s="115"/>
      <c r="BG47" s="115" t="s">
        <v>1675</v>
      </c>
    </row>
    <row r="48" spans="1:59">
      <c r="A48" s="115" t="s">
        <v>1762</v>
      </c>
      <c r="B48" s="115" t="s">
        <v>1763</v>
      </c>
      <c r="C48" s="116" t="s">
        <v>1685</v>
      </c>
      <c r="D48" s="117">
        <v>9019</v>
      </c>
      <c r="E48" s="118">
        <v>90019</v>
      </c>
      <c r="F48" s="116" t="s">
        <v>1686</v>
      </c>
      <c r="G48" s="119">
        <v>1723634</v>
      </c>
      <c r="H48" s="120">
        <v>331</v>
      </c>
      <c r="I48" s="116" t="s">
        <v>1680</v>
      </c>
      <c r="J48" s="121" t="s">
        <v>1674</v>
      </c>
      <c r="K48" s="121">
        <v>69</v>
      </c>
      <c r="L48" s="122"/>
      <c r="M48" s="123">
        <v>0</v>
      </c>
      <c r="N48" s="123"/>
      <c r="O48" s="123">
        <v>0</v>
      </c>
      <c r="P48" s="123"/>
      <c r="Q48" s="123">
        <v>0</v>
      </c>
      <c r="R48" s="123"/>
      <c r="S48" s="123">
        <v>0</v>
      </c>
      <c r="T48" s="123"/>
      <c r="U48" s="123">
        <v>0</v>
      </c>
      <c r="V48" s="123"/>
      <c r="W48" s="123">
        <v>0</v>
      </c>
      <c r="X48" s="123"/>
      <c r="Y48" s="123">
        <v>30089655</v>
      </c>
      <c r="Z48" s="123"/>
      <c r="AA48" s="120">
        <v>0</v>
      </c>
      <c r="AB48" s="124"/>
      <c r="AC48" s="125"/>
      <c r="AD48" s="124">
        <v>0</v>
      </c>
      <c r="AE48" s="124"/>
      <c r="AF48" s="124">
        <v>0</v>
      </c>
      <c r="AG48" s="124"/>
      <c r="AH48" s="124">
        <v>0</v>
      </c>
      <c r="AI48" s="124"/>
      <c r="AJ48" s="124">
        <v>0</v>
      </c>
      <c r="AK48" s="124"/>
      <c r="AL48" s="124">
        <v>0</v>
      </c>
      <c r="AM48" s="124"/>
      <c r="AN48" s="124">
        <v>3768892</v>
      </c>
      <c r="AO48" s="124"/>
      <c r="AP48" s="124">
        <v>0</v>
      </c>
      <c r="AQ48" s="115"/>
      <c r="AR48" s="126"/>
      <c r="AS48" s="127"/>
      <c r="AT48" s="127"/>
      <c r="AU48" s="127"/>
      <c r="AV48" s="127"/>
      <c r="AW48" s="127"/>
      <c r="AX48" s="127"/>
      <c r="AY48" s="127"/>
      <c r="AZ48" s="127"/>
      <c r="BA48" s="127"/>
      <c r="BB48" s="127"/>
      <c r="BC48" s="127">
        <v>0.12529999999999999</v>
      </c>
      <c r="BD48" s="127"/>
      <c r="BE48" s="127"/>
      <c r="BF48" s="115"/>
      <c r="BG48" s="115" t="s">
        <v>1675</v>
      </c>
    </row>
    <row r="49" spans="1:59">
      <c r="A49" s="115" t="s">
        <v>1764</v>
      </c>
      <c r="B49" s="115" t="s">
        <v>1765</v>
      </c>
      <c r="C49" s="116" t="s">
        <v>1704</v>
      </c>
      <c r="D49" s="117">
        <v>6007</v>
      </c>
      <c r="E49" s="118">
        <v>60007</v>
      </c>
      <c r="F49" s="116" t="s">
        <v>1686</v>
      </c>
      <c r="G49" s="119">
        <v>5121892</v>
      </c>
      <c r="H49" s="120">
        <v>312</v>
      </c>
      <c r="I49" s="116" t="s">
        <v>1682</v>
      </c>
      <c r="J49" s="121" t="s">
        <v>1681</v>
      </c>
      <c r="K49" s="121">
        <v>20</v>
      </c>
      <c r="L49" s="122"/>
      <c r="M49" s="123">
        <v>442412</v>
      </c>
      <c r="N49" s="123"/>
      <c r="O49" s="123">
        <v>0</v>
      </c>
      <c r="P49" s="123"/>
      <c r="Q49" s="123">
        <v>0</v>
      </c>
      <c r="R49" s="123"/>
      <c r="S49" s="123">
        <v>0</v>
      </c>
      <c r="T49" s="123"/>
      <c r="U49" s="123">
        <v>0</v>
      </c>
      <c r="V49" s="123"/>
      <c r="W49" s="123">
        <v>0</v>
      </c>
      <c r="X49" s="123"/>
      <c r="Y49" s="123">
        <v>0</v>
      </c>
      <c r="Z49" s="123"/>
      <c r="AA49" s="120">
        <v>0</v>
      </c>
      <c r="AB49" s="124"/>
      <c r="AC49" s="125"/>
      <c r="AD49" s="124">
        <v>2349673</v>
      </c>
      <c r="AE49" s="124"/>
      <c r="AF49" s="124">
        <v>0</v>
      </c>
      <c r="AG49" s="124"/>
      <c r="AH49" s="124">
        <v>0</v>
      </c>
      <c r="AI49" s="124"/>
      <c r="AJ49" s="124">
        <v>0</v>
      </c>
      <c r="AK49" s="124"/>
      <c r="AL49" s="124">
        <v>0</v>
      </c>
      <c r="AM49" s="124"/>
      <c r="AN49" s="124">
        <v>0</v>
      </c>
      <c r="AO49" s="124"/>
      <c r="AP49" s="124">
        <v>0</v>
      </c>
      <c r="AQ49" s="115"/>
      <c r="AR49" s="126"/>
      <c r="AS49" s="127">
        <v>5.3110999999999997</v>
      </c>
      <c r="AT49" s="127"/>
      <c r="AU49" s="127"/>
      <c r="AV49" s="127"/>
      <c r="AW49" s="127"/>
      <c r="AX49" s="127"/>
      <c r="AY49" s="127"/>
      <c r="AZ49" s="127"/>
      <c r="BA49" s="127"/>
      <c r="BB49" s="127"/>
      <c r="BC49" s="127"/>
      <c r="BD49" s="127"/>
      <c r="BE49" s="127"/>
      <c r="BF49" s="115"/>
      <c r="BG49" s="115" t="s">
        <v>1675</v>
      </c>
    </row>
    <row r="50" spans="1:59">
      <c r="A50" s="115" t="s">
        <v>1766</v>
      </c>
      <c r="B50" s="115" t="s">
        <v>1717</v>
      </c>
      <c r="C50" s="116" t="s">
        <v>1678</v>
      </c>
      <c r="D50" s="117">
        <v>2098</v>
      </c>
      <c r="E50" s="118">
        <v>20098</v>
      </c>
      <c r="F50" s="116" t="s">
        <v>1686</v>
      </c>
      <c r="G50" s="119">
        <v>18351295</v>
      </c>
      <c r="H50" s="120">
        <v>310</v>
      </c>
      <c r="I50" s="116" t="s">
        <v>1673</v>
      </c>
      <c r="J50" s="121" t="s">
        <v>1674</v>
      </c>
      <c r="K50" s="121">
        <v>304</v>
      </c>
      <c r="L50" s="122"/>
      <c r="M50" s="123">
        <v>0</v>
      </c>
      <c r="N50" s="123"/>
      <c r="O50" s="123">
        <v>0</v>
      </c>
      <c r="P50" s="123"/>
      <c r="Q50" s="123">
        <v>0</v>
      </c>
      <c r="R50" s="123"/>
      <c r="S50" s="123">
        <v>0</v>
      </c>
      <c r="T50" s="123"/>
      <c r="U50" s="123">
        <v>0</v>
      </c>
      <c r="V50" s="123"/>
      <c r="W50" s="123">
        <v>0</v>
      </c>
      <c r="X50" s="123"/>
      <c r="Y50" s="123">
        <v>93567629</v>
      </c>
      <c r="Z50" s="123"/>
      <c r="AA50" s="120">
        <v>0</v>
      </c>
      <c r="AB50" s="124"/>
      <c r="AC50" s="125"/>
      <c r="AD50" s="124">
        <v>0</v>
      </c>
      <c r="AE50" s="124"/>
      <c r="AF50" s="124">
        <v>0</v>
      </c>
      <c r="AG50" s="124"/>
      <c r="AH50" s="124">
        <v>0</v>
      </c>
      <c r="AI50" s="124"/>
      <c r="AJ50" s="124">
        <v>0</v>
      </c>
      <c r="AK50" s="124"/>
      <c r="AL50" s="124">
        <v>0</v>
      </c>
      <c r="AM50" s="124"/>
      <c r="AN50" s="124">
        <v>13256385</v>
      </c>
      <c r="AO50" s="124"/>
      <c r="AP50" s="124">
        <v>0</v>
      </c>
      <c r="AQ50" s="115"/>
      <c r="AR50" s="126"/>
      <c r="AS50" s="127"/>
      <c r="AT50" s="127"/>
      <c r="AU50" s="127"/>
      <c r="AV50" s="127"/>
      <c r="AW50" s="127"/>
      <c r="AX50" s="127"/>
      <c r="AY50" s="127"/>
      <c r="AZ50" s="127"/>
      <c r="BA50" s="127"/>
      <c r="BB50" s="127"/>
      <c r="BC50" s="127">
        <v>0.14169999999999999</v>
      </c>
      <c r="BD50" s="127"/>
      <c r="BE50" s="127"/>
      <c r="BF50" s="115"/>
      <c r="BG50" s="115" t="s">
        <v>1675</v>
      </c>
    </row>
    <row r="51" spans="1:59">
      <c r="A51" s="115" t="s">
        <v>1767</v>
      </c>
      <c r="B51" s="115" t="s">
        <v>1768</v>
      </c>
      <c r="C51" s="116" t="s">
        <v>1685</v>
      </c>
      <c r="D51" s="117">
        <v>9030</v>
      </c>
      <c r="E51" s="118">
        <v>90030</v>
      </c>
      <c r="F51" s="116" t="s">
        <v>1686</v>
      </c>
      <c r="G51" s="119">
        <v>2956746</v>
      </c>
      <c r="H51" s="120">
        <v>205</v>
      </c>
      <c r="I51" s="116" t="s">
        <v>1682</v>
      </c>
      <c r="J51" s="121" t="s">
        <v>1681</v>
      </c>
      <c r="K51" s="121">
        <v>24</v>
      </c>
      <c r="L51" s="122"/>
      <c r="M51" s="123">
        <v>766773</v>
      </c>
      <c r="N51" s="123"/>
      <c r="O51" s="123">
        <v>0</v>
      </c>
      <c r="P51" s="123"/>
      <c r="Q51" s="123">
        <v>0</v>
      </c>
      <c r="R51" s="123"/>
      <c r="S51" s="123">
        <v>0</v>
      </c>
      <c r="T51" s="123"/>
      <c r="U51" s="123">
        <v>0</v>
      </c>
      <c r="V51" s="123"/>
      <c r="W51" s="123">
        <v>0</v>
      </c>
      <c r="X51" s="123"/>
      <c r="Y51" s="123">
        <v>0</v>
      </c>
      <c r="Z51" s="123"/>
      <c r="AA51" s="120">
        <v>0</v>
      </c>
      <c r="AB51" s="124"/>
      <c r="AC51" s="125"/>
      <c r="AD51" s="124">
        <v>253519</v>
      </c>
      <c r="AE51" s="124"/>
      <c r="AF51" s="124">
        <v>0</v>
      </c>
      <c r="AG51" s="124"/>
      <c r="AH51" s="124">
        <v>0</v>
      </c>
      <c r="AI51" s="124"/>
      <c r="AJ51" s="124">
        <v>0</v>
      </c>
      <c r="AK51" s="124"/>
      <c r="AL51" s="124">
        <v>0</v>
      </c>
      <c r="AM51" s="124"/>
      <c r="AN51" s="124">
        <v>0</v>
      </c>
      <c r="AO51" s="124"/>
      <c r="AP51" s="124">
        <v>0</v>
      </c>
      <c r="AQ51" s="115"/>
      <c r="AR51" s="126"/>
      <c r="AS51" s="127">
        <v>0.3306</v>
      </c>
      <c r="AT51" s="127"/>
      <c r="AU51" s="127"/>
      <c r="AV51" s="127"/>
      <c r="AW51" s="127"/>
      <c r="AX51" s="127"/>
      <c r="AY51" s="127"/>
      <c r="AZ51" s="127"/>
      <c r="BA51" s="127"/>
      <c r="BB51" s="127"/>
      <c r="BC51" s="127"/>
      <c r="BD51" s="127"/>
      <c r="BE51" s="127"/>
      <c r="BF51" s="115"/>
      <c r="BG51" s="115" t="s">
        <v>1675</v>
      </c>
    </row>
    <row r="52" spans="1:59">
      <c r="A52" s="115" t="s">
        <v>1769</v>
      </c>
      <c r="B52" s="115" t="s">
        <v>1684</v>
      </c>
      <c r="C52" s="116" t="s">
        <v>1685</v>
      </c>
      <c r="D52" s="117">
        <v>9151</v>
      </c>
      <c r="E52" s="118">
        <v>90151</v>
      </c>
      <c r="F52" s="116" t="s">
        <v>1686</v>
      </c>
      <c r="G52" s="119">
        <v>12150996</v>
      </c>
      <c r="H52" s="120">
        <v>195</v>
      </c>
      <c r="I52" s="116" t="s">
        <v>1682</v>
      </c>
      <c r="J52" s="121" t="s">
        <v>1681</v>
      </c>
      <c r="K52" s="121">
        <v>195</v>
      </c>
      <c r="L52" s="122"/>
      <c r="M52" s="123">
        <v>8293151</v>
      </c>
      <c r="N52" s="123"/>
      <c r="O52" s="123">
        <v>0</v>
      </c>
      <c r="P52" s="123"/>
      <c r="Q52" s="123">
        <v>0</v>
      </c>
      <c r="R52" s="123"/>
      <c r="S52" s="123">
        <v>0</v>
      </c>
      <c r="T52" s="123"/>
      <c r="U52" s="123">
        <v>0</v>
      </c>
      <c r="V52" s="123"/>
      <c r="W52" s="123">
        <v>0</v>
      </c>
      <c r="X52" s="123"/>
      <c r="Y52" s="123">
        <v>0</v>
      </c>
      <c r="Z52" s="123"/>
      <c r="AA52" s="120">
        <v>0</v>
      </c>
      <c r="AB52" s="124"/>
      <c r="AC52" s="125"/>
      <c r="AD52" s="124">
        <v>2539026</v>
      </c>
      <c r="AE52" s="124"/>
      <c r="AF52" s="124">
        <v>0</v>
      </c>
      <c r="AG52" s="124"/>
      <c r="AH52" s="124">
        <v>0</v>
      </c>
      <c r="AI52" s="124"/>
      <c r="AJ52" s="124">
        <v>0</v>
      </c>
      <c r="AK52" s="124"/>
      <c r="AL52" s="124">
        <v>0</v>
      </c>
      <c r="AM52" s="124"/>
      <c r="AN52" s="124">
        <v>0</v>
      </c>
      <c r="AO52" s="124"/>
      <c r="AP52" s="124">
        <v>0</v>
      </c>
      <c r="AQ52" s="115"/>
      <c r="AR52" s="126"/>
      <c r="AS52" s="127">
        <v>0.30620000000000003</v>
      </c>
      <c r="AT52" s="127"/>
      <c r="AU52" s="127"/>
      <c r="AV52" s="127"/>
      <c r="AW52" s="127"/>
      <c r="AX52" s="127"/>
      <c r="AY52" s="127"/>
      <c r="AZ52" s="127"/>
      <c r="BA52" s="127"/>
      <c r="BB52" s="127"/>
      <c r="BC52" s="127"/>
      <c r="BD52" s="127"/>
      <c r="BE52" s="127"/>
      <c r="BF52" s="115"/>
      <c r="BG52" s="115" t="s">
        <v>1675</v>
      </c>
    </row>
    <row r="53" spans="1:59">
      <c r="A53" s="115" t="s">
        <v>1770</v>
      </c>
      <c r="B53" s="115" t="s">
        <v>1771</v>
      </c>
      <c r="C53" s="116" t="s">
        <v>1685</v>
      </c>
      <c r="D53" s="117">
        <v>9134</v>
      </c>
      <c r="E53" s="118">
        <v>90134</v>
      </c>
      <c r="F53" s="116" t="s">
        <v>1686</v>
      </c>
      <c r="G53" s="119">
        <v>3281212</v>
      </c>
      <c r="H53" s="120">
        <v>141</v>
      </c>
      <c r="I53" s="116" t="s">
        <v>1682</v>
      </c>
      <c r="J53" s="121" t="s">
        <v>1681</v>
      </c>
      <c r="K53" s="121">
        <v>111</v>
      </c>
      <c r="L53" s="122"/>
      <c r="M53" s="123">
        <v>3805923</v>
      </c>
      <c r="N53" s="123"/>
      <c r="O53" s="123">
        <v>0</v>
      </c>
      <c r="P53" s="123"/>
      <c r="Q53" s="123">
        <v>0</v>
      </c>
      <c r="R53" s="123"/>
      <c r="S53" s="123">
        <v>0</v>
      </c>
      <c r="T53" s="123"/>
      <c r="U53" s="123">
        <v>0</v>
      </c>
      <c r="V53" s="123"/>
      <c r="W53" s="123">
        <v>0</v>
      </c>
      <c r="X53" s="123"/>
      <c r="Y53" s="123">
        <v>0</v>
      </c>
      <c r="Z53" s="123"/>
      <c r="AA53" s="120">
        <v>0</v>
      </c>
      <c r="AB53" s="124"/>
      <c r="AC53" s="125"/>
      <c r="AD53" s="124">
        <v>1179829</v>
      </c>
      <c r="AE53" s="124"/>
      <c r="AF53" s="124">
        <v>0</v>
      </c>
      <c r="AG53" s="124"/>
      <c r="AH53" s="124">
        <v>0</v>
      </c>
      <c r="AI53" s="124"/>
      <c r="AJ53" s="124">
        <v>0</v>
      </c>
      <c r="AK53" s="124"/>
      <c r="AL53" s="124">
        <v>0</v>
      </c>
      <c r="AM53" s="124"/>
      <c r="AN53" s="124">
        <v>0</v>
      </c>
      <c r="AO53" s="124"/>
      <c r="AP53" s="124">
        <v>0</v>
      </c>
      <c r="AQ53" s="115"/>
      <c r="AR53" s="126"/>
      <c r="AS53" s="127">
        <v>0.31</v>
      </c>
      <c r="AT53" s="127"/>
      <c r="AU53" s="127"/>
      <c r="AV53" s="127"/>
      <c r="AW53" s="127"/>
      <c r="AX53" s="127"/>
      <c r="AY53" s="127"/>
      <c r="AZ53" s="127"/>
      <c r="BA53" s="127"/>
      <c r="BB53" s="127"/>
      <c r="BC53" s="127"/>
      <c r="BD53" s="127"/>
      <c r="BE53" s="127"/>
      <c r="BF53" s="115"/>
      <c r="BG53" s="115" t="s">
        <v>1675</v>
      </c>
    </row>
    <row r="54" spans="1:59">
      <c r="A54" s="115" t="s">
        <v>1772</v>
      </c>
      <c r="B54" s="115" t="s">
        <v>1773</v>
      </c>
      <c r="C54" s="116" t="s">
        <v>1753</v>
      </c>
      <c r="D54" s="117">
        <v>3073</v>
      </c>
      <c r="E54" s="118">
        <v>30073</v>
      </c>
      <c r="F54" s="116" t="s">
        <v>1686</v>
      </c>
      <c r="G54" s="119">
        <v>4586770</v>
      </c>
      <c r="H54" s="120">
        <v>99</v>
      </c>
      <c r="I54" s="116" t="s">
        <v>1682</v>
      </c>
      <c r="J54" s="121" t="s">
        <v>1681</v>
      </c>
      <c r="K54" s="121">
        <v>99</v>
      </c>
      <c r="L54" s="122"/>
      <c r="M54" s="123">
        <v>1430638</v>
      </c>
      <c r="N54" s="123"/>
      <c r="O54" s="123">
        <v>0</v>
      </c>
      <c r="P54" s="123"/>
      <c r="Q54" s="123">
        <v>0</v>
      </c>
      <c r="R54" s="123"/>
      <c r="S54" s="123">
        <v>0</v>
      </c>
      <c r="T54" s="123"/>
      <c r="U54" s="123">
        <v>0</v>
      </c>
      <c r="V54" s="123"/>
      <c r="W54" s="123">
        <v>0</v>
      </c>
      <c r="X54" s="123"/>
      <c r="Y54" s="123">
        <v>0</v>
      </c>
      <c r="Z54" s="123"/>
      <c r="AA54" s="120">
        <v>0</v>
      </c>
      <c r="AB54" s="124"/>
      <c r="AC54" s="125"/>
      <c r="AD54" s="124">
        <v>333956</v>
      </c>
      <c r="AE54" s="124"/>
      <c r="AF54" s="124">
        <v>0</v>
      </c>
      <c r="AG54" s="124"/>
      <c r="AH54" s="124">
        <v>0</v>
      </c>
      <c r="AI54" s="124"/>
      <c r="AJ54" s="124">
        <v>0</v>
      </c>
      <c r="AK54" s="124"/>
      <c r="AL54" s="124">
        <v>0</v>
      </c>
      <c r="AM54" s="124"/>
      <c r="AN54" s="124">
        <v>0</v>
      </c>
      <c r="AO54" s="124"/>
      <c r="AP54" s="124">
        <v>0</v>
      </c>
      <c r="AQ54" s="115"/>
      <c r="AR54" s="126"/>
      <c r="AS54" s="127">
        <v>0.2334</v>
      </c>
      <c r="AT54" s="127"/>
      <c r="AU54" s="127"/>
      <c r="AV54" s="127"/>
      <c r="AW54" s="127"/>
      <c r="AX54" s="127"/>
      <c r="AY54" s="127"/>
      <c r="AZ54" s="127"/>
      <c r="BA54" s="127"/>
      <c r="BB54" s="127"/>
      <c r="BC54" s="127"/>
      <c r="BD54" s="127"/>
      <c r="BE54" s="127"/>
      <c r="BF54" s="115"/>
      <c r="BG54" s="115" t="s">
        <v>1675</v>
      </c>
    </row>
    <row r="55" spans="1:59">
      <c r="A55" s="115" t="s">
        <v>1774</v>
      </c>
      <c r="B55" s="115" t="s">
        <v>1775</v>
      </c>
      <c r="C55" s="116" t="s">
        <v>1678</v>
      </c>
      <c r="D55" s="117">
        <v>2075</v>
      </c>
      <c r="E55" s="118">
        <v>20075</v>
      </c>
      <c r="F55" s="116" t="s">
        <v>1686</v>
      </c>
      <c r="G55" s="119">
        <v>5441567</v>
      </c>
      <c r="H55" s="120">
        <v>78</v>
      </c>
      <c r="I55" s="116" t="s">
        <v>1673</v>
      </c>
      <c r="J55" s="121" t="s">
        <v>1674</v>
      </c>
      <c r="K55" s="121">
        <v>78</v>
      </c>
      <c r="L55" s="122"/>
      <c r="M55" s="123">
        <v>0</v>
      </c>
      <c r="N55" s="123"/>
      <c r="O55" s="123">
        <v>0</v>
      </c>
      <c r="P55" s="123"/>
      <c r="Q55" s="123">
        <v>0</v>
      </c>
      <c r="R55" s="123"/>
      <c r="S55" s="123">
        <v>0</v>
      </c>
      <c r="T55" s="123"/>
      <c r="U55" s="123">
        <v>0</v>
      </c>
      <c r="V55" s="123"/>
      <c r="W55" s="123">
        <v>0</v>
      </c>
      <c r="X55" s="123"/>
      <c r="Y55" s="123">
        <v>32179173</v>
      </c>
      <c r="Z55" s="123"/>
      <c r="AA55" s="120">
        <v>0</v>
      </c>
      <c r="AB55" s="124"/>
      <c r="AC55" s="125"/>
      <c r="AD55" s="124">
        <v>0</v>
      </c>
      <c r="AE55" s="124"/>
      <c r="AF55" s="124">
        <v>0</v>
      </c>
      <c r="AG55" s="124"/>
      <c r="AH55" s="124">
        <v>0</v>
      </c>
      <c r="AI55" s="124"/>
      <c r="AJ55" s="124">
        <v>0</v>
      </c>
      <c r="AK55" s="124"/>
      <c r="AL55" s="124">
        <v>0</v>
      </c>
      <c r="AM55" s="124"/>
      <c r="AN55" s="124">
        <v>4661254</v>
      </c>
      <c r="AO55" s="124"/>
      <c r="AP55" s="124">
        <v>0</v>
      </c>
      <c r="AQ55" s="115"/>
      <c r="AR55" s="126"/>
      <c r="AS55" s="127"/>
      <c r="AT55" s="127"/>
      <c r="AU55" s="127"/>
      <c r="AV55" s="127"/>
      <c r="AW55" s="127"/>
      <c r="AX55" s="127"/>
      <c r="AY55" s="127"/>
      <c r="AZ55" s="127"/>
      <c r="BA55" s="127"/>
      <c r="BB55" s="127"/>
      <c r="BC55" s="127">
        <v>0.1449</v>
      </c>
      <c r="BD55" s="127"/>
      <c r="BE55" s="127"/>
      <c r="BF55" s="115"/>
      <c r="BG55" s="115" t="s">
        <v>1675</v>
      </c>
    </row>
    <row r="56" spans="1:59">
      <c r="A56" s="115" t="s">
        <v>1776</v>
      </c>
      <c r="B56" s="115" t="s">
        <v>1777</v>
      </c>
      <c r="C56" s="116" t="s">
        <v>1778</v>
      </c>
      <c r="D56" s="117">
        <v>5104</v>
      </c>
      <c r="E56" s="118">
        <v>50104</v>
      </c>
      <c r="F56" s="116" t="s">
        <v>1686</v>
      </c>
      <c r="G56" s="119">
        <v>8608208</v>
      </c>
      <c r="H56" s="120">
        <v>70</v>
      </c>
      <c r="I56" s="116" t="s">
        <v>1682</v>
      </c>
      <c r="J56" s="121" t="s">
        <v>1674</v>
      </c>
      <c r="K56" s="121">
        <v>70</v>
      </c>
      <c r="L56" s="122"/>
      <c r="M56" s="123">
        <v>0</v>
      </c>
      <c r="N56" s="123"/>
      <c r="O56" s="123">
        <v>0</v>
      </c>
      <c r="P56" s="123"/>
      <c r="Q56" s="123">
        <v>0</v>
      </c>
      <c r="R56" s="123"/>
      <c r="S56" s="123">
        <v>0</v>
      </c>
      <c r="T56" s="123"/>
      <c r="U56" s="123">
        <v>0</v>
      </c>
      <c r="V56" s="123"/>
      <c r="W56" s="123">
        <v>0</v>
      </c>
      <c r="X56" s="123"/>
      <c r="Y56" s="123">
        <v>18158000</v>
      </c>
      <c r="Z56" s="123"/>
      <c r="AA56" s="120">
        <v>0</v>
      </c>
      <c r="AB56" s="124"/>
      <c r="AC56" s="125"/>
      <c r="AD56" s="124">
        <v>0</v>
      </c>
      <c r="AE56" s="124"/>
      <c r="AF56" s="124">
        <v>0</v>
      </c>
      <c r="AG56" s="124"/>
      <c r="AH56" s="124">
        <v>0</v>
      </c>
      <c r="AI56" s="124"/>
      <c r="AJ56" s="124">
        <v>0</v>
      </c>
      <c r="AK56" s="124"/>
      <c r="AL56" s="124">
        <v>0</v>
      </c>
      <c r="AM56" s="124"/>
      <c r="AN56" s="124">
        <v>3510093</v>
      </c>
      <c r="AO56" s="124"/>
      <c r="AP56" s="124">
        <v>0</v>
      </c>
      <c r="AQ56" s="115"/>
      <c r="AR56" s="126"/>
      <c r="AS56" s="127"/>
      <c r="AT56" s="127"/>
      <c r="AU56" s="127"/>
      <c r="AV56" s="127"/>
      <c r="AW56" s="127"/>
      <c r="AX56" s="127"/>
      <c r="AY56" s="127"/>
      <c r="AZ56" s="127"/>
      <c r="BA56" s="127"/>
      <c r="BB56" s="127"/>
      <c r="BC56" s="127">
        <v>0.1933</v>
      </c>
      <c r="BD56" s="127"/>
      <c r="BE56" s="127"/>
      <c r="BF56" s="115"/>
      <c r="BG56" s="115" t="s">
        <v>1675</v>
      </c>
    </row>
    <row r="57" spans="1:59">
      <c r="A57" s="115" t="s">
        <v>1779</v>
      </c>
      <c r="B57" s="115" t="s">
        <v>1780</v>
      </c>
      <c r="C57" s="116" t="s">
        <v>1711</v>
      </c>
      <c r="D57" s="117">
        <v>4077</v>
      </c>
      <c r="E57" s="118">
        <v>40077</v>
      </c>
      <c r="F57" s="116" t="s">
        <v>1686</v>
      </c>
      <c r="G57" s="119">
        <v>5502379</v>
      </c>
      <c r="H57" s="120">
        <v>65</v>
      </c>
      <c r="I57" s="116" t="s">
        <v>1682</v>
      </c>
      <c r="J57" s="121" t="s">
        <v>1681</v>
      </c>
      <c r="K57" s="121">
        <v>43</v>
      </c>
      <c r="L57" s="122"/>
      <c r="M57" s="123">
        <v>2838234</v>
      </c>
      <c r="N57" s="123"/>
      <c r="O57" s="123">
        <v>0</v>
      </c>
      <c r="P57" s="123"/>
      <c r="Q57" s="123">
        <v>0</v>
      </c>
      <c r="R57" s="123"/>
      <c r="S57" s="123">
        <v>0</v>
      </c>
      <c r="T57" s="123"/>
      <c r="U57" s="123">
        <v>0</v>
      </c>
      <c r="V57" s="123"/>
      <c r="W57" s="123">
        <v>0</v>
      </c>
      <c r="X57" s="123"/>
      <c r="Y57" s="123">
        <v>0</v>
      </c>
      <c r="Z57" s="123"/>
      <c r="AA57" s="120">
        <v>0</v>
      </c>
      <c r="AB57" s="124"/>
      <c r="AC57" s="125"/>
      <c r="AD57" s="124">
        <v>1018267</v>
      </c>
      <c r="AE57" s="124"/>
      <c r="AF57" s="124">
        <v>0</v>
      </c>
      <c r="AG57" s="124"/>
      <c r="AH57" s="124">
        <v>0</v>
      </c>
      <c r="AI57" s="124"/>
      <c r="AJ57" s="124">
        <v>0</v>
      </c>
      <c r="AK57" s="124"/>
      <c r="AL57" s="124">
        <v>0</v>
      </c>
      <c r="AM57" s="124"/>
      <c r="AN57" s="124">
        <v>0</v>
      </c>
      <c r="AO57" s="124"/>
      <c r="AP57" s="124">
        <v>0</v>
      </c>
      <c r="AQ57" s="115"/>
      <c r="AR57" s="126"/>
      <c r="AS57" s="127">
        <v>0.35880000000000001</v>
      </c>
      <c r="AT57" s="127"/>
      <c r="AU57" s="127"/>
      <c r="AV57" s="127"/>
      <c r="AW57" s="127"/>
      <c r="AX57" s="127"/>
      <c r="AY57" s="127"/>
      <c r="AZ57" s="127"/>
      <c r="BA57" s="127"/>
      <c r="BB57" s="127"/>
      <c r="BC57" s="127"/>
      <c r="BD57" s="127"/>
      <c r="BE57" s="127"/>
      <c r="BF57" s="115"/>
      <c r="BG57" s="115" t="s">
        <v>1675</v>
      </c>
    </row>
    <row r="58" spans="1:59">
      <c r="A58" s="115" t="s">
        <v>1781</v>
      </c>
      <c r="B58" s="115" t="s">
        <v>1782</v>
      </c>
      <c r="C58" s="116" t="s">
        <v>1783</v>
      </c>
      <c r="D58" s="117">
        <v>6111</v>
      </c>
      <c r="E58" s="118">
        <v>60111</v>
      </c>
      <c r="F58" s="116" t="s">
        <v>1686</v>
      </c>
      <c r="G58" s="119">
        <v>741318</v>
      </c>
      <c r="H58" s="120">
        <v>58</v>
      </c>
      <c r="I58" s="116" t="s">
        <v>1682</v>
      </c>
      <c r="J58" s="121" t="s">
        <v>1681</v>
      </c>
      <c r="K58" s="121">
        <v>25</v>
      </c>
      <c r="L58" s="122"/>
      <c r="M58" s="123">
        <v>0</v>
      </c>
      <c r="N58" s="123"/>
      <c r="O58" s="123">
        <v>0</v>
      </c>
      <c r="P58" s="123"/>
      <c r="Q58" s="123">
        <v>0</v>
      </c>
      <c r="R58" s="123"/>
      <c r="S58" s="123">
        <v>0</v>
      </c>
      <c r="T58" s="123"/>
      <c r="U58" s="123">
        <v>792273</v>
      </c>
      <c r="V58" s="123"/>
      <c r="W58" s="123">
        <v>0</v>
      </c>
      <c r="X58" s="123"/>
      <c r="Y58" s="123">
        <v>0</v>
      </c>
      <c r="Z58" s="123"/>
      <c r="AA58" s="120">
        <v>0</v>
      </c>
      <c r="AB58" s="124"/>
      <c r="AC58" s="125"/>
      <c r="AD58" s="124">
        <v>350453</v>
      </c>
      <c r="AE58" s="124"/>
      <c r="AF58" s="124">
        <v>0</v>
      </c>
      <c r="AG58" s="124"/>
      <c r="AH58" s="124">
        <v>0</v>
      </c>
      <c r="AI58" s="124"/>
      <c r="AJ58" s="124">
        <v>0</v>
      </c>
      <c r="AK58" s="124"/>
      <c r="AL58" s="124">
        <v>0</v>
      </c>
      <c r="AM58" s="124"/>
      <c r="AN58" s="124">
        <v>0</v>
      </c>
      <c r="AO58" s="124"/>
      <c r="AP58" s="124">
        <v>0</v>
      </c>
      <c r="AQ58" s="115"/>
      <c r="AR58" s="126"/>
      <c r="AS58" s="127"/>
      <c r="AT58" s="127"/>
      <c r="AU58" s="127"/>
      <c r="AV58" s="127"/>
      <c r="AW58" s="127"/>
      <c r="AX58" s="127"/>
      <c r="AY58" s="127"/>
      <c r="AZ58" s="127"/>
      <c r="BA58" s="127"/>
      <c r="BB58" s="127"/>
      <c r="BC58" s="127"/>
      <c r="BD58" s="127"/>
      <c r="BE58" s="127"/>
      <c r="BF58" s="115"/>
      <c r="BG58" s="115" t="s">
        <v>1675</v>
      </c>
    </row>
    <row r="59" spans="1:59">
      <c r="A59" s="115" t="s">
        <v>1784</v>
      </c>
      <c r="B59" s="115" t="s">
        <v>1785</v>
      </c>
      <c r="C59" s="116" t="s">
        <v>1786</v>
      </c>
      <c r="D59" s="117">
        <v>4094</v>
      </c>
      <c r="E59" s="118">
        <v>40094</v>
      </c>
      <c r="F59" s="116" t="s">
        <v>1708</v>
      </c>
      <c r="G59" s="119">
        <v>2148346</v>
      </c>
      <c r="H59" s="120">
        <v>54</v>
      </c>
      <c r="I59" s="116" t="s">
        <v>1673</v>
      </c>
      <c r="J59" s="121" t="s">
        <v>1681</v>
      </c>
      <c r="K59" s="121">
        <v>32</v>
      </c>
      <c r="L59" s="122"/>
      <c r="M59" s="123">
        <v>0</v>
      </c>
      <c r="N59" s="123"/>
      <c r="O59" s="123">
        <v>0</v>
      </c>
      <c r="P59" s="123"/>
      <c r="Q59" s="123">
        <v>0</v>
      </c>
      <c r="R59" s="123"/>
      <c r="S59" s="123">
        <v>0</v>
      </c>
      <c r="T59" s="123"/>
      <c r="U59" s="123">
        <v>0</v>
      </c>
      <c r="V59" s="123"/>
      <c r="W59" s="123">
        <v>0</v>
      </c>
      <c r="X59" s="123"/>
      <c r="Y59" s="123">
        <v>4009792</v>
      </c>
      <c r="Z59" s="123"/>
      <c r="AA59" s="120">
        <v>0</v>
      </c>
      <c r="AB59" s="124"/>
      <c r="AC59" s="125"/>
      <c r="AD59" s="124">
        <v>0</v>
      </c>
      <c r="AE59" s="124"/>
      <c r="AF59" s="124">
        <v>0</v>
      </c>
      <c r="AG59" s="124"/>
      <c r="AH59" s="124">
        <v>0</v>
      </c>
      <c r="AI59" s="124"/>
      <c r="AJ59" s="124">
        <v>0</v>
      </c>
      <c r="AK59" s="124"/>
      <c r="AL59" s="124">
        <v>0</v>
      </c>
      <c r="AM59" s="124"/>
      <c r="AN59" s="124">
        <v>1432878</v>
      </c>
      <c r="AO59" s="124"/>
      <c r="AP59" s="124">
        <v>0</v>
      </c>
      <c r="AQ59" s="115"/>
      <c r="AR59" s="126"/>
      <c r="AS59" s="127"/>
      <c r="AT59" s="127"/>
      <c r="AU59" s="127"/>
      <c r="AV59" s="127"/>
      <c r="AW59" s="127"/>
      <c r="AX59" s="127"/>
      <c r="AY59" s="127"/>
      <c r="AZ59" s="127"/>
      <c r="BA59" s="127"/>
      <c r="BB59" s="127"/>
      <c r="BC59" s="127">
        <v>0.35730000000000001</v>
      </c>
      <c r="BD59" s="127"/>
      <c r="BE59" s="127"/>
      <c r="BF59" s="115"/>
      <c r="BG59" s="115" t="s">
        <v>1675</v>
      </c>
    </row>
    <row r="60" spans="1:59">
      <c r="A60" s="115" t="s">
        <v>1787</v>
      </c>
      <c r="B60" s="115" t="s">
        <v>1788</v>
      </c>
      <c r="C60" s="116" t="s">
        <v>1789</v>
      </c>
      <c r="D60" s="117">
        <v>4159</v>
      </c>
      <c r="E60" s="118">
        <v>40159</v>
      </c>
      <c r="F60" s="116" t="s">
        <v>1686</v>
      </c>
      <c r="G60" s="119">
        <v>969587</v>
      </c>
      <c r="H60" s="120">
        <v>46</v>
      </c>
      <c r="I60" s="116" t="s">
        <v>1682</v>
      </c>
      <c r="J60" s="121" t="s">
        <v>1681</v>
      </c>
      <c r="K60" s="121">
        <v>8</v>
      </c>
      <c r="L60" s="122"/>
      <c r="M60" s="123">
        <v>195054</v>
      </c>
      <c r="N60" s="123"/>
      <c r="O60" s="123">
        <v>0</v>
      </c>
      <c r="P60" s="123"/>
      <c r="Q60" s="123">
        <v>0</v>
      </c>
      <c r="R60" s="123"/>
      <c r="S60" s="123">
        <v>0</v>
      </c>
      <c r="T60" s="123"/>
      <c r="U60" s="123">
        <v>0</v>
      </c>
      <c r="V60" s="123"/>
      <c r="W60" s="123">
        <v>0</v>
      </c>
      <c r="X60" s="123"/>
      <c r="Y60" s="123">
        <v>0</v>
      </c>
      <c r="Z60" s="123"/>
      <c r="AA60" s="120">
        <v>0</v>
      </c>
      <c r="AB60" s="124"/>
      <c r="AC60" s="125"/>
      <c r="AD60" s="124">
        <v>71832</v>
      </c>
      <c r="AE60" s="124"/>
      <c r="AF60" s="124">
        <v>0</v>
      </c>
      <c r="AG60" s="124"/>
      <c r="AH60" s="124">
        <v>0</v>
      </c>
      <c r="AI60" s="124"/>
      <c r="AJ60" s="124">
        <v>0</v>
      </c>
      <c r="AK60" s="124"/>
      <c r="AL60" s="124">
        <v>0</v>
      </c>
      <c r="AM60" s="124"/>
      <c r="AN60" s="124">
        <v>0</v>
      </c>
      <c r="AO60" s="124"/>
      <c r="AP60" s="124">
        <v>0</v>
      </c>
      <c r="AQ60" s="115"/>
      <c r="AR60" s="126"/>
      <c r="AS60" s="127">
        <v>0.36830000000000002</v>
      </c>
      <c r="AT60" s="127"/>
      <c r="AU60" s="127"/>
      <c r="AV60" s="127"/>
      <c r="AW60" s="127"/>
      <c r="AX60" s="127"/>
      <c r="AY60" s="127"/>
      <c r="AZ60" s="127"/>
      <c r="BA60" s="127"/>
      <c r="BB60" s="127"/>
      <c r="BC60" s="127"/>
      <c r="BD60" s="127"/>
      <c r="BE60" s="127"/>
      <c r="BF60" s="115"/>
      <c r="BG60" s="115" t="s">
        <v>1675</v>
      </c>
    </row>
    <row r="61" spans="1:59">
      <c r="A61" s="115" t="s">
        <v>1790</v>
      </c>
      <c r="B61" s="115" t="s">
        <v>1791</v>
      </c>
      <c r="C61" s="116" t="s">
        <v>1670</v>
      </c>
      <c r="D61" s="117">
        <v>2099</v>
      </c>
      <c r="E61" s="118">
        <v>20099</v>
      </c>
      <c r="F61" s="116" t="s">
        <v>1671</v>
      </c>
      <c r="G61" s="119">
        <v>18351295</v>
      </c>
      <c r="H61" s="120">
        <v>44</v>
      </c>
      <c r="I61" s="116" t="s">
        <v>1673</v>
      </c>
      <c r="J61" s="121" t="s">
        <v>1674</v>
      </c>
      <c r="K61" s="121">
        <v>44</v>
      </c>
      <c r="L61" s="122"/>
      <c r="M61" s="123">
        <v>0</v>
      </c>
      <c r="N61" s="123"/>
      <c r="O61" s="123">
        <v>0</v>
      </c>
      <c r="P61" s="123"/>
      <c r="Q61" s="123">
        <v>0</v>
      </c>
      <c r="R61" s="123"/>
      <c r="S61" s="123">
        <v>0</v>
      </c>
      <c r="T61" s="123"/>
      <c r="U61" s="123">
        <v>0</v>
      </c>
      <c r="V61" s="123"/>
      <c r="W61" s="123">
        <v>0</v>
      </c>
      <c r="X61" s="123"/>
      <c r="Y61" s="123">
        <v>27982542</v>
      </c>
      <c r="Z61" s="123"/>
      <c r="AA61" s="120">
        <v>0</v>
      </c>
      <c r="AB61" s="124"/>
      <c r="AC61" s="125"/>
      <c r="AD61" s="124">
        <v>0</v>
      </c>
      <c r="AE61" s="124"/>
      <c r="AF61" s="124">
        <v>0</v>
      </c>
      <c r="AG61" s="124"/>
      <c r="AH61" s="124">
        <v>0</v>
      </c>
      <c r="AI61" s="124"/>
      <c r="AJ61" s="124">
        <v>0</v>
      </c>
      <c r="AK61" s="124"/>
      <c r="AL61" s="124">
        <v>0</v>
      </c>
      <c r="AM61" s="124"/>
      <c r="AN61" s="124">
        <v>2267541</v>
      </c>
      <c r="AO61" s="124"/>
      <c r="AP61" s="124">
        <v>0</v>
      </c>
      <c r="AQ61" s="115"/>
      <c r="AR61" s="126"/>
      <c r="AS61" s="127"/>
      <c r="AT61" s="127"/>
      <c r="AU61" s="127"/>
      <c r="AV61" s="127"/>
      <c r="AW61" s="127"/>
      <c r="AX61" s="127"/>
      <c r="AY61" s="127"/>
      <c r="AZ61" s="127"/>
      <c r="BA61" s="127"/>
      <c r="BB61" s="127"/>
      <c r="BC61" s="127">
        <v>8.1000000000000003E-2</v>
      </c>
      <c r="BD61" s="127"/>
      <c r="BE61" s="127"/>
      <c r="BF61" s="115"/>
      <c r="BG61" s="115" t="s">
        <v>1675</v>
      </c>
    </row>
    <row r="62" spans="1:59">
      <c r="A62" s="115" t="s">
        <v>1792</v>
      </c>
      <c r="B62" s="115" t="s">
        <v>1793</v>
      </c>
      <c r="C62" s="116" t="s">
        <v>1794</v>
      </c>
      <c r="D62" s="117">
        <v>1102</v>
      </c>
      <c r="E62" s="118">
        <v>10102</v>
      </c>
      <c r="F62" s="116" t="s">
        <v>1708</v>
      </c>
      <c r="G62" s="119">
        <v>924859</v>
      </c>
      <c r="H62" s="120">
        <v>43</v>
      </c>
      <c r="I62" s="116" t="s">
        <v>1682</v>
      </c>
      <c r="J62" s="121" t="s">
        <v>1681</v>
      </c>
      <c r="K62" s="121">
        <v>28</v>
      </c>
      <c r="L62" s="122"/>
      <c r="M62" s="123">
        <v>1678569</v>
      </c>
      <c r="N62" s="123"/>
      <c r="O62" s="123">
        <v>0</v>
      </c>
      <c r="P62" s="123"/>
      <c r="Q62" s="123">
        <v>0</v>
      </c>
      <c r="R62" s="123"/>
      <c r="S62" s="123">
        <v>0</v>
      </c>
      <c r="T62" s="123"/>
      <c r="U62" s="123">
        <v>0</v>
      </c>
      <c r="V62" s="123"/>
      <c r="W62" s="123">
        <v>0</v>
      </c>
      <c r="X62" s="123"/>
      <c r="Y62" s="123">
        <v>0</v>
      </c>
      <c r="Z62" s="123"/>
      <c r="AA62" s="120">
        <v>0</v>
      </c>
      <c r="AB62" s="124"/>
      <c r="AC62" s="125"/>
      <c r="AD62" s="124">
        <v>724004</v>
      </c>
      <c r="AE62" s="124"/>
      <c r="AF62" s="124">
        <v>0</v>
      </c>
      <c r="AG62" s="124"/>
      <c r="AH62" s="124">
        <v>0</v>
      </c>
      <c r="AI62" s="124"/>
      <c r="AJ62" s="124">
        <v>0</v>
      </c>
      <c r="AK62" s="124"/>
      <c r="AL62" s="124">
        <v>0</v>
      </c>
      <c r="AM62" s="124"/>
      <c r="AN62" s="124">
        <v>0</v>
      </c>
      <c r="AO62" s="124"/>
      <c r="AP62" s="124">
        <v>0</v>
      </c>
      <c r="AQ62" s="115"/>
      <c r="AR62" s="126"/>
      <c r="AS62" s="127">
        <v>0.43130000000000002</v>
      </c>
      <c r="AT62" s="127"/>
      <c r="AU62" s="127"/>
      <c r="AV62" s="127"/>
      <c r="AW62" s="127"/>
      <c r="AX62" s="127"/>
      <c r="AY62" s="127"/>
      <c r="AZ62" s="127"/>
      <c r="BA62" s="127"/>
      <c r="BB62" s="127"/>
      <c r="BC62" s="127"/>
      <c r="BD62" s="127"/>
      <c r="BE62" s="127"/>
      <c r="BF62" s="115"/>
      <c r="BG62" s="115" t="s">
        <v>1675</v>
      </c>
    </row>
    <row r="63" spans="1:59">
      <c r="A63" s="115" t="s">
        <v>1795</v>
      </c>
      <c r="B63" s="115" t="s">
        <v>1796</v>
      </c>
      <c r="C63" s="116" t="s">
        <v>1797</v>
      </c>
      <c r="D63" s="117">
        <v>9209</v>
      </c>
      <c r="E63" s="118">
        <v>90209</v>
      </c>
      <c r="F63" s="116" t="s">
        <v>1679</v>
      </c>
      <c r="G63" s="119">
        <v>3629114</v>
      </c>
      <c r="H63" s="120">
        <v>38</v>
      </c>
      <c r="I63" s="116" t="s">
        <v>1680</v>
      </c>
      <c r="J63" s="121" t="s">
        <v>1681</v>
      </c>
      <c r="K63" s="121">
        <v>38</v>
      </c>
      <c r="L63" s="122"/>
      <c r="M63" s="123">
        <v>0</v>
      </c>
      <c r="N63" s="123"/>
      <c r="O63" s="123">
        <v>0</v>
      </c>
      <c r="P63" s="123"/>
      <c r="Q63" s="123">
        <v>0</v>
      </c>
      <c r="R63" s="123"/>
      <c r="S63" s="123">
        <v>0</v>
      </c>
      <c r="T63" s="123"/>
      <c r="U63" s="123">
        <v>0</v>
      </c>
      <c r="V63" s="123"/>
      <c r="W63" s="123">
        <v>0</v>
      </c>
      <c r="X63" s="123"/>
      <c r="Y63" s="123">
        <v>23474521</v>
      </c>
      <c r="Z63" s="123"/>
      <c r="AA63" s="120">
        <v>0</v>
      </c>
      <c r="AB63" s="124"/>
      <c r="AC63" s="125"/>
      <c r="AD63" s="124">
        <v>0</v>
      </c>
      <c r="AE63" s="124"/>
      <c r="AF63" s="124">
        <v>0</v>
      </c>
      <c r="AG63" s="124"/>
      <c r="AH63" s="124">
        <v>0</v>
      </c>
      <c r="AI63" s="124"/>
      <c r="AJ63" s="124">
        <v>0</v>
      </c>
      <c r="AK63" s="124"/>
      <c r="AL63" s="124">
        <v>0</v>
      </c>
      <c r="AM63" s="124"/>
      <c r="AN63" s="124">
        <v>3452467</v>
      </c>
      <c r="AO63" s="124"/>
      <c r="AP63" s="124">
        <v>0</v>
      </c>
      <c r="AQ63" s="115"/>
      <c r="AR63" s="126"/>
      <c r="AS63" s="127"/>
      <c r="AT63" s="127"/>
      <c r="AU63" s="127"/>
      <c r="AV63" s="127"/>
      <c r="AW63" s="127"/>
      <c r="AX63" s="127"/>
      <c r="AY63" s="127"/>
      <c r="AZ63" s="127"/>
      <c r="BA63" s="127"/>
      <c r="BB63" s="127"/>
      <c r="BC63" s="127">
        <v>0.14710000000000001</v>
      </c>
      <c r="BD63" s="127"/>
      <c r="BE63" s="127"/>
      <c r="BF63" s="115"/>
      <c r="BG63" s="115" t="s">
        <v>1675</v>
      </c>
    </row>
    <row r="64" spans="1:59">
      <c r="A64" s="115" t="s">
        <v>1798</v>
      </c>
      <c r="B64" s="115" t="s">
        <v>1799</v>
      </c>
      <c r="C64" s="116" t="s">
        <v>1685</v>
      </c>
      <c r="D64" s="117">
        <v>9182</v>
      </c>
      <c r="E64" s="118">
        <v>90182</v>
      </c>
      <c r="F64" s="116" t="s">
        <v>1686</v>
      </c>
      <c r="G64" s="119">
        <v>370583</v>
      </c>
      <c r="H64" s="120">
        <v>35</v>
      </c>
      <c r="I64" s="116" t="s">
        <v>1682</v>
      </c>
      <c r="J64" s="121" t="s">
        <v>1681</v>
      </c>
      <c r="K64" s="121">
        <v>35</v>
      </c>
      <c r="L64" s="122"/>
      <c r="M64" s="123">
        <v>514210</v>
      </c>
      <c r="N64" s="123"/>
      <c r="O64" s="123">
        <v>0</v>
      </c>
      <c r="P64" s="123"/>
      <c r="Q64" s="123">
        <v>0</v>
      </c>
      <c r="R64" s="123"/>
      <c r="S64" s="123">
        <v>0</v>
      </c>
      <c r="T64" s="123"/>
      <c r="U64" s="123">
        <v>0</v>
      </c>
      <c r="V64" s="123"/>
      <c r="W64" s="123">
        <v>0</v>
      </c>
      <c r="X64" s="123"/>
      <c r="Y64" s="123">
        <v>0</v>
      </c>
      <c r="Z64" s="123"/>
      <c r="AA64" s="120">
        <v>0</v>
      </c>
      <c r="AB64" s="124"/>
      <c r="AC64" s="125"/>
      <c r="AD64" s="124">
        <v>130583</v>
      </c>
      <c r="AE64" s="124"/>
      <c r="AF64" s="124">
        <v>0</v>
      </c>
      <c r="AG64" s="124"/>
      <c r="AH64" s="124">
        <v>0</v>
      </c>
      <c r="AI64" s="124"/>
      <c r="AJ64" s="124">
        <v>0</v>
      </c>
      <c r="AK64" s="124"/>
      <c r="AL64" s="124">
        <v>0</v>
      </c>
      <c r="AM64" s="124"/>
      <c r="AN64" s="124">
        <v>0</v>
      </c>
      <c r="AO64" s="124"/>
      <c r="AP64" s="124">
        <v>0</v>
      </c>
      <c r="AQ64" s="115"/>
      <c r="AR64" s="126"/>
      <c r="AS64" s="127">
        <v>0.25390000000000001</v>
      </c>
      <c r="AT64" s="127"/>
      <c r="AU64" s="127"/>
      <c r="AV64" s="127"/>
      <c r="AW64" s="127"/>
      <c r="AX64" s="127"/>
      <c r="AY64" s="127"/>
      <c r="AZ64" s="127"/>
      <c r="BA64" s="127"/>
      <c r="BB64" s="127"/>
      <c r="BC64" s="127"/>
      <c r="BD64" s="127"/>
      <c r="BE64" s="127"/>
      <c r="BF64" s="115"/>
      <c r="BG64" s="115" t="s">
        <v>1675</v>
      </c>
    </row>
    <row r="65" spans="1:59">
      <c r="A65" s="115" t="s">
        <v>1800</v>
      </c>
      <c r="B65" s="115" t="s">
        <v>1801</v>
      </c>
      <c r="C65" s="116" t="s">
        <v>1711</v>
      </c>
      <c r="D65" s="117">
        <v>4232</v>
      </c>
      <c r="E65" s="118">
        <v>40232</v>
      </c>
      <c r="F65" s="116" t="s">
        <v>1708</v>
      </c>
      <c r="G65" s="119">
        <v>1510516</v>
      </c>
      <c r="H65" s="120">
        <v>25</v>
      </c>
      <c r="I65" s="116" t="s">
        <v>1682</v>
      </c>
      <c r="J65" s="121" t="s">
        <v>1681</v>
      </c>
      <c r="K65" s="121">
        <v>25</v>
      </c>
      <c r="L65" s="122"/>
      <c r="M65" s="123">
        <v>810032</v>
      </c>
      <c r="N65" s="123"/>
      <c r="O65" s="123">
        <v>0</v>
      </c>
      <c r="P65" s="123"/>
      <c r="Q65" s="123">
        <v>0</v>
      </c>
      <c r="R65" s="123"/>
      <c r="S65" s="123">
        <v>0</v>
      </c>
      <c r="T65" s="123"/>
      <c r="U65" s="123">
        <v>0</v>
      </c>
      <c r="V65" s="123"/>
      <c r="W65" s="123">
        <v>0</v>
      </c>
      <c r="X65" s="123"/>
      <c r="Y65" s="123">
        <v>0</v>
      </c>
      <c r="Z65" s="123"/>
      <c r="AA65" s="120">
        <v>0</v>
      </c>
      <c r="AB65" s="124"/>
      <c r="AC65" s="125"/>
      <c r="AD65" s="124">
        <v>486222</v>
      </c>
      <c r="AE65" s="124"/>
      <c r="AF65" s="124">
        <v>0</v>
      </c>
      <c r="AG65" s="124"/>
      <c r="AH65" s="124">
        <v>0</v>
      </c>
      <c r="AI65" s="124"/>
      <c r="AJ65" s="124">
        <v>0</v>
      </c>
      <c r="AK65" s="124"/>
      <c r="AL65" s="124">
        <v>0</v>
      </c>
      <c r="AM65" s="124"/>
      <c r="AN65" s="124">
        <v>0</v>
      </c>
      <c r="AO65" s="124"/>
      <c r="AP65" s="124">
        <v>0</v>
      </c>
      <c r="AQ65" s="115"/>
      <c r="AR65" s="126"/>
      <c r="AS65" s="127">
        <v>0.60029999999999994</v>
      </c>
      <c r="AT65" s="127"/>
      <c r="AU65" s="127"/>
      <c r="AV65" s="127"/>
      <c r="AW65" s="127"/>
      <c r="AX65" s="127"/>
      <c r="AY65" s="127"/>
      <c r="AZ65" s="127"/>
      <c r="BA65" s="127"/>
      <c r="BB65" s="127"/>
      <c r="BC65" s="127"/>
      <c r="BD65" s="127"/>
      <c r="BE65" s="127"/>
      <c r="BF65" s="115"/>
      <c r="BG65" s="115" t="s">
        <v>1675</v>
      </c>
    </row>
    <row r="66" spans="1:59">
      <c r="A66" s="115" t="s">
        <v>1802</v>
      </c>
      <c r="B66" s="115" t="s">
        <v>1729</v>
      </c>
      <c r="C66" s="116" t="s">
        <v>1803</v>
      </c>
      <c r="D66" s="117">
        <v>1115</v>
      </c>
      <c r="E66" s="118">
        <v>10115</v>
      </c>
      <c r="F66" s="116" t="s">
        <v>1686</v>
      </c>
      <c r="G66" s="119">
        <v>203914</v>
      </c>
      <c r="H66" s="120">
        <v>21</v>
      </c>
      <c r="I66" s="116" t="s">
        <v>1682</v>
      </c>
      <c r="J66" s="121" t="s">
        <v>1681</v>
      </c>
      <c r="K66" s="121">
        <v>21</v>
      </c>
      <c r="L66" s="122"/>
      <c r="M66" s="123">
        <v>628302</v>
      </c>
      <c r="N66" s="123"/>
      <c r="O66" s="123">
        <v>0</v>
      </c>
      <c r="P66" s="123"/>
      <c r="Q66" s="123">
        <v>0</v>
      </c>
      <c r="R66" s="123"/>
      <c r="S66" s="123">
        <v>0</v>
      </c>
      <c r="T66" s="123"/>
      <c r="U66" s="123">
        <v>0</v>
      </c>
      <c r="V66" s="123"/>
      <c r="W66" s="123">
        <v>0</v>
      </c>
      <c r="X66" s="123"/>
      <c r="Y66" s="123">
        <v>0</v>
      </c>
      <c r="Z66" s="123"/>
      <c r="AA66" s="120">
        <v>0</v>
      </c>
      <c r="AB66" s="124"/>
      <c r="AC66" s="125"/>
      <c r="AD66" s="124">
        <v>0</v>
      </c>
      <c r="AE66" s="124"/>
      <c r="AF66" s="124">
        <v>0</v>
      </c>
      <c r="AG66" s="124"/>
      <c r="AH66" s="124">
        <v>0</v>
      </c>
      <c r="AI66" s="124"/>
      <c r="AJ66" s="124">
        <v>0</v>
      </c>
      <c r="AK66" s="124"/>
      <c r="AL66" s="124">
        <v>0</v>
      </c>
      <c r="AM66" s="124"/>
      <c r="AN66" s="124">
        <v>0</v>
      </c>
      <c r="AO66" s="124"/>
      <c r="AP66" s="124">
        <v>0</v>
      </c>
      <c r="AQ66" s="115"/>
      <c r="AR66" s="126"/>
      <c r="AS66" s="127">
        <v>0</v>
      </c>
      <c r="AT66" s="127"/>
      <c r="AU66" s="127"/>
      <c r="AV66" s="127"/>
      <c r="AW66" s="127"/>
      <c r="AX66" s="127"/>
      <c r="AY66" s="127"/>
      <c r="AZ66" s="127"/>
      <c r="BA66" s="127"/>
      <c r="BB66" s="127"/>
      <c r="BC66" s="127"/>
      <c r="BD66" s="127"/>
      <c r="BE66" s="127"/>
      <c r="BF66" s="115"/>
      <c r="BG66" s="115" t="s">
        <v>1675</v>
      </c>
    </row>
    <row r="67" spans="1:59">
      <c r="A67" s="115" t="s">
        <v>1804</v>
      </c>
      <c r="B67" s="115" t="s">
        <v>1805</v>
      </c>
      <c r="C67" s="116" t="s">
        <v>1701</v>
      </c>
      <c r="D67" s="117">
        <v>3057</v>
      </c>
      <c r="E67" s="118">
        <v>30057</v>
      </c>
      <c r="F67" s="116" t="s">
        <v>1708</v>
      </c>
      <c r="G67" s="119">
        <v>5441567</v>
      </c>
      <c r="H67" s="120">
        <v>20</v>
      </c>
      <c r="I67" s="116" t="s">
        <v>1682</v>
      </c>
      <c r="J67" s="121" t="s">
        <v>1681</v>
      </c>
      <c r="K67" s="121">
        <v>20</v>
      </c>
      <c r="L67" s="122"/>
      <c r="M67" s="123">
        <v>0</v>
      </c>
      <c r="N67" s="123"/>
      <c r="O67" s="123">
        <v>0</v>
      </c>
      <c r="P67" s="123"/>
      <c r="Q67" s="123">
        <v>0</v>
      </c>
      <c r="R67" s="123"/>
      <c r="S67" s="123">
        <v>0</v>
      </c>
      <c r="T67" s="123"/>
      <c r="U67" s="123">
        <v>0</v>
      </c>
      <c r="V67" s="123"/>
      <c r="W67" s="123">
        <v>0</v>
      </c>
      <c r="X67" s="123"/>
      <c r="Y67" s="123">
        <v>27325354</v>
      </c>
      <c r="Z67" s="123"/>
      <c r="AA67" s="120">
        <v>0</v>
      </c>
      <c r="AB67" s="124"/>
      <c r="AC67" s="125"/>
      <c r="AD67" s="124">
        <v>0</v>
      </c>
      <c r="AE67" s="124"/>
      <c r="AF67" s="124">
        <v>0</v>
      </c>
      <c r="AG67" s="124"/>
      <c r="AH67" s="124">
        <v>0</v>
      </c>
      <c r="AI67" s="124"/>
      <c r="AJ67" s="124">
        <v>0</v>
      </c>
      <c r="AK67" s="124"/>
      <c r="AL67" s="124">
        <v>0</v>
      </c>
      <c r="AM67" s="124"/>
      <c r="AN67" s="124">
        <v>0</v>
      </c>
      <c r="AO67" s="124"/>
      <c r="AP67" s="124">
        <v>0</v>
      </c>
      <c r="AQ67" s="115"/>
      <c r="AR67" s="126"/>
      <c r="AS67" s="127"/>
      <c r="AT67" s="127"/>
      <c r="AU67" s="127"/>
      <c r="AV67" s="127"/>
      <c r="AW67" s="127"/>
      <c r="AX67" s="127"/>
      <c r="AY67" s="127"/>
      <c r="AZ67" s="127"/>
      <c r="BA67" s="127"/>
      <c r="BB67" s="127"/>
      <c r="BC67" s="127">
        <v>0</v>
      </c>
      <c r="BD67" s="127"/>
      <c r="BE67" s="127"/>
      <c r="BF67" s="115"/>
      <c r="BG67" s="115" t="s">
        <v>1675</v>
      </c>
    </row>
    <row r="68" spans="1:59">
      <c r="A68" s="115" t="s">
        <v>1806</v>
      </c>
      <c r="B68" s="115" t="s">
        <v>1807</v>
      </c>
      <c r="C68" s="116" t="s">
        <v>1685</v>
      </c>
      <c r="D68" s="117"/>
      <c r="E68" s="118">
        <v>90299</v>
      </c>
      <c r="F68" s="116" t="s">
        <v>1686</v>
      </c>
      <c r="G68" s="119">
        <v>308231</v>
      </c>
      <c r="H68" s="120">
        <v>12</v>
      </c>
      <c r="I68" s="116" t="s">
        <v>1682</v>
      </c>
      <c r="J68" s="121" t="s">
        <v>1674</v>
      </c>
      <c r="K68" s="121">
        <v>12</v>
      </c>
      <c r="L68" s="122"/>
      <c r="M68" s="123">
        <v>286520</v>
      </c>
      <c r="N68" s="123"/>
      <c r="O68" s="123">
        <v>0</v>
      </c>
      <c r="P68" s="123"/>
      <c r="Q68" s="123">
        <v>0</v>
      </c>
      <c r="R68" s="123"/>
      <c r="S68" s="123">
        <v>0</v>
      </c>
      <c r="T68" s="123"/>
      <c r="U68" s="123">
        <v>0</v>
      </c>
      <c r="V68" s="123"/>
      <c r="W68" s="123">
        <v>0</v>
      </c>
      <c r="X68" s="123"/>
      <c r="Y68" s="123">
        <v>0</v>
      </c>
      <c r="Z68" s="123"/>
      <c r="AA68" s="120">
        <v>0</v>
      </c>
      <c r="AB68" s="124"/>
      <c r="AC68" s="125"/>
      <c r="AD68" s="124">
        <v>931897</v>
      </c>
      <c r="AE68" s="124"/>
      <c r="AF68" s="124">
        <v>0</v>
      </c>
      <c r="AG68" s="124"/>
      <c r="AH68" s="124">
        <v>0</v>
      </c>
      <c r="AI68" s="124"/>
      <c r="AJ68" s="124">
        <v>0</v>
      </c>
      <c r="AK68" s="124"/>
      <c r="AL68" s="124">
        <v>0</v>
      </c>
      <c r="AM68" s="124"/>
      <c r="AN68" s="124">
        <v>0</v>
      </c>
      <c r="AO68" s="124"/>
      <c r="AP68" s="124">
        <v>0</v>
      </c>
      <c r="AQ68" s="115"/>
      <c r="AR68" s="126"/>
      <c r="AS68" s="127">
        <v>3.2524999999999999</v>
      </c>
      <c r="AT68" s="127"/>
      <c r="AU68" s="127"/>
      <c r="AV68" s="127"/>
      <c r="AW68" s="127"/>
      <c r="AX68" s="127"/>
      <c r="AY68" s="127"/>
      <c r="AZ68" s="127"/>
      <c r="BA68" s="127"/>
      <c r="BB68" s="127"/>
      <c r="BC68" s="127"/>
      <c r="BD68" s="127"/>
      <c r="BE68" s="127"/>
      <c r="BF68" s="115"/>
      <c r="BG68" s="115" t="s">
        <v>1675</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45B1-B468-4B77-AA6F-E945FB3DE421}">
  <sheetPr>
    <tabColor rgb="FFFFCC66"/>
  </sheetPr>
  <dimension ref="B2:X64"/>
  <sheetViews>
    <sheetView topLeftCell="A40" workbookViewId="0">
      <selection activeCell="I5" sqref="I5"/>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1854</v>
      </c>
      <c r="C2" s="4">
        <v>138700</v>
      </c>
    </row>
    <row r="3" spans="2:22">
      <c r="B3" s="1" t="s">
        <v>1855</v>
      </c>
      <c r="C3">
        <v>3412.14</v>
      </c>
      <c r="H3" s="54"/>
    </row>
    <row r="4" spans="2:22">
      <c r="B4" s="1" t="s">
        <v>1627</v>
      </c>
      <c r="C4" s="128" t="s">
        <v>1856</v>
      </c>
      <c r="D4" s="128" t="s">
        <v>1673</v>
      </c>
      <c r="E4" s="128" t="s">
        <v>1682</v>
      </c>
      <c r="F4" s="128" t="s">
        <v>1680</v>
      </c>
    </row>
    <row r="5" spans="2:22">
      <c r="B5" s="1"/>
      <c r="C5" s="1"/>
      <c r="D5" s="1"/>
      <c r="E5" s="1"/>
      <c r="F5" s="1"/>
    </row>
    <row r="6" spans="2:22">
      <c r="B6" s="1"/>
      <c r="C6" s="1"/>
      <c r="D6" s="1"/>
      <c r="E6" s="129" t="s">
        <v>1857</v>
      </c>
      <c r="F6" s="129"/>
      <c r="G6" s="130"/>
      <c r="H6" s="130"/>
      <c r="I6" s="130"/>
      <c r="J6" s="130"/>
      <c r="K6" s="130"/>
      <c r="L6" s="130"/>
      <c r="M6" s="130"/>
      <c r="N6" s="130"/>
      <c r="O6" s="130"/>
      <c r="P6" s="131" t="s">
        <v>1858</v>
      </c>
      <c r="Q6" s="132"/>
      <c r="R6" s="132"/>
      <c r="S6" s="132"/>
      <c r="T6" s="132"/>
      <c r="U6" s="132"/>
      <c r="V6" s="132"/>
    </row>
    <row r="7" spans="2:22">
      <c r="G7" s="133"/>
      <c r="H7" s="1" t="s">
        <v>1826</v>
      </c>
      <c r="I7" s="1"/>
      <c r="J7" s="1"/>
      <c r="K7" s="1"/>
      <c r="N7" s="1"/>
      <c r="O7" s="1"/>
    </row>
    <row r="8" spans="2:22">
      <c r="B8" s="134" t="s">
        <v>1620</v>
      </c>
      <c r="C8" s="134" t="s">
        <v>1620</v>
      </c>
      <c r="D8" s="1" t="s">
        <v>1859</v>
      </c>
      <c r="E8" s="1" t="s">
        <v>1631</v>
      </c>
      <c r="F8" s="1" t="s">
        <v>1641</v>
      </c>
      <c r="G8" s="1" t="s">
        <v>1663</v>
      </c>
      <c r="H8" s="1" t="s">
        <v>371</v>
      </c>
      <c r="I8" s="1" t="s">
        <v>1834</v>
      </c>
      <c r="J8" s="1" t="s">
        <v>1860</v>
      </c>
      <c r="K8" s="1" t="s">
        <v>1861</v>
      </c>
      <c r="L8" s="135" t="s">
        <v>1862</v>
      </c>
      <c r="M8" s="135" t="s">
        <v>1863</v>
      </c>
      <c r="N8" s="135" t="s">
        <v>1864</v>
      </c>
      <c r="O8" s="135" t="s">
        <v>1865</v>
      </c>
      <c r="P8" s="1" t="s">
        <v>1810</v>
      </c>
      <c r="Q8" s="1" t="s">
        <v>1818</v>
      </c>
      <c r="R8" s="1" t="s">
        <v>1822</v>
      </c>
      <c r="S8" s="1" t="s">
        <v>1866</v>
      </c>
      <c r="T8" s="1" t="s">
        <v>1867</v>
      </c>
      <c r="U8" s="135" t="s">
        <v>1868</v>
      </c>
      <c r="V8" s="135" t="s">
        <v>1869</v>
      </c>
    </row>
    <row r="9" spans="2:22">
      <c r="B9" s="136" t="s">
        <v>1870</v>
      </c>
      <c r="C9" s="136" t="s">
        <v>1871</v>
      </c>
      <c r="D9" t="s">
        <v>1872</v>
      </c>
      <c r="E9">
        <f>SUMIFS('Annual Service Data_rail only'!N:N,'Annual Service Data_rail only'!C:C,C9)</f>
        <v>0</v>
      </c>
      <c r="F9" s="133">
        <f>SUMIFS('Annual Service Data_rail only'!X:X,'Annual Service Data_rail only'!C:C,C9)</f>
        <v>0</v>
      </c>
      <c r="G9" s="133">
        <f>SUMIFS('Annual Service Data_rail only'!AT:AT,'Annual Service Data_rail only'!C:C,C9)</f>
        <v>0</v>
      </c>
      <c r="H9">
        <f>SUMIFS('Fuel and Energy_rail only'!AD:AD,'Fuel and Energy_rail only'!C:C,C9)</f>
        <v>0</v>
      </c>
      <c r="I9">
        <f>SUMIFS('Fuel and Energy_rail only'!AN:AN,'Fuel and Energy_rail only'!C:C,C9)</f>
        <v>0</v>
      </c>
      <c r="J9" s="54">
        <f>IFERROR(H9/SUM($H9:$I9),0)</f>
        <v>0</v>
      </c>
      <c r="K9" s="54">
        <f>IFERROR(I9/SUM($H9:$I9),0)</f>
        <v>0</v>
      </c>
      <c r="L9" s="137">
        <f t="shared" ref="L9:L40" si="0">IFERROR(G9/F9,0)</f>
        <v>0</v>
      </c>
      <c r="M9" s="138">
        <f t="shared" ref="M9:M40" si="1">IFERROR(F9/E9,0)</f>
        <v>0</v>
      </c>
      <c r="N9" s="138">
        <f>E9*J9</f>
        <v>0</v>
      </c>
      <c r="O9" s="138">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39">
        <f>IFERROR(($L9*$M9*N9)/S9,0)</f>
        <v>0</v>
      </c>
      <c r="V9" s="139">
        <f>IFERROR(($L9*$M9*O9)/T9,0)</f>
        <v>0</v>
      </c>
    </row>
    <row r="10" spans="2:22">
      <c r="B10" s="136" t="s">
        <v>1873</v>
      </c>
      <c r="C10" s="136" t="s">
        <v>1874</v>
      </c>
      <c r="D10" t="s">
        <v>1875</v>
      </c>
      <c r="E10">
        <f>SUMIFS('Annual Service Data_rail only'!N:N,'Annual Service Data_rail only'!C:C,C10)</f>
        <v>0</v>
      </c>
      <c r="F10" s="133">
        <f>SUMIFS('Annual Service Data_rail only'!X:X,'Annual Service Data_rail only'!C:C,C10)</f>
        <v>0</v>
      </c>
      <c r="G10" s="133">
        <f>SUMIFS('Annual Service Data_rail only'!AT:AT,'Annual Service Data_rail only'!C:C,C10)</f>
        <v>0</v>
      </c>
      <c r="H10">
        <f>SUMIFS('Fuel and Energy_rail only'!AD:AD,'Fuel and Energy_rail only'!C:C,C10)</f>
        <v>0</v>
      </c>
      <c r="I10">
        <f>SUMIFS('Fuel and Energy_rail only'!AN:AN,'Fuel and Energy_rail only'!C:C,C10)</f>
        <v>0</v>
      </c>
      <c r="J10" s="54">
        <f t="shared" ref="J10:K59" si="2">IFERROR(H10/SUM($H10:$I10),0)</f>
        <v>0</v>
      </c>
      <c r="K10" s="54">
        <f t="shared" si="2"/>
        <v>0</v>
      </c>
      <c r="L10" s="137">
        <f t="shared" si="0"/>
        <v>0</v>
      </c>
      <c r="M10" s="138">
        <f t="shared" si="1"/>
        <v>0</v>
      </c>
      <c r="N10" s="138">
        <f t="shared" ref="N10:N59" si="3">E10*J10</f>
        <v>0</v>
      </c>
      <c r="O10" s="138">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39">
        <f t="shared" ref="U10:V59" si="7">IFERROR(($L10*$M10*N10)/S10,0)</f>
        <v>0</v>
      </c>
      <c r="V10" s="139">
        <f t="shared" si="7"/>
        <v>0</v>
      </c>
    </row>
    <row r="11" spans="2:22">
      <c r="B11" s="136" t="s">
        <v>1876</v>
      </c>
      <c r="C11" s="136" t="s">
        <v>1797</v>
      </c>
      <c r="D11" t="s">
        <v>1877</v>
      </c>
      <c r="E11">
        <f>SUMIFS('Annual Service Data_rail only'!N:N,'Annual Service Data_rail only'!C:C,C11)</f>
        <v>17</v>
      </c>
      <c r="F11" s="133">
        <f>SUMIFS('Annual Service Data_rail only'!X:X,'Annual Service Data_rail only'!C:C,C11)</f>
        <v>3435184</v>
      </c>
      <c r="G11" s="133">
        <f>SUMIFS('Annual Service Data_rail only'!AT:AT,'Annual Service Data_rail only'!C:C,C11)</f>
        <v>90553779</v>
      </c>
      <c r="H11">
        <f>SUMIFS('Fuel and Energy_rail only'!AD:AD,'Fuel and Energy_rail only'!C:C,C11)</f>
        <v>0</v>
      </c>
      <c r="I11">
        <f>SUMIFS('Fuel and Energy_rail only'!AN:AN,'Fuel and Energy_rail only'!C:C,C11)</f>
        <v>3452467</v>
      </c>
      <c r="J11" s="54">
        <f t="shared" si="2"/>
        <v>0</v>
      </c>
      <c r="K11" s="54">
        <f t="shared" si="2"/>
        <v>1</v>
      </c>
      <c r="L11" s="137">
        <f t="shared" si="0"/>
        <v>26.360677914196152</v>
      </c>
      <c r="M11" s="138">
        <f t="shared" si="1"/>
        <v>202069.64705882352</v>
      </c>
      <c r="N11" s="138">
        <f t="shared" si="3"/>
        <v>0</v>
      </c>
      <c r="O11" s="138">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39">
        <f t="shared" si="7"/>
        <v>0</v>
      </c>
      <c r="V11" s="139">
        <f t="shared" si="7"/>
        <v>1.1305323598164989E-3</v>
      </c>
    </row>
    <row r="12" spans="2:22">
      <c r="B12" s="136" t="s">
        <v>1878</v>
      </c>
      <c r="C12" s="136" t="s">
        <v>1879</v>
      </c>
      <c r="D12" t="s">
        <v>1880</v>
      </c>
      <c r="E12">
        <f>SUMIFS('Annual Service Data_rail only'!N:N,'Annual Service Data_rail only'!C:C,C12)</f>
        <v>0</v>
      </c>
      <c r="F12" s="133">
        <f>SUMIFS('Annual Service Data_rail only'!X:X,'Annual Service Data_rail only'!C:C,C12)</f>
        <v>0</v>
      </c>
      <c r="G12" s="133">
        <f>SUMIFS('Annual Service Data_rail only'!AT:AT,'Annual Service Data_rail only'!C:C,C12)</f>
        <v>0</v>
      </c>
      <c r="H12">
        <f>SUMIFS('Fuel and Energy_rail only'!AD:AD,'Fuel and Energy_rail only'!C:C,C12)</f>
        <v>0</v>
      </c>
      <c r="I12">
        <f>SUMIFS('Fuel and Energy_rail only'!AN:AN,'Fuel and Energy_rail only'!C:C,C12)</f>
        <v>0</v>
      </c>
      <c r="J12" s="54">
        <f t="shared" si="2"/>
        <v>0</v>
      </c>
      <c r="K12" s="54">
        <f t="shared" si="2"/>
        <v>0</v>
      </c>
      <c r="L12" s="137">
        <f t="shared" si="0"/>
        <v>0</v>
      </c>
      <c r="M12" s="138">
        <f t="shared" si="1"/>
        <v>0</v>
      </c>
      <c r="N12" s="138">
        <f t="shared" si="3"/>
        <v>0</v>
      </c>
      <c r="O12" s="138">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39">
        <f t="shared" si="7"/>
        <v>0</v>
      </c>
      <c r="V12" s="139">
        <f t="shared" si="7"/>
        <v>0</v>
      </c>
    </row>
    <row r="13" spans="2:22">
      <c r="B13" s="136" t="s">
        <v>1881</v>
      </c>
      <c r="C13" s="136" t="s">
        <v>1685</v>
      </c>
      <c r="D13" t="s">
        <v>1882</v>
      </c>
      <c r="E13">
        <f>SUMIFS('Annual Service Data_rail only'!N:N,'Annual Service Data_rail only'!C:C,C13)</f>
        <v>441</v>
      </c>
      <c r="F13" s="133">
        <f>SUMIFS('Annual Service Data_rail only'!X:X,'Annual Service Data_rail only'!C:C,C13)</f>
        <v>139399021</v>
      </c>
      <c r="G13" s="133">
        <f>SUMIFS('Annual Service Data_rail only'!AT:AT,'Annual Service Data_rail only'!C:C,C13)</f>
        <v>2812423160</v>
      </c>
      <c r="H13">
        <f>SUMIFS('Fuel and Energy_rail only'!AD:AD,'Fuel and Energy_rail only'!C:C,C13)</f>
        <v>5034854</v>
      </c>
      <c r="I13">
        <f>SUMIFS('Fuel and Energy_rail only'!AN:AN,'Fuel and Energy_rail only'!C:C,C13)</f>
        <v>106204511</v>
      </c>
      <c r="J13" s="54">
        <f t="shared" si="2"/>
        <v>4.5261441397116929E-2</v>
      </c>
      <c r="K13" s="54">
        <f t="shared" si="2"/>
        <v>0.95473855860288304</v>
      </c>
      <c r="L13" s="137">
        <f t="shared" si="0"/>
        <v>20.175343699149796</v>
      </c>
      <c r="M13" s="138">
        <f t="shared" si="1"/>
        <v>316097.55328798183</v>
      </c>
      <c r="N13" s="138">
        <f t="shared" si="3"/>
        <v>19.960295656128565</v>
      </c>
      <c r="O13" s="138">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39">
        <f t="shared" si="7"/>
        <v>6.7154146282034786E-5</v>
      </c>
      <c r="V13" s="139">
        <f t="shared" si="7"/>
        <v>1.154764766486198E-3</v>
      </c>
    </row>
    <row r="14" spans="2:22">
      <c r="B14" s="136" t="s">
        <v>1883</v>
      </c>
      <c r="C14" s="136" t="s">
        <v>1715</v>
      </c>
      <c r="D14" t="s">
        <v>1884</v>
      </c>
      <c r="E14">
        <f>SUMIFS('Annual Service Data_rail only'!N:N,'Annual Service Data_rail only'!C:C,C14)</f>
        <v>56</v>
      </c>
      <c r="F14" s="133">
        <f>SUMIFS('Annual Service Data_rail only'!X:X,'Annual Service Data_rail only'!C:C,C14)</f>
        <v>15749288</v>
      </c>
      <c r="G14" s="133">
        <f>SUMIFS('Annual Service Data_rail only'!AT:AT,'Annual Service Data_rail only'!C:C,C14)</f>
        <v>129461494</v>
      </c>
      <c r="H14">
        <f>SUMIFS('Fuel and Energy_rail only'!AD:AD,'Fuel and Energy_rail only'!C:C,C14)</f>
        <v>0</v>
      </c>
      <c r="I14">
        <f>SUMIFS('Fuel and Energy_rail only'!AN:AN,'Fuel and Energy_rail only'!C:C,C14)</f>
        <v>15639401</v>
      </c>
      <c r="J14" s="54">
        <f t="shared" si="2"/>
        <v>0</v>
      </c>
      <c r="K14" s="54">
        <f t="shared" si="2"/>
        <v>1</v>
      </c>
      <c r="L14" s="137">
        <f t="shared" si="0"/>
        <v>8.2201489997516077</v>
      </c>
      <c r="M14" s="138">
        <f t="shared" si="1"/>
        <v>281237.28571428574</v>
      </c>
      <c r="N14" s="138">
        <f t="shared" si="3"/>
        <v>0</v>
      </c>
      <c r="O14" s="138">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39">
        <f t="shared" si="7"/>
        <v>0</v>
      </c>
      <c r="V14" s="139">
        <f t="shared" si="7"/>
        <v>3.739221761641906E-4</v>
      </c>
    </row>
    <row r="15" spans="2:22">
      <c r="B15" s="136" t="s">
        <v>1885</v>
      </c>
      <c r="C15" s="136" t="s">
        <v>1794</v>
      </c>
      <c r="D15" t="s">
        <v>1886</v>
      </c>
      <c r="E15">
        <f>SUMIFS('Annual Service Data_rail only'!N:N,'Annual Service Data_rail only'!C:C,C15)</f>
        <v>5</v>
      </c>
      <c r="F15" s="133">
        <f>SUMIFS('Annual Service Data_rail only'!X:X,'Annual Service Data_rail only'!C:C,C15)</f>
        <v>1717047</v>
      </c>
      <c r="G15" s="133">
        <f>SUMIFS('Annual Service Data_rail only'!AT:AT,'Annual Service Data_rail only'!C:C,C15)</f>
        <v>12884750</v>
      </c>
      <c r="H15">
        <f>SUMIFS('Fuel and Energy_rail only'!AD:AD,'Fuel and Energy_rail only'!C:C,C15)</f>
        <v>724004</v>
      </c>
      <c r="I15">
        <f>SUMIFS('Fuel and Energy_rail only'!AN:AN,'Fuel and Energy_rail only'!C:C,C15)</f>
        <v>0</v>
      </c>
      <c r="J15" s="54">
        <f t="shared" si="2"/>
        <v>1</v>
      </c>
      <c r="K15" s="54">
        <f t="shared" si="2"/>
        <v>0</v>
      </c>
      <c r="L15" s="137">
        <f t="shared" si="0"/>
        <v>7.5040170711692804</v>
      </c>
      <c r="M15" s="138">
        <f t="shared" si="1"/>
        <v>343409.4</v>
      </c>
      <c r="N15" s="138">
        <f t="shared" si="3"/>
        <v>5</v>
      </c>
      <c r="O15" s="138">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39">
        <f t="shared" si="7"/>
        <v>5.5342699223826415E-5</v>
      </c>
      <c r="V15" s="139">
        <f t="shared" si="7"/>
        <v>0</v>
      </c>
    </row>
    <row r="16" spans="2:22">
      <c r="B16" s="136" t="s">
        <v>1887</v>
      </c>
      <c r="C16" s="136" t="s">
        <v>1888</v>
      </c>
      <c r="D16" t="s">
        <v>1889</v>
      </c>
      <c r="E16">
        <f>SUMIFS('Annual Service Data_rail only'!N:N,'Annual Service Data_rail only'!C:C,C16)</f>
        <v>0</v>
      </c>
      <c r="F16" s="133">
        <f>SUMIFS('Annual Service Data_rail only'!X:X,'Annual Service Data_rail only'!C:C,C16)</f>
        <v>0</v>
      </c>
      <c r="G16" s="133">
        <f>SUMIFS('Annual Service Data_rail only'!AT:AT,'Annual Service Data_rail only'!C:C,C16)</f>
        <v>0</v>
      </c>
      <c r="H16">
        <f>SUMIFS('Fuel and Energy_rail only'!AD:AD,'Fuel and Energy_rail only'!C:C,C16)</f>
        <v>0</v>
      </c>
      <c r="I16">
        <f>SUMIFS('Fuel and Energy_rail only'!AN:AN,'Fuel and Energy_rail only'!C:C,C16)</f>
        <v>0</v>
      </c>
      <c r="J16" s="54">
        <f t="shared" si="2"/>
        <v>0</v>
      </c>
      <c r="K16" s="54">
        <f t="shared" si="2"/>
        <v>0</v>
      </c>
      <c r="L16" s="137">
        <f t="shared" si="0"/>
        <v>0</v>
      </c>
      <c r="M16" s="138">
        <f t="shared" si="1"/>
        <v>0</v>
      </c>
      <c r="N16" s="138">
        <f t="shared" si="3"/>
        <v>0</v>
      </c>
      <c r="O16" s="138">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39">
        <f t="shared" si="7"/>
        <v>0</v>
      </c>
      <c r="V16" s="139">
        <f t="shared" si="7"/>
        <v>0</v>
      </c>
    </row>
    <row r="17" spans="2:22">
      <c r="B17" s="136" t="s">
        <v>1689</v>
      </c>
      <c r="C17" s="136" t="s">
        <v>1689</v>
      </c>
      <c r="D17" t="s">
        <v>1890</v>
      </c>
      <c r="E17">
        <f>SUMIFS('Annual Service Data_rail only'!N:N,'Annual Service Data_rail only'!C:C,C17)</f>
        <v>129</v>
      </c>
      <c r="F17" s="133">
        <f>SUMIFS('Annual Service Data_rail only'!X:X,'Annual Service Data_rail only'!C:C,C17)</f>
        <v>82234530</v>
      </c>
      <c r="G17" s="133">
        <f>SUMIFS('Annual Service Data_rail only'!AT:AT,'Annual Service Data_rail only'!C:C,C17)</f>
        <v>985922295</v>
      </c>
      <c r="H17">
        <f>SUMIFS('Fuel and Energy_rail only'!AD:AD,'Fuel and Energy_rail only'!C:C,C17)</f>
        <v>0</v>
      </c>
      <c r="I17">
        <f>SUMIFS('Fuel and Energy_rail only'!AN:AN,'Fuel and Energy_rail only'!C:C,C17)</f>
        <v>64920984</v>
      </c>
      <c r="J17" s="54">
        <f t="shared" si="2"/>
        <v>0</v>
      </c>
      <c r="K17" s="54">
        <f t="shared" si="2"/>
        <v>1</v>
      </c>
      <c r="L17" s="137">
        <f t="shared" si="0"/>
        <v>11.9891521846115</v>
      </c>
      <c r="M17" s="138">
        <f t="shared" si="1"/>
        <v>637476.97674418602</v>
      </c>
      <c r="N17" s="138">
        <f t="shared" si="3"/>
        <v>0</v>
      </c>
      <c r="O17" s="138">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39">
        <f t="shared" si="7"/>
        <v>0</v>
      </c>
      <c r="V17" s="139">
        <f t="shared" si="7"/>
        <v>5.0124498137887213E-4</v>
      </c>
    </row>
    <row r="18" spans="2:22">
      <c r="B18" s="136" t="s">
        <v>1891</v>
      </c>
      <c r="C18" s="136" t="s">
        <v>1711</v>
      </c>
      <c r="D18" t="s">
        <v>1892</v>
      </c>
      <c r="E18">
        <f>SUMIFS('Annual Service Data_rail only'!N:N,'Annual Service Data_rail only'!C:C,C18)</f>
        <v>35</v>
      </c>
      <c r="F18" s="133">
        <f>SUMIFS('Annual Service Data_rail only'!X:X,'Annual Service Data_rail only'!C:C,C18)</f>
        <v>11964512</v>
      </c>
      <c r="G18" s="133">
        <f>SUMIFS('Annual Service Data_rail only'!AT:AT,'Annual Service Data_rail only'!C:C,C18)</f>
        <v>203966246</v>
      </c>
      <c r="H18">
        <f>SUMIFS('Fuel and Energy_rail only'!AD:AD,'Fuel and Energy_rail only'!C:C,C18)</f>
        <v>1504489</v>
      </c>
      <c r="I18">
        <f>SUMIFS('Fuel and Energy_rail only'!AN:AN,'Fuel and Energy_rail only'!C:C,C18)</f>
        <v>559892</v>
      </c>
      <c r="J18" s="54">
        <f t="shared" si="2"/>
        <v>0.72878456060194319</v>
      </c>
      <c r="K18" s="54">
        <f t="shared" si="2"/>
        <v>0.27121543939805687</v>
      </c>
      <c r="L18" s="137">
        <f t="shared" si="0"/>
        <v>17.047602610118993</v>
      </c>
      <c r="M18" s="138">
        <f t="shared" si="1"/>
        <v>341843.20000000001</v>
      </c>
      <c r="N18" s="138">
        <f t="shared" si="3"/>
        <v>25.507459621068012</v>
      </c>
      <c r="O18" s="138">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39">
        <f t="shared" si="7"/>
        <v>2.9376125125377459E-4</v>
      </c>
      <c r="V18" s="139">
        <f t="shared" si="7"/>
        <v>2.421406192511685E-4</v>
      </c>
    </row>
    <row r="19" spans="2:22">
      <c r="B19" s="136" t="s">
        <v>1893</v>
      </c>
      <c r="C19" s="136" t="s">
        <v>1733</v>
      </c>
      <c r="D19" t="s">
        <v>1894</v>
      </c>
      <c r="E19">
        <f>SUMIFS('Annual Service Data_rail only'!N:N,'Annual Service Data_rail only'!C:C,C19)</f>
        <v>39</v>
      </c>
      <c r="F19" s="133">
        <f>SUMIFS('Annual Service Data_rail only'!X:X,'Annual Service Data_rail only'!C:C,C19)</f>
        <v>21145309</v>
      </c>
      <c r="G19" s="133">
        <f>SUMIFS('Annual Service Data_rail only'!AT:AT,'Annual Service Data_rail only'!C:C,C19)</f>
        <v>329631085</v>
      </c>
      <c r="H19">
        <f>SUMIFS('Fuel and Energy_rail only'!AD:AD,'Fuel and Energy_rail only'!C:C,C19)</f>
        <v>0</v>
      </c>
      <c r="I19">
        <f>SUMIFS('Fuel and Energy_rail only'!AN:AN,'Fuel and Energy_rail only'!C:C,C19)</f>
        <v>19692749</v>
      </c>
      <c r="J19" s="54">
        <f t="shared" si="2"/>
        <v>0</v>
      </c>
      <c r="K19" s="54">
        <f t="shared" si="2"/>
        <v>1</v>
      </c>
      <c r="L19" s="137">
        <f t="shared" si="0"/>
        <v>15.588851645535186</v>
      </c>
      <c r="M19" s="138">
        <f t="shared" si="1"/>
        <v>542187.41025641025</v>
      </c>
      <c r="N19" s="138">
        <f t="shared" si="3"/>
        <v>0</v>
      </c>
      <c r="O19" s="138">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39">
        <f t="shared" si="7"/>
        <v>0</v>
      </c>
      <c r="V19" s="139">
        <f t="shared" si="7"/>
        <v>1.1560307342071744E-3</v>
      </c>
    </row>
    <row r="20" spans="2:22">
      <c r="B20" s="136" t="s">
        <v>1895</v>
      </c>
      <c r="C20" s="136" t="s">
        <v>1896</v>
      </c>
      <c r="D20" t="s">
        <v>1897</v>
      </c>
      <c r="E20">
        <f>SUMIFS('Annual Service Data_rail only'!N:N,'Annual Service Data_rail only'!C:C,C20)</f>
        <v>0</v>
      </c>
      <c r="F20" s="133">
        <f>SUMIFS('Annual Service Data_rail only'!X:X,'Annual Service Data_rail only'!C:C,C20)</f>
        <v>0</v>
      </c>
      <c r="G20" s="133">
        <f>SUMIFS('Annual Service Data_rail only'!AT:AT,'Annual Service Data_rail only'!C:C,C20)</f>
        <v>0</v>
      </c>
      <c r="H20">
        <f>SUMIFS('Fuel and Energy_rail only'!AD:AD,'Fuel and Energy_rail only'!C:C,C20)</f>
        <v>0</v>
      </c>
      <c r="I20">
        <f>SUMIFS('Fuel and Energy_rail only'!AN:AN,'Fuel and Energy_rail only'!C:C,C20)</f>
        <v>0</v>
      </c>
      <c r="J20" s="54">
        <f t="shared" si="2"/>
        <v>0</v>
      </c>
      <c r="K20" s="54">
        <f t="shared" si="2"/>
        <v>0</v>
      </c>
      <c r="L20" s="137">
        <f t="shared" si="0"/>
        <v>0</v>
      </c>
      <c r="M20" s="138">
        <f t="shared" si="1"/>
        <v>0</v>
      </c>
      <c r="N20" s="138">
        <f t="shared" si="3"/>
        <v>0</v>
      </c>
      <c r="O20" s="138">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39">
        <f t="shared" si="7"/>
        <v>0</v>
      </c>
      <c r="V20" s="139">
        <f t="shared" si="7"/>
        <v>0</v>
      </c>
    </row>
    <row r="21" spans="2:22">
      <c r="B21" s="136" t="s">
        <v>1898</v>
      </c>
      <c r="C21" s="136" t="s">
        <v>1899</v>
      </c>
      <c r="D21" t="s">
        <v>1900</v>
      </c>
      <c r="E21">
        <f>SUMIFS('Annual Service Data_rail only'!N:N,'Annual Service Data_rail only'!C:C,C21)</f>
        <v>0</v>
      </c>
      <c r="F21" s="133">
        <f>SUMIFS('Annual Service Data_rail only'!X:X,'Annual Service Data_rail only'!C:C,C21)</f>
        <v>0</v>
      </c>
      <c r="G21" s="133">
        <f>SUMIFS('Annual Service Data_rail only'!AT:AT,'Annual Service Data_rail only'!C:C,C21)</f>
        <v>0</v>
      </c>
      <c r="H21">
        <f>SUMIFS('Fuel and Energy_rail only'!AD:AD,'Fuel and Energy_rail only'!C:C,C21)</f>
        <v>0</v>
      </c>
      <c r="I21">
        <f>SUMIFS('Fuel and Energy_rail only'!AN:AN,'Fuel and Energy_rail only'!C:C,C21)</f>
        <v>0</v>
      </c>
      <c r="J21" s="54">
        <f t="shared" si="2"/>
        <v>0</v>
      </c>
      <c r="K21" s="54">
        <f t="shared" si="2"/>
        <v>0</v>
      </c>
      <c r="L21" s="137">
        <f t="shared" si="0"/>
        <v>0</v>
      </c>
      <c r="M21" s="138">
        <f t="shared" si="1"/>
        <v>0</v>
      </c>
      <c r="N21" s="138">
        <f t="shared" si="3"/>
        <v>0</v>
      </c>
      <c r="O21" s="138">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39">
        <f t="shared" si="7"/>
        <v>0</v>
      </c>
      <c r="V21" s="139">
        <f t="shared" si="7"/>
        <v>0</v>
      </c>
    </row>
    <row r="22" spans="2:22">
      <c r="B22" s="136" t="s">
        <v>1901</v>
      </c>
      <c r="C22" s="136" t="s">
        <v>1692</v>
      </c>
      <c r="D22" t="s">
        <v>1902</v>
      </c>
      <c r="E22">
        <f>SUMIFS('Annual Service Data_rail only'!N:N,'Annual Service Data_rail only'!C:C,C22)</f>
        <v>251</v>
      </c>
      <c r="F22" s="133">
        <f>SUMIFS('Annual Service Data_rail only'!X:X,'Annual Service Data_rail only'!C:C,C22)</f>
        <v>102408279</v>
      </c>
      <c r="G22" s="133">
        <f>SUMIFS('Annual Service Data_rail only'!AT:AT,'Annual Service Data_rail only'!C:C,C22)</f>
        <v>839546950</v>
      </c>
      <c r="H22">
        <f>SUMIFS('Fuel and Energy_rail only'!AD:AD,'Fuel and Energy_rail only'!C:C,C22)</f>
        <v>5202961</v>
      </c>
      <c r="I22">
        <f>SUMIFS('Fuel and Energy_rail only'!AN:AN,'Fuel and Energy_rail only'!C:C,C22)</f>
        <v>66917044</v>
      </c>
      <c r="J22" s="54">
        <f t="shared" si="2"/>
        <v>7.2143103706107617E-2</v>
      </c>
      <c r="K22" s="54">
        <f t="shared" si="2"/>
        <v>0.92785689629389234</v>
      </c>
      <c r="L22" s="137">
        <f t="shared" si="0"/>
        <v>8.1980378754338794</v>
      </c>
      <c r="M22" s="138">
        <f t="shared" si="1"/>
        <v>408001.11155378487</v>
      </c>
      <c r="N22" s="138">
        <f t="shared" si="3"/>
        <v>18.107919030233013</v>
      </c>
      <c r="O22" s="138">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39">
        <f t="shared" si="7"/>
        <v>1.2062956097990302E-5</v>
      </c>
      <c r="V22" s="139">
        <f t="shared" si="7"/>
        <v>5.399532412949464E-4</v>
      </c>
    </row>
    <row r="23" spans="2:22">
      <c r="B23" s="136" t="s">
        <v>1903</v>
      </c>
      <c r="C23" s="136" t="s">
        <v>1778</v>
      </c>
      <c r="D23" t="s">
        <v>1904</v>
      </c>
      <c r="E23">
        <f>SUMIFS('Annual Service Data_rail only'!N:N,'Annual Service Data_rail only'!C:C,C23)</f>
        <v>17</v>
      </c>
      <c r="F23" s="133">
        <f>SUMIFS('Annual Service Data_rail only'!X:X,'Annual Service Data_rail only'!C:C,C23)</f>
        <v>3988838</v>
      </c>
      <c r="G23" s="133">
        <f>SUMIFS('Annual Service Data_rail only'!AT:AT,'Annual Service Data_rail only'!C:C,C23)</f>
        <v>32836617</v>
      </c>
      <c r="H23">
        <f>SUMIFS('Fuel and Energy_rail only'!AD:AD,'Fuel and Energy_rail only'!C:C,C23)</f>
        <v>0</v>
      </c>
      <c r="I23">
        <f>SUMIFS('Fuel and Energy_rail only'!AN:AN,'Fuel and Energy_rail only'!C:C,C23)</f>
        <v>3510093</v>
      </c>
      <c r="J23" s="54">
        <f t="shared" si="2"/>
        <v>0</v>
      </c>
      <c r="K23" s="54">
        <f t="shared" si="2"/>
        <v>1</v>
      </c>
      <c r="L23" s="137">
        <f t="shared" si="0"/>
        <v>8.2321259975962917</v>
      </c>
      <c r="M23" s="138">
        <f t="shared" si="1"/>
        <v>234637.5294117647</v>
      </c>
      <c r="N23" s="138">
        <f t="shared" si="3"/>
        <v>0</v>
      </c>
      <c r="O23" s="138">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39">
        <f t="shared" si="7"/>
        <v>0</v>
      </c>
      <c r="V23" s="139">
        <f t="shared" si="7"/>
        <v>5.2998497031797435E-4</v>
      </c>
    </row>
    <row r="24" spans="2:22">
      <c r="B24" s="136" t="s">
        <v>1905</v>
      </c>
      <c r="C24" s="136" t="s">
        <v>1906</v>
      </c>
      <c r="D24" t="s">
        <v>1907</v>
      </c>
      <c r="E24">
        <f>SUMIFS('Annual Service Data_rail only'!N:N,'Annual Service Data_rail only'!C:C,C24)</f>
        <v>0</v>
      </c>
      <c r="F24" s="133">
        <f>SUMIFS('Annual Service Data_rail only'!X:X,'Annual Service Data_rail only'!C:C,C24)</f>
        <v>0</v>
      </c>
      <c r="G24" s="133">
        <f>SUMIFS('Annual Service Data_rail only'!AT:AT,'Annual Service Data_rail only'!C:C,C24)</f>
        <v>0</v>
      </c>
      <c r="H24">
        <f>SUMIFS('Fuel and Energy_rail only'!AD:AD,'Fuel and Energy_rail only'!C:C,C24)</f>
        <v>0</v>
      </c>
      <c r="I24">
        <f>SUMIFS('Fuel and Energy_rail only'!AN:AN,'Fuel and Energy_rail only'!C:C,C24)</f>
        <v>0</v>
      </c>
      <c r="J24" s="54">
        <f t="shared" si="2"/>
        <v>0</v>
      </c>
      <c r="K24" s="54">
        <f t="shared" si="2"/>
        <v>0</v>
      </c>
      <c r="L24" s="137">
        <f t="shared" si="0"/>
        <v>0</v>
      </c>
      <c r="M24" s="138">
        <f t="shared" si="1"/>
        <v>0</v>
      </c>
      <c r="N24" s="138">
        <f t="shared" si="3"/>
        <v>0</v>
      </c>
      <c r="O24" s="138">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39">
        <f t="shared" si="7"/>
        <v>0</v>
      </c>
      <c r="V24" s="139">
        <f t="shared" si="7"/>
        <v>0</v>
      </c>
    </row>
    <row r="25" spans="2:22">
      <c r="B25" s="136" t="s">
        <v>1908</v>
      </c>
      <c r="C25" s="136" t="s">
        <v>1909</v>
      </c>
      <c r="D25" t="s">
        <v>1910</v>
      </c>
      <c r="E25">
        <f>SUMIFS('Annual Service Data_rail only'!N:N,'Annual Service Data_rail only'!C:C,C25)</f>
        <v>0</v>
      </c>
      <c r="F25" s="133">
        <f>SUMIFS('Annual Service Data_rail only'!X:X,'Annual Service Data_rail only'!C:C,C25)</f>
        <v>0</v>
      </c>
      <c r="G25" s="133">
        <f>SUMIFS('Annual Service Data_rail only'!AT:AT,'Annual Service Data_rail only'!C:C,C25)</f>
        <v>0</v>
      </c>
      <c r="H25">
        <f>SUMIFS('Fuel and Energy_rail only'!AD:AD,'Fuel and Energy_rail only'!C:C,C25)</f>
        <v>0</v>
      </c>
      <c r="I25">
        <f>SUMIFS('Fuel and Energy_rail only'!AN:AN,'Fuel and Energy_rail only'!C:C,C25)</f>
        <v>0</v>
      </c>
      <c r="J25" s="54">
        <f t="shared" si="2"/>
        <v>0</v>
      </c>
      <c r="K25" s="54">
        <f t="shared" si="2"/>
        <v>0</v>
      </c>
      <c r="L25" s="137">
        <f t="shared" si="0"/>
        <v>0</v>
      </c>
      <c r="M25" s="138">
        <f t="shared" si="1"/>
        <v>0</v>
      </c>
      <c r="N25" s="138">
        <f t="shared" si="3"/>
        <v>0</v>
      </c>
      <c r="O25" s="138">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39">
        <f t="shared" si="7"/>
        <v>0</v>
      </c>
      <c r="V25" s="139">
        <f t="shared" si="7"/>
        <v>0</v>
      </c>
    </row>
    <row r="26" spans="2:22">
      <c r="B26" s="136" t="s">
        <v>1911</v>
      </c>
      <c r="C26" s="136" t="s">
        <v>1912</v>
      </c>
      <c r="D26" t="s">
        <v>1913</v>
      </c>
      <c r="E26">
        <f>SUMIFS('Annual Service Data_rail only'!N:N,'Annual Service Data_rail only'!C:C,C26)</f>
        <v>0</v>
      </c>
      <c r="F26" s="133">
        <f>SUMIFS('Annual Service Data_rail only'!X:X,'Annual Service Data_rail only'!C:C,C26)</f>
        <v>0</v>
      </c>
      <c r="G26" s="133">
        <f>SUMIFS('Annual Service Data_rail only'!AT:AT,'Annual Service Data_rail only'!C:C,C26)</f>
        <v>0</v>
      </c>
      <c r="H26">
        <f>SUMIFS('Fuel and Energy_rail only'!AD:AD,'Fuel and Energy_rail only'!C:C,C26)</f>
        <v>0</v>
      </c>
      <c r="I26">
        <f>SUMIFS('Fuel and Energy_rail only'!AN:AN,'Fuel and Energy_rail only'!C:C,C26)</f>
        <v>0</v>
      </c>
      <c r="J26" s="54">
        <f t="shared" si="2"/>
        <v>0</v>
      </c>
      <c r="K26" s="54">
        <f t="shared" si="2"/>
        <v>0</v>
      </c>
      <c r="L26" s="137">
        <f t="shared" si="0"/>
        <v>0</v>
      </c>
      <c r="M26" s="138">
        <f t="shared" si="1"/>
        <v>0</v>
      </c>
      <c r="N26" s="138">
        <f t="shared" si="3"/>
        <v>0</v>
      </c>
      <c r="O26" s="138">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39">
        <f t="shared" si="7"/>
        <v>0</v>
      </c>
      <c r="V26" s="139">
        <f t="shared" si="7"/>
        <v>0</v>
      </c>
    </row>
    <row r="27" spans="2:22">
      <c r="B27" s="136" t="s">
        <v>1914</v>
      </c>
      <c r="C27" s="136" t="s">
        <v>1915</v>
      </c>
      <c r="D27" t="s">
        <v>1916</v>
      </c>
      <c r="E27">
        <f>SUMIFS('Annual Service Data_rail only'!N:N,'Annual Service Data_rail only'!C:C,C27)</f>
        <v>0</v>
      </c>
      <c r="F27" s="133">
        <f>SUMIFS('Annual Service Data_rail only'!X:X,'Annual Service Data_rail only'!C:C,C27)</f>
        <v>0</v>
      </c>
      <c r="G27" s="133">
        <f>SUMIFS('Annual Service Data_rail only'!AT:AT,'Annual Service Data_rail only'!C:C,C27)</f>
        <v>0</v>
      </c>
      <c r="H27">
        <f>SUMIFS('Fuel and Energy_rail only'!AD:AD,'Fuel and Energy_rail only'!C:C,C27)</f>
        <v>0</v>
      </c>
      <c r="I27">
        <f>SUMIFS('Fuel and Energy_rail only'!AN:AN,'Fuel and Energy_rail only'!C:C,C27)</f>
        <v>0</v>
      </c>
      <c r="J27" s="54">
        <f t="shared" si="2"/>
        <v>0</v>
      </c>
      <c r="K27" s="54">
        <f t="shared" si="2"/>
        <v>0</v>
      </c>
      <c r="L27" s="137">
        <f t="shared" si="0"/>
        <v>0</v>
      </c>
      <c r="M27" s="138">
        <f t="shared" si="1"/>
        <v>0</v>
      </c>
      <c r="N27" s="138">
        <f t="shared" si="3"/>
        <v>0</v>
      </c>
      <c r="O27" s="138">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39">
        <f t="shared" si="7"/>
        <v>0</v>
      </c>
      <c r="V27" s="139">
        <f t="shared" si="7"/>
        <v>0</v>
      </c>
    </row>
    <row r="28" spans="2:22">
      <c r="B28" s="136" t="s">
        <v>1917</v>
      </c>
      <c r="C28" s="136" t="s">
        <v>1803</v>
      </c>
      <c r="D28" t="s">
        <v>1918</v>
      </c>
      <c r="E28">
        <f>SUMIFS('Annual Service Data_rail only'!N:N,'Annual Service Data_rail only'!C:C,C28)</f>
        <v>3</v>
      </c>
      <c r="F28" s="133">
        <f>SUMIFS('Annual Service Data_rail only'!X:X,'Annual Service Data_rail only'!C:C,C28)</f>
        <v>1974842</v>
      </c>
      <c r="G28" s="133">
        <f>SUMIFS('Annual Service Data_rail only'!AT:AT,'Annual Service Data_rail only'!C:C,C28)</f>
        <v>33416609</v>
      </c>
      <c r="H28">
        <f>SUMIFS('Fuel and Energy_rail only'!AD:AD,'Fuel and Energy_rail only'!C:C,C28)</f>
        <v>0</v>
      </c>
      <c r="I28">
        <f>SUMIFS('Fuel and Energy_rail only'!AN:AN,'Fuel and Energy_rail only'!C:C,C28)</f>
        <v>0</v>
      </c>
      <c r="J28" s="54">
        <f t="shared" si="2"/>
        <v>0</v>
      </c>
      <c r="K28" s="54">
        <f t="shared" si="2"/>
        <v>0</v>
      </c>
      <c r="L28" s="137">
        <f t="shared" si="0"/>
        <v>16.921155717773878</v>
      </c>
      <c r="M28" s="138">
        <f t="shared" si="1"/>
        <v>658280.66666666663</v>
      </c>
      <c r="N28" s="138">
        <f t="shared" si="3"/>
        <v>0</v>
      </c>
      <c r="O28" s="138">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39">
        <f t="shared" si="7"/>
        <v>0</v>
      </c>
      <c r="V28" s="139">
        <f t="shared" si="7"/>
        <v>0</v>
      </c>
    </row>
    <row r="29" spans="2:22">
      <c r="B29" s="136" t="s">
        <v>1919</v>
      </c>
      <c r="C29" s="136" t="s">
        <v>1707</v>
      </c>
      <c r="D29" t="s">
        <v>1920</v>
      </c>
      <c r="E29">
        <f>SUMIFS('Annual Service Data_rail only'!N:N,'Annual Service Data_rail only'!C:C,C29)</f>
        <v>55</v>
      </c>
      <c r="F29" s="133">
        <f>SUMIFS('Annual Service Data_rail only'!X:X,'Annual Service Data_rail only'!C:C,C29)</f>
        <v>13332723</v>
      </c>
      <c r="G29" s="133">
        <f>SUMIFS('Annual Service Data_rail only'!AT:AT,'Annual Service Data_rail only'!C:C,C29)</f>
        <v>252169120</v>
      </c>
      <c r="H29">
        <f>SUMIFS('Fuel and Energy_rail only'!AD:AD,'Fuel and Energy_rail only'!C:C,C29)</f>
        <v>764117</v>
      </c>
      <c r="I29">
        <f>SUMIFS('Fuel and Energy_rail only'!AN:AN,'Fuel and Energy_rail only'!C:C,C29)</f>
        <v>2843642</v>
      </c>
      <c r="J29" s="54">
        <f t="shared" si="2"/>
        <v>0.21179823818608726</v>
      </c>
      <c r="K29" s="54">
        <f t="shared" si="2"/>
        <v>0.78820176181391277</v>
      </c>
      <c r="L29" s="137">
        <f t="shared" si="0"/>
        <v>18.913549767740619</v>
      </c>
      <c r="M29" s="138">
        <f t="shared" si="1"/>
        <v>242413.14545454545</v>
      </c>
      <c r="N29" s="138">
        <f t="shared" si="3"/>
        <v>11.648903100234799</v>
      </c>
      <c r="O29" s="138">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39">
        <f t="shared" si="7"/>
        <v>1.0380030837067924E-4</v>
      </c>
      <c r="V29" s="139">
        <f t="shared" si="7"/>
        <v>6.3854094703637049E-4</v>
      </c>
    </row>
    <row r="30" spans="2:22">
      <c r="B30" s="136" t="s">
        <v>1921</v>
      </c>
      <c r="C30" s="136" t="s">
        <v>1697</v>
      </c>
      <c r="D30" t="s">
        <v>1922</v>
      </c>
      <c r="E30">
        <f>SUMIFS('Annual Service Data_rail only'!N:N,'Annual Service Data_rail only'!C:C,C30)</f>
        <v>209</v>
      </c>
      <c r="F30" s="133">
        <f>SUMIFS('Annual Service Data_rail only'!X:X,'Annual Service Data_rail only'!C:C,C30)</f>
        <v>50817429</v>
      </c>
      <c r="G30" s="133">
        <f>SUMIFS('Annual Service Data_rail only'!AT:AT,'Annual Service Data_rail only'!C:C,C30)</f>
        <v>1018614837</v>
      </c>
      <c r="H30">
        <f>SUMIFS('Fuel and Energy_rail only'!AD:AD,'Fuel and Energy_rail only'!C:C,C30)</f>
        <v>4339139</v>
      </c>
      <c r="I30">
        <f>SUMIFS('Fuel and Energy_rail only'!AN:AN,'Fuel and Energy_rail only'!C:C,C30)</f>
        <v>27601749</v>
      </c>
      <c r="J30" s="54">
        <f t="shared" si="2"/>
        <v>0.13584904089078551</v>
      </c>
      <c r="K30" s="54">
        <f t="shared" si="2"/>
        <v>0.86415095910921447</v>
      </c>
      <c r="L30" s="137">
        <f t="shared" si="0"/>
        <v>20.044596057781671</v>
      </c>
      <c r="M30" s="138">
        <f t="shared" si="1"/>
        <v>243145.59330143541</v>
      </c>
      <c r="N30" s="138">
        <f t="shared" si="3"/>
        <v>28.39244954617417</v>
      </c>
      <c r="O30" s="138">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39">
        <f t="shared" si="7"/>
        <v>7.4670943155140035E-5</v>
      </c>
      <c r="V30" s="139">
        <f t="shared" si="7"/>
        <v>1.1454726331202542E-3</v>
      </c>
    </row>
    <row r="31" spans="2:22">
      <c r="B31" s="136" t="s">
        <v>1923</v>
      </c>
      <c r="C31" s="136" t="s">
        <v>1924</v>
      </c>
      <c r="D31" t="s">
        <v>1925</v>
      </c>
      <c r="E31">
        <f>SUMIFS('Annual Service Data_rail only'!N:N,'Annual Service Data_rail only'!C:C,C31)</f>
        <v>0</v>
      </c>
      <c r="F31" s="133">
        <f>SUMIFS('Annual Service Data_rail only'!X:X,'Annual Service Data_rail only'!C:C,C31)</f>
        <v>0</v>
      </c>
      <c r="G31" s="133">
        <f>SUMIFS('Annual Service Data_rail only'!AT:AT,'Annual Service Data_rail only'!C:C,C31)</f>
        <v>0</v>
      </c>
      <c r="H31">
        <f>SUMIFS('Fuel and Energy_rail only'!AD:AD,'Fuel and Energy_rail only'!C:C,C31)</f>
        <v>0</v>
      </c>
      <c r="I31">
        <f>SUMIFS('Fuel and Energy_rail only'!AN:AN,'Fuel and Energy_rail only'!C:C,C31)</f>
        <v>0</v>
      </c>
      <c r="J31" s="54">
        <f t="shared" si="2"/>
        <v>0</v>
      </c>
      <c r="K31" s="54">
        <f t="shared" si="2"/>
        <v>0</v>
      </c>
      <c r="L31" s="137">
        <f t="shared" si="0"/>
        <v>0</v>
      </c>
      <c r="M31" s="138">
        <f t="shared" si="1"/>
        <v>0</v>
      </c>
      <c r="N31" s="138">
        <f t="shared" si="3"/>
        <v>0</v>
      </c>
      <c r="O31" s="138">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39">
        <f t="shared" si="7"/>
        <v>0</v>
      </c>
      <c r="V31" s="139">
        <f t="shared" si="7"/>
        <v>0</v>
      </c>
    </row>
    <row r="32" spans="2:22">
      <c r="B32" s="136" t="s">
        <v>1926</v>
      </c>
      <c r="C32" s="136" t="s">
        <v>1740</v>
      </c>
      <c r="D32" t="s">
        <v>1927</v>
      </c>
      <c r="E32">
        <f>SUMIFS('Annual Service Data_rail only'!N:N,'Annual Service Data_rail only'!C:C,C32)</f>
        <v>27</v>
      </c>
      <c r="F32" s="133">
        <f>SUMIFS('Annual Service Data_rail only'!X:X,'Annual Service Data_rail only'!C:C,C32)</f>
        <v>4386285</v>
      </c>
      <c r="G32" s="133">
        <f>SUMIFS('Annual Service Data_rail only'!AT:AT,'Annual Service Data_rail only'!C:C,C32)</f>
        <v>44505006</v>
      </c>
      <c r="H32">
        <f>SUMIFS('Fuel and Energy_rail only'!AD:AD,'Fuel and Energy_rail only'!C:C,C32)</f>
        <v>63438</v>
      </c>
      <c r="I32">
        <f>SUMIFS('Fuel and Energy_rail only'!AN:AN,'Fuel and Energy_rail only'!C:C,C32)</f>
        <v>4153269</v>
      </c>
      <c r="J32" s="54">
        <f t="shared" si="2"/>
        <v>1.5044441076887722E-2</v>
      </c>
      <c r="K32" s="54">
        <f t="shared" si="2"/>
        <v>0.98495555892311226</v>
      </c>
      <c r="L32" s="137">
        <f t="shared" si="0"/>
        <v>10.14640088366351</v>
      </c>
      <c r="M32" s="138">
        <f t="shared" si="1"/>
        <v>162455</v>
      </c>
      <c r="N32" s="138">
        <f t="shared" si="3"/>
        <v>0.40619990907596848</v>
      </c>
      <c r="O32" s="138">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39">
        <f t="shared" si="7"/>
        <v>2.2580907296686373E-5</v>
      </c>
      <c r="V32" s="139">
        <f t="shared" si="7"/>
        <v>4.030826293059302E-4</v>
      </c>
    </row>
    <row r="33" spans="2:22">
      <c r="B33" s="136" t="s">
        <v>1928</v>
      </c>
      <c r="C33" s="136" t="s">
        <v>1929</v>
      </c>
      <c r="D33" t="s">
        <v>1930</v>
      </c>
      <c r="E33">
        <f>SUMIFS('Annual Service Data_rail only'!N:N,'Annual Service Data_rail only'!C:C,C33)</f>
        <v>0</v>
      </c>
      <c r="F33" s="133">
        <f>SUMIFS('Annual Service Data_rail only'!X:X,'Annual Service Data_rail only'!C:C,C33)</f>
        <v>0</v>
      </c>
      <c r="G33" s="133">
        <f>SUMIFS('Annual Service Data_rail only'!AT:AT,'Annual Service Data_rail only'!C:C,C33)</f>
        <v>0</v>
      </c>
      <c r="H33">
        <f>SUMIFS('Fuel and Energy_rail only'!AD:AD,'Fuel and Energy_rail only'!C:C,C33)</f>
        <v>0</v>
      </c>
      <c r="I33">
        <f>SUMIFS('Fuel and Energy_rail only'!AN:AN,'Fuel and Energy_rail only'!C:C,C33)</f>
        <v>0</v>
      </c>
      <c r="J33" s="54">
        <f t="shared" si="2"/>
        <v>0</v>
      </c>
      <c r="K33" s="54">
        <f t="shared" si="2"/>
        <v>0</v>
      </c>
      <c r="L33" s="137">
        <f t="shared" si="0"/>
        <v>0</v>
      </c>
      <c r="M33" s="138">
        <f t="shared" si="1"/>
        <v>0</v>
      </c>
      <c r="N33" s="138">
        <f t="shared" si="3"/>
        <v>0</v>
      </c>
      <c r="O33" s="138">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39">
        <f t="shared" si="7"/>
        <v>0</v>
      </c>
      <c r="V33" s="139">
        <f t="shared" si="7"/>
        <v>0</v>
      </c>
    </row>
    <row r="34" spans="2:22">
      <c r="B34" s="136" t="s">
        <v>1931</v>
      </c>
      <c r="C34" s="136" t="s">
        <v>1747</v>
      </c>
      <c r="D34" t="s">
        <v>1932</v>
      </c>
      <c r="E34">
        <f>SUMIFS('Annual Service Data_rail only'!N:N,'Annual Service Data_rail only'!C:C,C34)</f>
        <v>25</v>
      </c>
      <c r="F34" s="133">
        <f>SUMIFS('Annual Service Data_rail only'!X:X,'Annual Service Data_rail only'!C:C,C34)</f>
        <v>5905439</v>
      </c>
      <c r="G34" s="133">
        <f>SUMIFS('Annual Service Data_rail only'!AT:AT,'Annual Service Data_rail only'!C:C,C34)</f>
        <v>70933375</v>
      </c>
      <c r="H34">
        <f>SUMIFS('Fuel and Energy_rail only'!AD:AD,'Fuel and Energy_rail only'!C:C,C34)</f>
        <v>0</v>
      </c>
      <c r="I34">
        <f>SUMIFS('Fuel and Energy_rail only'!AN:AN,'Fuel and Energy_rail only'!C:C,C34)</f>
        <v>5934378</v>
      </c>
      <c r="J34" s="54">
        <f t="shared" si="2"/>
        <v>0</v>
      </c>
      <c r="K34" s="54">
        <f t="shared" si="2"/>
        <v>1</v>
      </c>
      <c r="L34" s="137">
        <f t="shared" si="0"/>
        <v>12.011532927526641</v>
      </c>
      <c r="M34" s="138">
        <f t="shared" si="1"/>
        <v>236217.56</v>
      </c>
      <c r="N34" s="138">
        <f t="shared" si="3"/>
        <v>0</v>
      </c>
      <c r="O34" s="138">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39">
        <f t="shared" si="7"/>
        <v>0</v>
      </c>
      <c r="V34" s="139">
        <f t="shared" si="7"/>
        <v>5.6960888234114198E-4</v>
      </c>
    </row>
    <row r="35" spans="2:22">
      <c r="B35" s="136" t="s">
        <v>1933</v>
      </c>
      <c r="C35" s="136" t="s">
        <v>1934</v>
      </c>
      <c r="D35" t="s">
        <v>1935</v>
      </c>
      <c r="E35">
        <f>SUMIFS('Annual Service Data_rail only'!N:N,'Annual Service Data_rail only'!C:C,C35)</f>
        <v>0</v>
      </c>
      <c r="F35" s="133">
        <f>SUMIFS('Annual Service Data_rail only'!X:X,'Annual Service Data_rail only'!C:C,C35)</f>
        <v>0</v>
      </c>
      <c r="G35" s="133">
        <f>SUMIFS('Annual Service Data_rail only'!AT:AT,'Annual Service Data_rail only'!C:C,C35)</f>
        <v>0</v>
      </c>
      <c r="H35">
        <f>SUMIFS('Fuel and Energy_rail only'!AD:AD,'Fuel and Energy_rail only'!C:C,C35)</f>
        <v>0</v>
      </c>
      <c r="I35">
        <f>SUMIFS('Fuel and Energy_rail only'!AN:AN,'Fuel and Energy_rail only'!C:C,C35)</f>
        <v>0</v>
      </c>
      <c r="J35" s="54">
        <f t="shared" si="2"/>
        <v>0</v>
      </c>
      <c r="K35" s="54">
        <f t="shared" si="2"/>
        <v>0</v>
      </c>
      <c r="L35" s="137">
        <f t="shared" si="0"/>
        <v>0</v>
      </c>
      <c r="M35" s="138">
        <f t="shared" si="1"/>
        <v>0</v>
      </c>
      <c r="N35" s="138">
        <f t="shared" si="3"/>
        <v>0</v>
      </c>
      <c r="O35" s="138">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39">
        <f t="shared" si="7"/>
        <v>0</v>
      </c>
      <c r="V35" s="139">
        <f t="shared" si="7"/>
        <v>0</v>
      </c>
    </row>
    <row r="36" spans="2:22">
      <c r="B36" s="136" t="s">
        <v>1936</v>
      </c>
      <c r="C36" s="136" t="s">
        <v>1937</v>
      </c>
      <c r="D36" t="s">
        <v>1938</v>
      </c>
      <c r="E36">
        <f>SUMIFS('Annual Service Data_rail only'!N:N,'Annual Service Data_rail only'!C:C,C36)</f>
        <v>0</v>
      </c>
      <c r="F36" s="133">
        <f>SUMIFS('Annual Service Data_rail only'!X:X,'Annual Service Data_rail only'!C:C,C36)</f>
        <v>0</v>
      </c>
      <c r="G36" s="133">
        <f>SUMIFS('Annual Service Data_rail only'!AT:AT,'Annual Service Data_rail only'!C:C,C36)</f>
        <v>0</v>
      </c>
      <c r="H36">
        <f>SUMIFS('Fuel and Energy_rail only'!AD:AD,'Fuel and Energy_rail only'!C:C,C36)</f>
        <v>0</v>
      </c>
      <c r="I36">
        <f>SUMIFS('Fuel and Energy_rail only'!AN:AN,'Fuel and Energy_rail only'!C:C,C36)</f>
        <v>0</v>
      </c>
      <c r="J36" s="54">
        <f t="shared" si="2"/>
        <v>0</v>
      </c>
      <c r="K36" s="54">
        <f t="shared" si="2"/>
        <v>0</v>
      </c>
      <c r="L36" s="137">
        <f t="shared" si="0"/>
        <v>0</v>
      </c>
      <c r="M36" s="138">
        <f t="shared" si="1"/>
        <v>0</v>
      </c>
      <c r="N36" s="138">
        <f t="shared" si="3"/>
        <v>0</v>
      </c>
      <c r="O36" s="138">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39">
        <f t="shared" si="7"/>
        <v>0</v>
      </c>
      <c r="V36" s="139">
        <f t="shared" si="7"/>
        <v>0</v>
      </c>
    </row>
    <row r="37" spans="2:22">
      <c r="B37" s="136" t="s">
        <v>1939</v>
      </c>
      <c r="C37" s="136" t="s">
        <v>1940</v>
      </c>
      <c r="D37" t="s">
        <v>1941</v>
      </c>
      <c r="E37">
        <f>SUMIFS('Annual Service Data_rail only'!N:N,'Annual Service Data_rail only'!C:C,C37)</f>
        <v>0</v>
      </c>
      <c r="F37" s="133">
        <f>SUMIFS('Annual Service Data_rail only'!X:X,'Annual Service Data_rail only'!C:C,C37)</f>
        <v>0</v>
      </c>
      <c r="G37" s="133">
        <f>SUMIFS('Annual Service Data_rail only'!AT:AT,'Annual Service Data_rail only'!C:C,C37)</f>
        <v>0</v>
      </c>
      <c r="H37">
        <f>SUMIFS('Fuel and Energy_rail only'!AD:AD,'Fuel and Energy_rail only'!C:C,C37)</f>
        <v>0</v>
      </c>
      <c r="I37">
        <f>SUMIFS('Fuel and Energy_rail only'!AN:AN,'Fuel and Energy_rail only'!C:C,C37)</f>
        <v>0</v>
      </c>
      <c r="J37" s="54">
        <f t="shared" si="2"/>
        <v>0</v>
      </c>
      <c r="K37" s="54">
        <f t="shared" si="2"/>
        <v>0</v>
      </c>
      <c r="L37" s="137">
        <f t="shared" si="0"/>
        <v>0</v>
      </c>
      <c r="M37" s="138">
        <f t="shared" si="1"/>
        <v>0</v>
      </c>
      <c r="N37" s="138">
        <f t="shared" si="3"/>
        <v>0</v>
      </c>
      <c r="O37" s="138">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39">
        <f t="shared" si="7"/>
        <v>0</v>
      </c>
      <c r="V37" s="139">
        <f t="shared" si="7"/>
        <v>0</v>
      </c>
    </row>
    <row r="38" spans="2:22">
      <c r="B38" s="136" t="s">
        <v>1942</v>
      </c>
      <c r="C38" s="136" t="s">
        <v>1943</v>
      </c>
      <c r="D38" t="s">
        <v>1944</v>
      </c>
      <c r="E38">
        <f>SUMIFS('Annual Service Data_rail only'!N:N,'Annual Service Data_rail only'!C:C,C38)</f>
        <v>0</v>
      </c>
      <c r="F38" s="133">
        <f>SUMIFS('Annual Service Data_rail only'!X:X,'Annual Service Data_rail only'!C:C,C38)</f>
        <v>0</v>
      </c>
      <c r="G38" s="133">
        <f>SUMIFS('Annual Service Data_rail only'!AT:AT,'Annual Service Data_rail only'!C:C,C38)</f>
        <v>0</v>
      </c>
      <c r="H38">
        <f>SUMIFS('Fuel and Energy_rail only'!AD:AD,'Fuel and Energy_rail only'!C:C,C38)</f>
        <v>0</v>
      </c>
      <c r="I38">
        <f>SUMIFS('Fuel and Energy_rail only'!AN:AN,'Fuel and Energy_rail only'!C:C,C38)</f>
        <v>0</v>
      </c>
      <c r="J38" s="54">
        <f t="shared" si="2"/>
        <v>0</v>
      </c>
      <c r="K38" s="54">
        <f t="shared" si="2"/>
        <v>0</v>
      </c>
      <c r="L38" s="137">
        <f t="shared" si="0"/>
        <v>0</v>
      </c>
      <c r="M38" s="138">
        <f t="shared" si="1"/>
        <v>0</v>
      </c>
      <c r="N38" s="138">
        <f t="shared" si="3"/>
        <v>0</v>
      </c>
      <c r="O38" s="138">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39">
        <f t="shared" si="7"/>
        <v>0</v>
      </c>
      <c r="V38" s="139">
        <f t="shared" si="7"/>
        <v>0</v>
      </c>
    </row>
    <row r="39" spans="2:22">
      <c r="B39" s="136" t="s">
        <v>1945</v>
      </c>
      <c r="C39" s="136" t="s">
        <v>1678</v>
      </c>
      <c r="D39" t="s">
        <v>1946</v>
      </c>
      <c r="E39">
        <f>SUMIFS('Annual Service Data_rail only'!N:N,'Annual Service Data_rail only'!C:C,C39)</f>
        <v>184</v>
      </c>
      <c r="F39" s="133">
        <f>SUMIFS('Annual Service Data_rail only'!X:X,'Annual Service Data_rail only'!C:C,C39)</f>
        <v>77331686</v>
      </c>
      <c r="G39" s="133">
        <f>SUMIFS('Annual Service Data_rail only'!AT:AT,'Annual Service Data_rail only'!C:C,C39)</f>
        <v>1699013683</v>
      </c>
      <c r="H39">
        <f>SUMIFS('Fuel and Energy_rail only'!AD:AD,'Fuel and Energy_rail only'!C:C,C39)</f>
        <v>2485889</v>
      </c>
      <c r="I39">
        <f>SUMIFS('Fuel and Energy_rail only'!AN:AN,'Fuel and Energy_rail only'!C:C,C39)</f>
        <v>28864827</v>
      </c>
      <c r="J39" s="54">
        <f t="shared" si="2"/>
        <v>7.9292893980475593E-2</v>
      </c>
      <c r="K39" s="54">
        <f t="shared" si="2"/>
        <v>0.92070710601952443</v>
      </c>
      <c r="L39" s="137">
        <f t="shared" si="0"/>
        <v>21.97047253049675</v>
      </c>
      <c r="M39" s="138">
        <f t="shared" si="1"/>
        <v>420280.90217391303</v>
      </c>
      <c r="N39" s="138">
        <f t="shared" si="3"/>
        <v>14.589892492407509</v>
      </c>
      <c r="O39" s="138">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39">
        <f t="shared" si="7"/>
        <v>7.3770398705306041E-5</v>
      </c>
      <c r="V39" s="139">
        <f t="shared" si="7"/>
        <v>8.8285725032966977E-4</v>
      </c>
    </row>
    <row r="40" spans="2:22">
      <c r="B40" s="136" t="s">
        <v>1947</v>
      </c>
      <c r="C40" s="136" t="s">
        <v>1783</v>
      </c>
      <c r="D40" t="s">
        <v>1948</v>
      </c>
      <c r="E40">
        <f>SUMIFS('Annual Service Data_rail only'!N:N,'Annual Service Data_rail only'!C:C,C40)</f>
        <v>7</v>
      </c>
      <c r="F40" s="133">
        <f>SUMIFS('Annual Service Data_rail only'!X:X,'Annual Service Data_rail only'!C:C,C40)</f>
        <v>965030</v>
      </c>
      <c r="G40" s="133">
        <f>SUMIFS('Annual Service Data_rail only'!AT:AT,'Annual Service Data_rail only'!C:C,C40)</f>
        <v>24052625</v>
      </c>
      <c r="H40">
        <f>SUMIFS('Fuel and Energy_rail only'!AD:AD,'Fuel and Energy_rail only'!C:C,C40)</f>
        <v>350453</v>
      </c>
      <c r="I40">
        <f>SUMIFS('Fuel and Energy_rail only'!AN:AN,'Fuel and Energy_rail only'!C:C,C40)</f>
        <v>0</v>
      </c>
      <c r="J40" s="54">
        <f t="shared" si="2"/>
        <v>1</v>
      </c>
      <c r="K40" s="54">
        <f t="shared" si="2"/>
        <v>0</v>
      </c>
      <c r="L40" s="137">
        <f t="shared" si="0"/>
        <v>24.924225153622167</v>
      </c>
      <c r="M40" s="138">
        <f t="shared" si="1"/>
        <v>137861.42857142858</v>
      </c>
      <c r="N40" s="138">
        <f t="shared" si="3"/>
        <v>7</v>
      </c>
      <c r="O40" s="138">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39">
        <f t="shared" si="7"/>
        <v>2.1888256201070918E-4</v>
      </c>
      <c r="V40" s="139">
        <f t="shared" si="7"/>
        <v>0</v>
      </c>
    </row>
    <row r="41" spans="2:22">
      <c r="B41" s="136" t="s">
        <v>1717</v>
      </c>
      <c r="C41" s="136" t="s">
        <v>1670</v>
      </c>
      <c r="D41" t="s">
        <v>1949</v>
      </c>
      <c r="E41">
        <f>SUMIFS('Annual Service Data_rail only'!N:N,'Annual Service Data_rail only'!C:C,C41)</f>
        <v>787</v>
      </c>
      <c r="F41" s="133">
        <f>SUMIFS('Annual Service Data_rail only'!X:X,'Annual Service Data_rail only'!C:C,C41)</f>
        <v>459797967</v>
      </c>
      <c r="G41" s="133">
        <f>SUMIFS('Annual Service Data_rail only'!AT:AT,'Annual Service Data_rail only'!C:C,C41)</f>
        <v>6605805362</v>
      </c>
      <c r="H41">
        <f>SUMIFS('Fuel and Energy_rail only'!AD:AD,'Fuel and Energy_rail only'!C:C,C41)</f>
        <v>757533</v>
      </c>
      <c r="I41">
        <f>SUMIFS('Fuel and Energy_rail only'!AN:AN,'Fuel and Energy_rail only'!C:C,C41)</f>
        <v>433746106</v>
      </c>
      <c r="J41" s="54">
        <f t="shared" si="2"/>
        <v>1.7434445468476271E-3</v>
      </c>
      <c r="K41" s="54">
        <f t="shared" si="2"/>
        <v>0.99825655545315239</v>
      </c>
      <c r="L41" s="137">
        <f t="shared" ref="L41:L59" si="8">IFERROR(G41/F41,0)</f>
        <v>14.366756349751325</v>
      </c>
      <c r="M41" s="138">
        <f t="shared" ref="M41:M59" si="9">IFERROR(F41/E41,0)</f>
        <v>584241.3811944091</v>
      </c>
      <c r="N41" s="138">
        <f t="shared" si="3"/>
        <v>1.3720908583690825</v>
      </c>
      <c r="O41" s="138">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39">
        <f t="shared" si="7"/>
        <v>6.5219945957546822E-6</v>
      </c>
      <c r="V41" s="139">
        <f t="shared" si="7"/>
        <v>7.8215808848957843E-4</v>
      </c>
    </row>
    <row r="42" spans="2:22">
      <c r="B42" s="136" t="s">
        <v>1950</v>
      </c>
      <c r="C42" s="136" t="s">
        <v>1756</v>
      </c>
      <c r="D42" t="s">
        <v>1951</v>
      </c>
      <c r="E42">
        <f>SUMIFS('Annual Service Data_rail only'!N:N,'Annual Service Data_rail only'!C:C,C42)</f>
        <v>16</v>
      </c>
      <c r="F42" s="133">
        <f>SUMIFS('Annual Service Data_rail only'!X:X,'Annual Service Data_rail only'!C:C,C42)</f>
        <v>2267166</v>
      </c>
      <c r="G42" s="133">
        <f>SUMIFS('Annual Service Data_rail only'!AT:AT,'Annual Service Data_rail only'!C:C,C42)</f>
        <v>37638865</v>
      </c>
      <c r="H42">
        <f>SUMIFS('Fuel and Energy_rail only'!AD:AD,'Fuel and Energy_rail only'!C:C,C42)</f>
        <v>0</v>
      </c>
      <c r="I42">
        <f>SUMIFS('Fuel and Energy_rail only'!AN:AN,'Fuel and Energy_rail only'!C:C,C42)</f>
        <v>2267804</v>
      </c>
      <c r="J42" s="54">
        <f t="shared" si="2"/>
        <v>0</v>
      </c>
      <c r="K42" s="54">
        <f t="shared" si="2"/>
        <v>1</v>
      </c>
      <c r="L42" s="137">
        <f t="shared" si="8"/>
        <v>16.601724355428761</v>
      </c>
      <c r="M42" s="138">
        <f t="shared" si="9"/>
        <v>141697.875</v>
      </c>
      <c r="N42" s="138">
        <f t="shared" si="3"/>
        <v>0</v>
      </c>
      <c r="O42" s="138">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39">
        <f t="shared" si="7"/>
        <v>0</v>
      </c>
      <c r="V42" s="139">
        <f t="shared" si="7"/>
        <v>6.5712105476848151E-4</v>
      </c>
    </row>
    <row r="43" spans="2:22">
      <c r="B43" s="136" t="s">
        <v>1952</v>
      </c>
      <c r="C43" s="136" t="s">
        <v>1953</v>
      </c>
      <c r="D43" t="s">
        <v>1954</v>
      </c>
      <c r="E43">
        <f>SUMIFS('Annual Service Data_rail only'!N:N,'Annual Service Data_rail only'!C:C,C43)</f>
        <v>0</v>
      </c>
      <c r="F43" s="133">
        <f>SUMIFS('Annual Service Data_rail only'!X:X,'Annual Service Data_rail only'!C:C,C43)</f>
        <v>0</v>
      </c>
      <c r="G43" s="133">
        <f>SUMIFS('Annual Service Data_rail only'!AT:AT,'Annual Service Data_rail only'!C:C,C43)</f>
        <v>0</v>
      </c>
      <c r="H43">
        <f>SUMIFS('Fuel and Energy_rail only'!AD:AD,'Fuel and Energy_rail only'!C:C,C43)</f>
        <v>0</v>
      </c>
      <c r="I43">
        <f>SUMIFS('Fuel and Energy_rail only'!AN:AN,'Fuel and Energy_rail only'!C:C,C43)</f>
        <v>0</v>
      </c>
      <c r="J43" s="54">
        <f t="shared" si="2"/>
        <v>0</v>
      </c>
      <c r="K43" s="54">
        <f t="shared" si="2"/>
        <v>0</v>
      </c>
      <c r="L43" s="137">
        <f t="shared" si="8"/>
        <v>0</v>
      </c>
      <c r="M43" s="138">
        <f t="shared" si="9"/>
        <v>0</v>
      </c>
      <c r="N43" s="138">
        <f t="shared" si="3"/>
        <v>0</v>
      </c>
      <c r="O43" s="138">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39">
        <f t="shared" si="7"/>
        <v>0</v>
      </c>
      <c r="V43" s="139">
        <f t="shared" si="7"/>
        <v>0</v>
      </c>
    </row>
    <row r="44" spans="2:22">
      <c r="B44" s="136" t="s">
        <v>1955</v>
      </c>
      <c r="C44" s="136" t="s">
        <v>1750</v>
      </c>
      <c r="D44" t="s">
        <v>1956</v>
      </c>
      <c r="E44">
        <f>SUMIFS('Annual Service Data_rail only'!N:N,'Annual Service Data_rail only'!C:C,C44)</f>
        <v>14</v>
      </c>
      <c r="F44" s="133">
        <f>SUMIFS('Annual Service Data_rail only'!X:X,'Annual Service Data_rail only'!C:C,C44)</f>
        <v>3017495</v>
      </c>
      <c r="G44" s="133">
        <f>SUMIFS('Annual Service Data_rail only'!AT:AT,'Annual Service Data_rail only'!C:C,C44)</f>
        <v>20427250</v>
      </c>
      <c r="H44">
        <f>SUMIFS('Fuel and Energy_rail only'!AD:AD,'Fuel and Energy_rail only'!C:C,C44)</f>
        <v>0</v>
      </c>
      <c r="I44">
        <f>SUMIFS('Fuel and Energy_rail only'!AN:AN,'Fuel and Energy_rail only'!C:C,C44)</f>
        <v>2921572</v>
      </c>
      <c r="J44" s="54">
        <f t="shared" si="2"/>
        <v>0</v>
      </c>
      <c r="K44" s="54">
        <f t="shared" si="2"/>
        <v>1</v>
      </c>
      <c r="L44" s="137">
        <f t="shared" si="8"/>
        <v>6.769605252038529</v>
      </c>
      <c r="M44" s="138">
        <f t="shared" si="9"/>
        <v>215535.35714285713</v>
      </c>
      <c r="N44" s="138">
        <f t="shared" si="3"/>
        <v>0</v>
      </c>
      <c r="O44" s="138">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39">
        <f t="shared" si="7"/>
        <v>0</v>
      </c>
      <c r="V44" s="139">
        <f t="shared" si="7"/>
        <v>1.8655698073438882E-4</v>
      </c>
    </row>
    <row r="45" spans="2:22">
      <c r="B45" s="136" t="s">
        <v>1957</v>
      </c>
      <c r="C45" s="136" t="s">
        <v>1958</v>
      </c>
      <c r="D45" t="s">
        <v>1959</v>
      </c>
      <c r="E45">
        <f>SUMIFS('Annual Service Data_rail only'!N:N,'Annual Service Data_rail only'!C:C,C45)</f>
        <v>0</v>
      </c>
      <c r="F45" s="133">
        <f>SUMIFS('Annual Service Data_rail only'!X:X,'Annual Service Data_rail only'!C:C,C45)</f>
        <v>0</v>
      </c>
      <c r="G45" s="133">
        <f>SUMIFS('Annual Service Data_rail only'!AT:AT,'Annual Service Data_rail only'!C:C,C45)</f>
        <v>0</v>
      </c>
      <c r="H45">
        <f>SUMIFS('Fuel and Energy_rail only'!AD:AD,'Fuel and Energy_rail only'!C:C,C45)</f>
        <v>0</v>
      </c>
      <c r="I45">
        <f>SUMIFS('Fuel and Energy_rail only'!AN:AN,'Fuel and Energy_rail only'!C:C,C45)</f>
        <v>0</v>
      </c>
      <c r="J45" s="54">
        <f t="shared" si="2"/>
        <v>0</v>
      </c>
      <c r="K45" s="54">
        <f t="shared" si="2"/>
        <v>0</v>
      </c>
      <c r="L45" s="137">
        <f t="shared" si="8"/>
        <v>0</v>
      </c>
      <c r="M45" s="138">
        <f t="shared" si="9"/>
        <v>0</v>
      </c>
      <c r="N45" s="138">
        <f t="shared" si="3"/>
        <v>0</v>
      </c>
      <c r="O45" s="138">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39">
        <f t="shared" si="7"/>
        <v>0</v>
      </c>
      <c r="V45" s="139">
        <f t="shared" si="7"/>
        <v>0</v>
      </c>
    </row>
    <row r="46" spans="2:22">
      <c r="B46" s="136" t="s">
        <v>1960</v>
      </c>
      <c r="C46" s="136" t="s">
        <v>1730</v>
      </c>
      <c r="D46" t="s">
        <v>1961</v>
      </c>
      <c r="E46">
        <f>SUMIFS('Annual Service Data_rail only'!N:N,'Annual Service Data_rail only'!C:C,C46)</f>
        <v>55</v>
      </c>
      <c r="F46" s="133">
        <f>SUMIFS('Annual Service Data_rail only'!X:X,'Annual Service Data_rail only'!C:C,C46)</f>
        <v>8981104</v>
      </c>
      <c r="G46" s="133">
        <f>SUMIFS('Annual Service Data_rail only'!AT:AT,'Annual Service Data_rail only'!C:C,C46)</f>
        <v>159458488</v>
      </c>
      <c r="H46">
        <f>SUMIFS('Fuel and Energy_rail only'!AD:AD,'Fuel and Energy_rail only'!C:C,C46)</f>
        <v>0</v>
      </c>
      <c r="I46">
        <f>SUMIFS('Fuel and Energy_rail only'!AN:AN,'Fuel and Energy_rail only'!C:C,C46)</f>
        <v>9045741</v>
      </c>
      <c r="J46" s="54">
        <f t="shared" si="2"/>
        <v>0</v>
      </c>
      <c r="K46" s="54">
        <f t="shared" si="2"/>
        <v>1</v>
      </c>
      <c r="L46" s="137">
        <f t="shared" si="8"/>
        <v>17.754887149731257</v>
      </c>
      <c r="M46" s="138">
        <f t="shared" si="9"/>
        <v>163292.79999999999</v>
      </c>
      <c r="N46" s="138">
        <f t="shared" si="3"/>
        <v>0</v>
      </c>
      <c r="O46" s="138">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39">
        <f t="shared" si="7"/>
        <v>0</v>
      </c>
      <c r="V46" s="139">
        <f t="shared" si="7"/>
        <v>8.5921928610077983E-4</v>
      </c>
    </row>
    <row r="47" spans="2:22">
      <c r="B47" s="136" t="s">
        <v>1962</v>
      </c>
      <c r="C47" s="136" t="s">
        <v>1701</v>
      </c>
      <c r="D47" t="s">
        <v>1963</v>
      </c>
      <c r="E47">
        <f>SUMIFS('Annual Service Data_rail only'!N:N,'Annual Service Data_rail only'!C:C,C47)</f>
        <v>176</v>
      </c>
      <c r="F47" s="133">
        <f>SUMIFS('Annual Service Data_rail only'!X:X,'Annual Service Data_rail only'!C:C,C47)</f>
        <v>37294660</v>
      </c>
      <c r="G47" s="133">
        <f>SUMIFS('Annual Service Data_rail only'!AT:AT,'Annual Service Data_rail only'!C:C,C47)</f>
        <v>725134241</v>
      </c>
      <c r="H47">
        <f>SUMIFS('Fuel and Energy_rail only'!AD:AD,'Fuel and Energy_rail only'!C:C,C47)</f>
        <v>0</v>
      </c>
      <c r="I47">
        <f>SUMIFS('Fuel and Energy_rail only'!AN:AN,'Fuel and Energy_rail only'!C:C,C47)</f>
        <v>31752653</v>
      </c>
      <c r="J47" s="54">
        <f t="shared" si="2"/>
        <v>0</v>
      </c>
      <c r="K47" s="54">
        <f t="shared" si="2"/>
        <v>1</v>
      </c>
      <c r="L47" s="137">
        <f t="shared" si="8"/>
        <v>19.443379856526377</v>
      </c>
      <c r="M47" s="138">
        <f t="shared" si="9"/>
        <v>211901.47727272726</v>
      </c>
      <c r="N47" s="138">
        <f t="shared" si="3"/>
        <v>0</v>
      </c>
      <c r="O47" s="138">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39">
        <f t="shared" si="7"/>
        <v>0</v>
      </c>
      <c r="V47" s="139">
        <f t="shared" si="7"/>
        <v>5.6837895145453508E-4</v>
      </c>
    </row>
    <row r="48" spans="2:22">
      <c r="B48" s="136" t="s">
        <v>1964</v>
      </c>
      <c r="C48" s="136" t="s">
        <v>1965</v>
      </c>
      <c r="D48" t="s">
        <v>1966</v>
      </c>
      <c r="E48">
        <f>SUMIFS('Annual Service Data_rail only'!N:N,'Annual Service Data_rail only'!C:C,C48)</f>
        <v>0</v>
      </c>
      <c r="F48" s="133">
        <f>SUMIFS('Annual Service Data_rail only'!X:X,'Annual Service Data_rail only'!C:C,C48)</f>
        <v>0</v>
      </c>
      <c r="G48" s="133">
        <f>SUMIFS('Annual Service Data_rail only'!AT:AT,'Annual Service Data_rail only'!C:C,C48)</f>
        <v>0</v>
      </c>
      <c r="H48">
        <f>SUMIFS('Fuel and Energy_rail only'!AD:AD,'Fuel and Energy_rail only'!C:C,C48)</f>
        <v>0</v>
      </c>
      <c r="I48">
        <f>SUMIFS('Fuel and Energy_rail only'!AN:AN,'Fuel and Energy_rail only'!C:C,C48)</f>
        <v>0</v>
      </c>
      <c r="J48" s="54">
        <f t="shared" si="2"/>
        <v>0</v>
      </c>
      <c r="K48" s="54">
        <f t="shared" si="2"/>
        <v>0</v>
      </c>
      <c r="L48" s="137">
        <f t="shared" si="8"/>
        <v>0</v>
      </c>
      <c r="M48" s="138">
        <f t="shared" si="9"/>
        <v>0</v>
      </c>
      <c r="N48" s="138">
        <f t="shared" si="3"/>
        <v>0</v>
      </c>
      <c r="O48" s="138">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39">
        <f t="shared" si="7"/>
        <v>0</v>
      </c>
      <c r="V48" s="139">
        <f t="shared" si="7"/>
        <v>0</v>
      </c>
    </row>
    <row r="49" spans="2:24">
      <c r="B49" s="136" t="s">
        <v>1967</v>
      </c>
      <c r="C49" s="136" t="s">
        <v>1968</v>
      </c>
      <c r="D49" t="s">
        <v>1969</v>
      </c>
      <c r="E49">
        <f>SUMIFS('Annual Service Data_rail only'!N:N,'Annual Service Data_rail only'!C:C,C49)</f>
        <v>0</v>
      </c>
      <c r="F49" s="133">
        <f>SUMIFS('Annual Service Data_rail only'!X:X,'Annual Service Data_rail only'!C:C,C49)</f>
        <v>0</v>
      </c>
      <c r="G49" s="133">
        <f>SUMIFS('Annual Service Data_rail only'!AT:AT,'Annual Service Data_rail only'!C:C,C49)</f>
        <v>0</v>
      </c>
      <c r="H49">
        <f>SUMIFS('Fuel and Energy_rail only'!AD:AD,'Fuel and Energy_rail only'!C:C,C49)</f>
        <v>0</v>
      </c>
      <c r="I49">
        <f>SUMIFS('Fuel and Energy_rail only'!AN:AN,'Fuel and Energy_rail only'!C:C,C49)</f>
        <v>0</v>
      </c>
      <c r="J49" s="54">
        <f t="shared" si="2"/>
        <v>0</v>
      </c>
      <c r="K49" s="54">
        <f t="shared" si="2"/>
        <v>0</v>
      </c>
      <c r="L49" s="137">
        <f t="shared" si="8"/>
        <v>0</v>
      </c>
      <c r="M49" s="138">
        <f t="shared" si="9"/>
        <v>0</v>
      </c>
      <c r="N49" s="138">
        <f t="shared" si="3"/>
        <v>0</v>
      </c>
      <c r="O49" s="138">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39">
        <f t="shared" si="7"/>
        <v>0</v>
      </c>
      <c r="V49" s="139">
        <f t="shared" si="7"/>
        <v>0</v>
      </c>
    </row>
    <row r="50" spans="2:24">
      <c r="B50" s="136" t="s">
        <v>1970</v>
      </c>
      <c r="C50" s="136" t="s">
        <v>1971</v>
      </c>
      <c r="D50" t="s">
        <v>1972</v>
      </c>
      <c r="E50">
        <f>SUMIFS('Annual Service Data_rail only'!N:N,'Annual Service Data_rail only'!C:C,C50)</f>
        <v>0</v>
      </c>
      <c r="F50" s="133">
        <f>SUMIFS('Annual Service Data_rail only'!X:X,'Annual Service Data_rail only'!C:C,C50)</f>
        <v>0</v>
      </c>
      <c r="G50" s="133">
        <f>SUMIFS('Annual Service Data_rail only'!AT:AT,'Annual Service Data_rail only'!C:C,C50)</f>
        <v>0</v>
      </c>
      <c r="H50">
        <f>SUMIFS('Fuel and Energy_rail only'!AD:AD,'Fuel and Energy_rail only'!C:C,C50)</f>
        <v>0</v>
      </c>
      <c r="I50">
        <f>SUMIFS('Fuel and Energy_rail only'!AN:AN,'Fuel and Energy_rail only'!C:C,C50)</f>
        <v>0</v>
      </c>
      <c r="J50" s="54">
        <f t="shared" si="2"/>
        <v>0</v>
      </c>
      <c r="K50" s="54">
        <f t="shared" si="2"/>
        <v>0</v>
      </c>
      <c r="L50" s="137">
        <f t="shared" si="8"/>
        <v>0</v>
      </c>
      <c r="M50" s="138">
        <f t="shared" si="9"/>
        <v>0</v>
      </c>
      <c r="N50" s="138">
        <f t="shared" si="3"/>
        <v>0</v>
      </c>
      <c r="O50" s="138">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39">
        <f t="shared" si="7"/>
        <v>0</v>
      </c>
      <c r="V50" s="139">
        <f t="shared" si="7"/>
        <v>0</v>
      </c>
    </row>
    <row r="51" spans="2:24">
      <c r="B51" s="136" t="s">
        <v>1973</v>
      </c>
      <c r="C51" s="136" t="s">
        <v>1789</v>
      </c>
      <c r="D51" t="s">
        <v>1974</v>
      </c>
      <c r="E51">
        <f>SUMIFS('Annual Service Data_rail only'!N:N,'Annual Service Data_rail only'!C:C,C51)</f>
        <v>2</v>
      </c>
      <c r="F51" s="133">
        <f>SUMIFS('Annual Service Data_rail only'!X:X,'Annual Service Data_rail only'!C:C,C51)</f>
        <v>208873</v>
      </c>
      <c r="G51" s="133">
        <f>SUMIFS('Annual Service Data_rail only'!AT:AT,'Annual Service Data_rail only'!C:C,C51)</f>
        <v>3403059</v>
      </c>
      <c r="H51">
        <f>SUMIFS('Fuel and Energy_rail only'!AD:AD,'Fuel and Energy_rail only'!C:C,C51)</f>
        <v>71832</v>
      </c>
      <c r="I51">
        <f>SUMIFS('Fuel and Energy_rail only'!AN:AN,'Fuel and Energy_rail only'!C:C,C51)</f>
        <v>0</v>
      </c>
      <c r="J51" s="54">
        <f t="shared" si="2"/>
        <v>1</v>
      </c>
      <c r="K51" s="54">
        <f t="shared" si="2"/>
        <v>0</v>
      </c>
      <c r="L51" s="137">
        <f t="shared" si="8"/>
        <v>16.292479161978811</v>
      </c>
      <c r="M51" s="138">
        <f t="shared" si="9"/>
        <v>104436.5</v>
      </c>
      <c r="N51" s="138">
        <f t="shared" si="3"/>
        <v>2</v>
      </c>
      <c r="O51" s="138">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39">
        <f t="shared" si="7"/>
        <v>1.2578769435331124E-4</v>
      </c>
      <c r="V51" s="139">
        <f t="shared" si="7"/>
        <v>0</v>
      </c>
    </row>
    <row r="52" spans="2:24">
      <c r="B52" s="136" t="s">
        <v>1975</v>
      </c>
      <c r="C52" s="136" t="s">
        <v>1704</v>
      </c>
      <c r="D52" t="s">
        <v>1976</v>
      </c>
      <c r="E52">
        <f>SUMIFS('Annual Service Data_rail only'!N:N,'Annual Service Data_rail only'!C:C,C52)</f>
        <v>81</v>
      </c>
      <c r="F52" s="133">
        <f>SUMIFS('Annual Service Data_rail only'!X:X,'Annual Service Data_rail only'!C:C,C52)</f>
        <v>16971382</v>
      </c>
      <c r="G52" s="133">
        <f>SUMIFS('Annual Service Data_rail only'!AT:AT,'Annual Service Data_rail only'!C:C,C52)</f>
        <v>229087609</v>
      </c>
      <c r="H52">
        <f>SUMIFS('Fuel and Energy_rail only'!AD:AD,'Fuel and Energy_rail only'!C:C,C52)</f>
        <v>2810479</v>
      </c>
      <c r="I52">
        <f>SUMIFS('Fuel and Energy_rail only'!AN:AN,'Fuel and Energy_rail only'!C:C,C52)</f>
        <v>13314833</v>
      </c>
      <c r="J52" s="54">
        <f t="shared" si="2"/>
        <v>0.17428989901094627</v>
      </c>
      <c r="K52" s="54">
        <f t="shared" si="2"/>
        <v>0.82571010098905373</v>
      </c>
      <c r="L52" s="137">
        <f t="shared" si="8"/>
        <v>13.498465180973476</v>
      </c>
      <c r="M52" s="138">
        <f t="shared" si="9"/>
        <v>209523.23456790124</v>
      </c>
      <c r="N52" s="138">
        <f t="shared" si="3"/>
        <v>14.117481819886647</v>
      </c>
      <c r="O52" s="138">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39">
        <f t="shared" si="7"/>
        <v>1.5830993580821838E-4</v>
      </c>
      <c r="V52" s="139">
        <f t="shared" si="7"/>
        <v>4.0480572702220627E-4</v>
      </c>
    </row>
    <row r="53" spans="2:24">
      <c r="B53" s="136" t="s">
        <v>1977</v>
      </c>
      <c r="C53" s="136" t="s">
        <v>1722</v>
      </c>
      <c r="D53" t="s">
        <v>1978</v>
      </c>
      <c r="E53">
        <f>SUMIFS('Annual Service Data_rail only'!N:N,'Annual Service Data_rail only'!C:C,C53)</f>
        <v>31</v>
      </c>
      <c r="F53" s="133">
        <f>SUMIFS('Annual Service Data_rail only'!X:X,'Annual Service Data_rail only'!C:C,C53)</f>
        <v>10256420</v>
      </c>
      <c r="G53" s="133">
        <f>SUMIFS('Annual Service Data_rail only'!AT:AT,'Annual Service Data_rail only'!C:C,C53)</f>
        <v>91039641</v>
      </c>
      <c r="H53">
        <f>SUMIFS('Fuel and Energy_rail only'!AD:AD,'Fuel and Energy_rail only'!C:C,C53)</f>
        <v>850933</v>
      </c>
      <c r="I53">
        <f>SUMIFS('Fuel and Energy_rail only'!AN:AN,'Fuel and Energy_rail only'!C:C,C53)</f>
        <v>6307169</v>
      </c>
      <c r="J53" s="54">
        <f t="shared" si="2"/>
        <v>0.11887690340260589</v>
      </c>
      <c r="K53" s="54">
        <f t="shared" si="2"/>
        <v>0.88112309659739407</v>
      </c>
      <c r="L53" s="137">
        <f t="shared" si="8"/>
        <v>8.876356564961263</v>
      </c>
      <c r="M53" s="138">
        <f t="shared" si="9"/>
        <v>330852.25806451612</v>
      </c>
      <c r="N53" s="138">
        <f t="shared" si="3"/>
        <v>3.6851840054807825</v>
      </c>
      <c r="O53" s="138">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39">
        <f t="shared" si="7"/>
        <v>4.0609713939961685E-5</v>
      </c>
      <c r="V53" s="139">
        <f t="shared" si="7"/>
        <v>5.9363480406708256E-4</v>
      </c>
    </row>
    <row r="54" spans="2:24">
      <c r="B54" s="136" t="s">
        <v>1979</v>
      </c>
      <c r="C54" s="136" t="s">
        <v>1980</v>
      </c>
      <c r="D54" t="s">
        <v>1981</v>
      </c>
      <c r="E54">
        <f>SUMIFS('Annual Service Data_rail only'!N:N,'Annual Service Data_rail only'!C:C,C54)</f>
        <v>0</v>
      </c>
      <c r="F54" s="133">
        <f>SUMIFS('Annual Service Data_rail only'!X:X,'Annual Service Data_rail only'!C:C,C54)</f>
        <v>0</v>
      </c>
      <c r="G54" s="133">
        <f>SUMIFS('Annual Service Data_rail only'!AT:AT,'Annual Service Data_rail only'!C:C,C54)</f>
        <v>0</v>
      </c>
      <c r="H54">
        <f>SUMIFS('Fuel and Energy_rail only'!AD:AD,'Fuel and Energy_rail only'!C:C,C54)</f>
        <v>0</v>
      </c>
      <c r="I54">
        <f>SUMIFS('Fuel and Energy_rail only'!AN:AN,'Fuel and Energy_rail only'!C:C,C54)</f>
        <v>0</v>
      </c>
      <c r="J54" s="54">
        <f t="shared" si="2"/>
        <v>0</v>
      </c>
      <c r="K54" s="54">
        <f t="shared" si="2"/>
        <v>0</v>
      </c>
      <c r="L54" s="137">
        <f t="shared" si="8"/>
        <v>0</v>
      </c>
      <c r="M54" s="138">
        <f t="shared" si="9"/>
        <v>0</v>
      </c>
      <c r="N54" s="138">
        <f t="shared" si="3"/>
        <v>0</v>
      </c>
      <c r="O54" s="138">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39">
        <f t="shared" si="7"/>
        <v>0</v>
      </c>
      <c r="V54" s="139">
        <f t="shared" si="7"/>
        <v>0</v>
      </c>
    </row>
    <row r="55" spans="2:24">
      <c r="B55" s="136" t="s">
        <v>1982</v>
      </c>
      <c r="C55" s="136" t="s">
        <v>1753</v>
      </c>
      <c r="D55" t="s">
        <v>1983</v>
      </c>
      <c r="E55">
        <f>SUMIFS('Annual Service Data_rail only'!N:N,'Annual Service Data_rail only'!C:C,C55)</f>
        <v>38</v>
      </c>
      <c r="F55" s="133">
        <f>SUMIFS('Annual Service Data_rail only'!X:X,'Annual Service Data_rail only'!C:C,C55)</f>
        <v>2579467</v>
      </c>
      <c r="G55" s="133">
        <f>SUMIFS('Annual Service Data_rail only'!AT:AT,'Annual Service Data_rail only'!C:C,C55)</f>
        <v>101304307</v>
      </c>
      <c r="H55">
        <f>SUMIFS('Fuel and Energy_rail only'!AD:AD,'Fuel and Energy_rail only'!C:C,C55)</f>
        <v>333956</v>
      </c>
      <c r="I55">
        <f>SUMIFS('Fuel and Energy_rail only'!AN:AN,'Fuel and Energy_rail only'!C:C,C55)</f>
        <v>345837</v>
      </c>
      <c r="J55" s="54">
        <f t="shared" si="2"/>
        <v>0.49126131042832155</v>
      </c>
      <c r="K55" s="54">
        <f t="shared" si="2"/>
        <v>0.50873868957167845</v>
      </c>
      <c r="L55" s="137">
        <f t="shared" si="8"/>
        <v>39.273348718940774</v>
      </c>
      <c r="M55" s="138">
        <f t="shared" si="9"/>
        <v>67880.710526315786</v>
      </c>
      <c r="N55" s="138">
        <f t="shared" si="3"/>
        <v>18.667929796276219</v>
      </c>
      <c r="O55" s="138">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39">
        <f t="shared" si="7"/>
        <v>2.5080388231794913E-4</v>
      </c>
      <c r="V55" s="139">
        <f t="shared" si="7"/>
        <v>4.5521802824377436E-3</v>
      </c>
    </row>
    <row r="56" spans="2:24">
      <c r="B56" s="136" t="s">
        <v>1688</v>
      </c>
      <c r="C56" s="136" t="s">
        <v>1759</v>
      </c>
      <c r="D56" t="s">
        <v>1984</v>
      </c>
      <c r="E56">
        <f>SUMIFS('Annual Service Data_rail only'!N:N,'Annual Service Data_rail only'!C:C,C56)</f>
        <v>40</v>
      </c>
      <c r="F56" s="133">
        <f>SUMIFS('Annual Service Data_rail only'!X:X,'Annual Service Data_rail only'!C:C,C56)</f>
        <v>5730374</v>
      </c>
      <c r="G56" s="133">
        <f>SUMIFS('Annual Service Data_rail only'!AT:AT,'Annual Service Data_rail only'!C:C,C56)</f>
        <v>81685247</v>
      </c>
      <c r="H56">
        <f>SUMIFS('Fuel and Energy_rail only'!AD:AD,'Fuel and Energy_rail only'!C:C,C56)</f>
        <v>335545</v>
      </c>
      <c r="I56">
        <f>SUMIFS('Fuel and Energy_rail only'!AN:AN,'Fuel and Energy_rail only'!C:C,C56)</f>
        <v>4232555</v>
      </c>
      <c r="J56" s="54">
        <f t="shared" si="2"/>
        <v>7.345395240909787E-2</v>
      </c>
      <c r="K56" s="54">
        <f t="shared" si="2"/>
        <v>0.92654604759090209</v>
      </c>
      <c r="L56" s="137">
        <f t="shared" si="8"/>
        <v>14.254784591721238</v>
      </c>
      <c r="M56" s="138">
        <f t="shared" si="9"/>
        <v>143259.35</v>
      </c>
      <c r="N56" s="138">
        <f t="shared" si="3"/>
        <v>2.9381580963639147</v>
      </c>
      <c r="O56" s="138">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39">
        <f t="shared" si="7"/>
        <v>6.9181573156261154E-5</v>
      </c>
      <c r="V56" s="139">
        <f t="shared" si="7"/>
        <v>1.0897035219714086E-3</v>
      </c>
    </row>
    <row r="57" spans="2:24">
      <c r="B57" s="136" t="s">
        <v>1985</v>
      </c>
      <c r="C57" s="136" t="s">
        <v>1986</v>
      </c>
      <c r="D57" t="s">
        <v>1987</v>
      </c>
      <c r="E57">
        <f>SUMIFS('Annual Service Data_rail only'!N:N,'Annual Service Data_rail only'!C:C,C57)</f>
        <v>0</v>
      </c>
      <c r="F57" s="133">
        <f>SUMIFS('Annual Service Data_rail only'!X:X,'Annual Service Data_rail only'!C:C,C57)</f>
        <v>0</v>
      </c>
      <c r="G57" s="133">
        <f>SUMIFS('Annual Service Data_rail only'!AT:AT,'Annual Service Data_rail only'!C:C,C57)</f>
        <v>0</v>
      </c>
      <c r="H57">
        <f>SUMIFS('Fuel and Energy_rail only'!AD:AD,'Fuel and Energy_rail only'!C:C,C57)</f>
        <v>0</v>
      </c>
      <c r="I57">
        <f>SUMIFS('Fuel and Energy_rail only'!AN:AN,'Fuel and Energy_rail only'!C:C,C57)</f>
        <v>0</v>
      </c>
      <c r="J57" s="54">
        <f t="shared" si="2"/>
        <v>0</v>
      </c>
      <c r="K57" s="54">
        <f t="shared" si="2"/>
        <v>0</v>
      </c>
      <c r="L57" s="137">
        <f t="shared" si="8"/>
        <v>0</v>
      </c>
      <c r="M57" s="138">
        <f t="shared" si="9"/>
        <v>0</v>
      </c>
      <c r="N57" s="138">
        <f t="shared" si="3"/>
        <v>0</v>
      </c>
      <c r="O57" s="138">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39">
        <f t="shared" si="7"/>
        <v>0</v>
      </c>
      <c r="V57" s="139">
        <f t="shared" si="7"/>
        <v>0</v>
      </c>
    </row>
    <row r="58" spans="2:24">
      <c r="B58" s="136" t="s">
        <v>1988</v>
      </c>
      <c r="C58" s="136" t="s">
        <v>1989</v>
      </c>
      <c r="D58" t="s">
        <v>1990</v>
      </c>
      <c r="E58">
        <f>SUMIFS('Annual Service Data_rail only'!N:N,'Annual Service Data_rail only'!C:C,C58)</f>
        <v>0</v>
      </c>
      <c r="F58" s="133">
        <f>SUMIFS('Annual Service Data_rail only'!X:X,'Annual Service Data_rail only'!C:C,C58)</f>
        <v>0</v>
      </c>
      <c r="G58" s="133">
        <f>SUMIFS('Annual Service Data_rail only'!AT:AT,'Annual Service Data_rail only'!C:C,C58)</f>
        <v>0</v>
      </c>
      <c r="H58">
        <f>SUMIFS('Fuel and Energy_rail only'!AD:AD,'Fuel and Energy_rail only'!C:C,C58)</f>
        <v>0</v>
      </c>
      <c r="I58">
        <f>SUMIFS('Fuel and Energy_rail only'!AN:AN,'Fuel and Energy_rail only'!C:C,C58)</f>
        <v>0</v>
      </c>
      <c r="J58" s="54">
        <f t="shared" si="2"/>
        <v>0</v>
      </c>
      <c r="K58" s="54">
        <f t="shared" si="2"/>
        <v>0</v>
      </c>
      <c r="L58" s="137">
        <f t="shared" si="8"/>
        <v>0</v>
      </c>
      <c r="M58" s="138">
        <f t="shared" si="9"/>
        <v>0</v>
      </c>
      <c r="N58" s="138">
        <f t="shared" si="3"/>
        <v>0</v>
      </c>
      <c r="O58" s="138">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39">
        <f t="shared" si="7"/>
        <v>0</v>
      </c>
      <c r="V58" s="139">
        <f t="shared" si="7"/>
        <v>0</v>
      </c>
    </row>
    <row r="59" spans="2:24">
      <c r="B59" s="136" t="s">
        <v>1991</v>
      </c>
      <c r="C59" s="136" t="s">
        <v>1992</v>
      </c>
      <c r="D59" t="s">
        <v>1993</v>
      </c>
      <c r="E59">
        <f>SUMIFS('Annual Service Data_rail only'!N:N,'Annual Service Data_rail only'!C:C,C59)</f>
        <v>0</v>
      </c>
      <c r="F59" s="133">
        <f>SUMIFS('Annual Service Data_rail only'!X:X,'Annual Service Data_rail only'!C:C,C59)</f>
        <v>0</v>
      </c>
      <c r="G59" s="133">
        <f>SUMIFS('Annual Service Data_rail only'!AT:AT,'Annual Service Data_rail only'!C:C,C59)</f>
        <v>0</v>
      </c>
      <c r="H59">
        <f>SUMIFS('Fuel and Energy_rail only'!AD:AD,'Fuel and Energy_rail only'!C:C,C59)</f>
        <v>0</v>
      </c>
      <c r="I59">
        <f>SUMIFS('Fuel and Energy_rail only'!AN:AN,'Fuel and Energy_rail only'!C:C,C59)</f>
        <v>0</v>
      </c>
      <c r="J59" s="54">
        <f t="shared" si="2"/>
        <v>0</v>
      </c>
      <c r="K59" s="54">
        <f t="shared" si="2"/>
        <v>0</v>
      </c>
      <c r="L59" s="137">
        <f t="shared" si="8"/>
        <v>0</v>
      </c>
      <c r="M59" s="138">
        <f t="shared" si="9"/>
        <v>0</v>
      </c>
      <c r="N59" s="138">
        <f t="shared" si="3"/>
        <v>0</v>
      </c>
      <c r="O59" s="138">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39">
        <f t="shared" si="7"/>
        <v>0</v>
      </c>
      <c r="V59" s="139">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1994</v>
      </c>
      <c r="E62" s="2">
        <f>SUM(E9:E59)</f>
        <v>2740</v>
      </c>
      <c r="F62" s="2">
        <f t="shared" ref="F62:G62" si="11">SUM(F9:F59)</f>
        <v>1083860350</v>
      </c>
      <c r="G62" s="2">
        <f t="shared" si="11"/>
        <v>16634915700</v>
      </c>
      <c r="H62" s="2"/>
      <c r="I62" s="2"/>
      <c r="J62" s="2"/>
      <c r="K62" s="2"/>
      <c r="L62" s="140">
        <f>IFERROR(G62/F62,0)</f>
        <v>15.34784042981183</v>
      </c>
      <c r="M62" s="141">
        <f>IFERROR(F62/E62,0)</f>
        <v>395569.47080291971</v>
      </c>
      <c r="N62" s="141">
        <f>SUM(N9:N59)</f>
        <v>173.39396393169866</v>
      </c>
      <c r="O62" s="141">
        <f>SUM(O9:O59)</f>
        <v>2563.6060360683009</v>
      </c>
      <c r="P62" s="142"/>
      <c r="Q62" s="142"/>
      <c r="R62" s="142"/>
      <c r="S62" s="2">
        <f>SUM(S9:S59)</f>
        <v>14672704890200</v>
      </c>
      <c r="T62" s="2">
        <f>SUM(T9:T59)</f>
        <v>20563855531548.477</v>
      </c>
      <c r="U62" s="143">
        <f>IFERROR(($L62*$M62*N62)/S62,0)</f>
        <v>7.1745362435245036E-5</v>
      </c>
      <c r="V62" s="143">
        <f>IFERROR(($L62*$M62*O62)/T62,0)</f>
        <v>7.5686214263268839E-4</v>
      </c>
      <c r="W62" s="144"/>
      <c r="X62" s="144"/>
    </row>
    <row r="64" spans="2:24">
      <c r="D64" t="s">
        <v>1995</v>
      </c>
      <c r="E64" s="54">
        <f>E62/SUM(N62:O62)</f>
        <v>1.0010960906101574</v>
      </c>
      <c r="G64" s="54">
        <f>L62*M62*SUM(N62:O62)/G62</f>
        <v>0.99890510948905087</v>
      </c>
      <c r="K64" s="145"/>
      <c r="S64" s="54">
        <f>($L62*$M62*N62/U62)/S62</f>
        <v>1</v>
      </c>
      <c r="T64" s="54">
        <f>($L62*$M62*O62/V62)/T62</f>
        <v>1</v>
      </c>
    </row>
  </sheetData>
  <conditionalFormatting sqref="C93:C1048576 C4:C63">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D8" sqref="D8"/>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39'!$22:$24,0,MATCH(About!$B$98,'AEO 2021 39'!$1:$1,0)))+SUM(INDEX('AEO 2021 39'!$44:$46,0,MATCH(About!$B$98,'AEO 2021 39'!$1:$1,0))))*1000000</f>
        <v>878899.00000000012</v>
      </c>
      <c r="C2" s="6">
        <f>(SUM(INDEX('AEO 2021 39'!$29:$30,0,MATCH(About!$B$98,'AEO 2021 39'!$1:$1,0)))+SUM(INDEX('AEO 2021 39'!$51:$52,0,MATCH(About!$B$98,'AEO 2021 39'!$1:$1,0))))*1000000</f>
        <v>97967</v>
      </c>
      <c r="D2" s="6">
        <f>SUM(INDEX('AEO 2021 39'!$17:$17,MATCH(About!$B$98,'AEO 2021 39'!$1:$1,0)),INDEX('AEO 2021 39'!$21:$21,MATCH(About!$B$98,'AEO 2021 39'!$1:$1,0)),INDEX('AEO 2021 39'!$28:$28,MATCH(About!$B$98,'AEO 2021 39'!$1:$1,0)),INDEX('AEO 2021 39'!$39:$39,MATCH(About!$B$98,'AEO 2021 39'!$1:$1,0)),INDEX('AEO 2021 39'!$50:$50,MATCH(About!$B$98,'AEO 2021 39'!$1:$1,0)),INDEX('AEO 2021 39'!$43:$43,MATCH(About!$B$98,'AEO 2021 39'!$1:$1,0)))*1000000</f>
        <v>254657419</v>
      </c>
      <c r="E2" s="6">
        <f>(INDEX('AEO 2021 39'!$18:$18,MATCH(About!$B$98,'AEO 2021 39'!$1:$1,0))+INDEX('AEO 2021 39'!$40:$40,MATCH(About!$B$98,'AEO 2021 39'!$1:$1,0)))*1000000</f>
        <v>1084721</v>
      </c>
      <c r="F2" s="6">
        <f>(SUM(INDEX('AEO 2021 39'!$25:$26,0,MATCH(About!$B$98,'AEO 2021 39'!$1:$1,0)))+SUM(INDEX('AEO 2021 39'!$47:$48,0,MATCH(About!$B$98,'AEO 2021 39'!$1:$1,0))))*1000000</f>
        <v>608975</v>
      </c>
      <c r="G2" s="6">
        <f>(SUM(INDEX('AEO 2021 39'!$31:$32,0,MATCH(About!$B$98,'AEO 2021 39'!$1:$1,0)))+SUM(INDEX('AEO 2021 39'!$53:$54,0,MATCH(About!$B$98,'AEO 2021 39'!$1:$1,0))))*1000000</f>
        <v>82014.999999999985</v>
      </c>
      <c r="H2" s="6">
        <f>(SUM(INDEX('AEO 2021 39'!$34:$34,0,MATCH(About!$B$98,'AEO 2021 39'!$1:$1,0)))+SUM(INDEX('AEO 2021 39'!$56:$56,0,MATCH(About!$B$98,'AEO 2021 39'!$1:$1,0))))*1000000</f>
        <v>7638</v>
      </c>
      <c r="J2" s="54"/>
    </row>
    <row r="3" spans="1:10">
      <c r="A3" s="1" t="s">
        <v>5</v>
      </c>
      <c r="B3" s="6">
        <f>Misc!A3</f>
        <v>300</v>
      </c>
      <c r="C3" s="6">
        <f>SUM(INDEX('AEO 2021 36'!$66:$66,MATCH(About!$B$98,'AEO 2021 36'!$1:$1,0)),INDEX('AEO 2021 36'!$74:$74,MATCH(About!$B$98,'AEO 2021 36'!$1:$1,0)),INDEX('AEO 2021 36'!$82:$82,MATCH(About!$B$98,'AEO 2021 36'!$1:$1,0)))/INDEX('AEO 2021 36'!$61:$61,MATCH(About!$B$98,'AEO 2021 36'!$1:$1,0))*INDEX('NTS 1-11'!$12:$12,MATCH(About!$B$98,'NTS 1-11'!$2:$2,0))</f>
        <v>142618.8307345309</v>
      </c>
      <c r="D3" s="6">
        <f>SUM(INDEX('AEO 2021 36'!$63:$63,MATCH(About!$B$98,'AEO 2021 36'!$1:$1,0)),INDEX('AEO 2021 36'!$71:$71,MATCH(About!$B$98,'AEO 2021 36'!$1:$1,0)),INDEX('AEO 2021 36'!$79:$79,MATCH(About!$B$98,'AEO 2021 36'!$1:$1,0)))/INDEX('AEO 2021 36'!$61:$61,MATCH(About!$B$98,'AEO 2021 36'!$1:$1,0))*INDEX('NTS 1-11'!$12:$12,MATCH(About!$B$98,'NTS 1-11'!$2:$2,0))</f>
        <v>100403.17008274974</v>
      </c>
      <c r="E3" s="6">
        <f>SUM(INDEX('AEO 2021 36'!$65:$65,MATCH(About!$B$98,'AEO 2021 36'!$1:$1,0)),INDEX('AEO 2021 36'!$73:$73,MATCH(About!$B$98,'AEO 2021 36'!$1:$1,0)),INDEX('AEO 2021 36'!$81:$81,MATCH(About!$B$98,'AEO 2021 36'!$1:$1,0)))/INDEX('AEO 2021 36'!$61:$61,MATCH(About!$B$98,'AEO 2021 36'!$1:$1,0))*INDEX('NTS 1-11'!$12:$12,MATCH(About!$B$98,'NTS 1-11'!$2:$2,0))</f>
        <v>760039.90490723506</v>
      </c>
      <c r="F3" s="6">
        <v>0</v>
      </c>
      <c r="G3" s="6">
        <f>SUM(INDEX('AEO 2021 36'!$67:$67,MATCH(About!$B$98,'AEO 2021 36'!$1:$1,0)),INDEX('AEO 2021 36'!$75:$75,MATCH(About!$B$98,'AEO 2021 36'!$1:$1,0)),INDEX('AEO 2021 36'!$83:$83,MATCH(About!$B$98,'AEO 2021 36'!$1:$1,0)))/INDEX('AEO 2021 36'!$61:$61,MATCH(About!$B$98,'AEO 2021 36'!$1:$1,0))*INDEX('NTS 1-11'!$12:$12,MATCH(About!$B$98,'NTS 1-11'!$2:$2,0))</f>
        <v>7242.0778798241154</v>
      </c>
      <c r="H3" s="6">
        <f>SUM(INDEX('AEO 2021 36'!$69:$69,MATCH(About!$B$98,'AEO 2021 36'!$1:$1,0)),INDEX('AEO 2021 36'!$77:$77,MATCH(About!$B$98,'AEO 2021 36'!$1:$1,0)),INDEX('AEO 2021 36'!$85:$85,MATCH(About!$B$98,'AEO 2021 36'!$1:$1,0)))/INDEX('AEO 2021 36'!$61:$61,MATCH(About!$B$98,'AEO 2021 36'!$1:$1,0))*INDEX('NTS 1-11'!$12:$12,MATCH(About!$B$98,'NTS 1-11'!$2:$2,0))</f>
        <v>85.609939732677148</v>
      </c>
      <c r="J3" s="54"/>
    </row>
    <row r="4" spans="1:10">
      <c r="A4" s="1" t="s">
        <v>6</v>
      </c>
      <c r="B4" s="6">
        <v>0</v>
      </c>
      <c r="C4" s="6">
        <v>0</v>
      </c>
      <c r="D4" s="6">
        <v>0</v>
      </c>
      <c r="E4" s="6">
        <f>INDEX('AEO 2021 48'!$70:$70,MATCH(2021,'AEO 2021 48'!$1:$1,0))*Misc!A17</f>
        <v>4143.1095796908994</v>
      </c>
      <c r="F4" s="6">
        <v>0</v>
      </c>
      <c r="G4" s="6">
        <v>0</v>
      </c>
      <c r="H4" s="6">
        <v>0</v>
      </c>
      <c r="J4" s="54"/>
    </row>
    <row r="5" spans="1:10">
      <c r="A5" s="1" t="s">
        <v>7</v>
      </c>
      <c r="B5" s="6">
        <f>'psgr rail calcs'!O62</f>
        <v>2563.6060360683009</v>
      </c>
      <c r="C5" s="6">
        <v>0</v>
      </c>
      <c r="D5" s="6">
        <v>0</v>
      </c>
      <c r="E5" s="6">
        <f>'psgr rail calcs'!N62</f>
        <v>173.39396393169866</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1-11'!AL8</f>
        <v>8347435</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7" sqref="E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45'!66:66,0,MATCH(About!$B$98,'AEO 2021 45'!1:1,0)))*1000+SUM(INDEX('AEO 2021 49'!$139:$139,MATCH(About!$B$98,'AEO 2021 49'!$1:$1,0)),INDEX('AEO 2021 49'!$150:$150,MATCH(About!$B$98,'AEO 2021 49'!$1:$1,0)))*10^6</f>
        <v>1500.7950000000001</v>
      </c>
      <c r="C2" s="6">
        <f>SUM(INDEX('AEO 2021 45'!64:64,0,MATCH(About!$B$98,'AEO 2021 45'!1:1,0)))*1000+SUM(INDEX('AEO 2021 49'!$137:$137,MATCH(About!$B$98,'AEO 2021 49'!$1:$1,0)),INDEX('AEO 2021 49'!$148:$148,MATCH(About!$B$98,'AEO 2021 49'!$1:$1,0)))*10^6</f>
        <v>15152.819</v>
      </c>
      <c r="D2" s="6">
        <f>SUM(INDEX('AEO 2021 45'!61:61,MATCH(About!$B$98,'AEO 2021 45'!1:1,0)),INDEX('AEO 2021 45'!65:65,MATCH(About!$B$98,'AEO 2021 45'!1:1,0)))*1000+SUM(INDEX('AEO 2021 49'!$135:$135,MATCH(About!$B$98,'AEO 2021 49'!$1:$1,0)),INDEX('AEO 2021 49'!$138:$138,MATCH(About!$B$98,'AEO 2021 49'!$1:$1,0)),INDEX('AEO 2021 49'!$146:$146,MATCH(About!$B$98,'AEO 2021 49'!$1:$1,0)),INDEX('AEO 2021 49'!$149:$149,MATCH(About!$B$98,'AEO 2021 49'!$1:$1,0)))*10^6</f>
        <v>12396598.304</v>
      </c>
      <c r="E2" s="6">
        <f>INDEX('AEO 2021 45'!62:62,MATCH(About!$B$98,'AEO 2021 45'!$1:$1,0))*1000+SUM(INDEX('AEO 2021 49'!$134:$134,MATCH(About!$B$98,'AEO 2021 49'!$1:$1,0)),INDEX('AEO 2021 49'!$145:$145,MATCH(About!$B$98,'AEO 2021 49'!$1:$1,0)))*10^6</f>
        <v>10118227.405999999</v>
      </c>
      <c r="F2" s="6">
        <f>INDEX('AEO 2021 45'!67:67,MATCH(About!$B$98,'AEO 2021 45'!$1:$1,0))*1000+INDEX('AEO 2021 45'!68:68,MATCH(About!$B$98,'AEO 2021 45'!$1:$1,0))*1000+SUM(SUM(INDEX('AEO 2021 49'!$140:$141,0,MATCH(About!$B$98,'AEO 2021 49'!1:1,0))),SUM(INDEX('AEO 2021 49'!$151:$152,0,MATCH(About!$B$98,'AEO 2021 49'!1:1,0))))*10^6</f>
        <v>2848.8989999999999</v>
      </c>
      <c r="G2" s="6">
        <f>SUM(INDEX('AEO 2021 45'!63:63,0,MATCH(About!$B$98,'AEO 2021 45'!1:1,0)))*1000+SUM(INDEX('AEO 2021 49'!$136:$136,MATCH(About!$B$98,'AEO 2021 49'!$1:$1,0)),INDEX('AEO 2021 49'!$147:$147,MATCH(About!$B$98,'AEO 2021 49'!$1:$1,0)))*10^6</f>
        <v>5509.268</v>
      </c>
      <c r="H2" s="6">
        <f>SUM(INDEX('AEO 2021 45'!69:69,0,MATCH(About!$B$98,'AEO 2021 45'!1:1,0)))*1000+SUM(INDEX('AEO 2021 49'!$142:$142,MATCH(About!$B$98,'AEO 2021 49'!$1:$1,0)),INDEX('AEO 2021 49'!$153:$153,MATCH(About!$B$98,'AEO 2021 49'!$1:$1,0)))*10^6</f>
        <v>286</v>
      </c>
      <c r="J2" s="54"/>
    </row>
    <row r="3" spans="1:10">
      <c r="A3" s="1" t="s">
        <v>5</v>
      </c>
      <c r="B3" s="6">
        <f>INDEX('AEO 2021 49'!$161:$161,MATCH(About!$B$98,'AEO 2021 49'!$1:$1,0))*10^6</f>
        <v>113</v>
      </c>
      <c r="C3" s="6">
        <f>INDEX('AEO 2021 49'!$159:$159,MATCH(About!$B$98,'AEO 2021 49'!$1:$1,0))*10^6</f>
        <v>44406</v>
      </c>
      <c r="D3" s="6">
        <f>SUM(INDEX('AEO 2021 49'!$157:$157,MATCH(About!$B$98,'AEO 2021 49'!$1:$1,0)),INDEX('AEO 2021 49'!$160:$160,MATCH(About!$B$98,'AEO 2021 49'!$1:$1,0)))*10^6</f>
        <v>47628</v>
      </c>
      <c r="E3" s="6">
        <f>INDEX('AEO 2021 49'!$156:$156,MATCH(About!$B$98,'AEO 2021 49'!$1:$1,0))*10^6</f>
        <v>4927361</v>
      </c>
      <c r="F3" s="6">
        <f>SUM(INDEX('AEO 2021 49'!$162:$163,0,MATCH(About!$B$98,'AEO 2021 49'!1:1,0)))*10^6</f>
        <v>501.00000000000006</v>
      </c>
      <c r="G3" s="6">
        <f>INDEX('AEO 2021 49'!$158:$158,MATCH(About!$B$98,'AEO 2021 49'!$1:$1,0))*10^6</f>
        <v>3747</v>
      </c>
      <c r="H3" s="6">
        <f>INDEX('AEO 2021 49'!$164:$164,MATCH(About!$B$98,'AEO 2021 49'!$1:$1,0))*10^6</f>
        <v>297</v>
      </c>
      <c r="J3" s="54"/>
    </row>
    <row r="4" spans="1:10">
      <c r="A4" s="1" t="s">
        <v>6</v>
      </c>
      <c r="B4" s="6">
        <v>0</v>
      </c>
      <c r="C4" s="6">
        <v>0</v>
      </c>
      <c r="D4" s="6">
        <v>0</v>
      </c>
      <c r="E4" s="6">
        <f>INDEX('AEO 2021 48'!$178:$178,MATCH(About!$B$98,'AEO 2021 48'!$1:$1,0))*Misc!A17</f>
        <v>858.65454133059291</v>
      </c>
      <c r="F4" s="6">
        <v>0</v>
      </c>
      <c r="G4" s="6">
        <v>0</v>
      </c>
      <c r="H4" s="6">
        <v>0</v>
      </c>
      <c r="J4" s="54"/>
    </row>
    <row r="5" spans="1:10">
      <c r="A5" s="1" t="s">
        <v>7</v>
      </c>
      <c r="B5" s="6">
        <v>0</v>
      </c>
      <c r="C5" s="6">
        <v>0</v>
      </c>
      <c r="D5" s="6">
        <v>0</v>
      </c>
      <c r="E5" s="6">
        <f>INDEX('NTS 1-11'!$23:$23,MATCH(About!$B$98,'NTS 1-11'!$2:$2,0))*(SUM(FRA!E2:E4)/FRA!E2)</f>
        <v>24937.136094674559</v>
      </c>
      <c r="F5" s="6">
        <v>0</v>
      </c>
      <c r="G5" s="6">
        <v>0</v>
      </c>
      <c r="H5" s="6">
        <v>0</v>
      </c>
      <c r="J5" s="54"/>
    </row>
    <row r="6" spans="1:10">
      <c r="A6" s="1" t="s">
        <v>8</v>
      </c>
      <c r="B6" s="6">
        <v>0</v>
      </c>
      <c r="C6" s="6">
        <v>0</v>
      </c>
      <c r="D6" s="6">
        <v>0</v>
      </c>
      <c r="E6" s="6">
        <f>SUM(INDEX('NTS 1-11'!30:31,0,MATCH(About!$B$98,'NTS 1-11'!2:2,0)))*('AEO 2021 7'!C63/SUM('AEO 2021 7'!C62:C63))</f>
        <v>9651.8058656494104</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topLeftCell="A52" workbookViewId="0">
      <selection activeCell="B55" sqref="B55"/>
    </sheetView>
  </sheetViews>
  <sheetFormatPr defaultColWidth="10.7109375" defaultRowHeight="15" customHeight="1"/>
  <cols>
    <col min="2" max="2" width="24.7109375" customWidth="1"/>
  </cols>
  <sheetData>
    <row r="1" spans="1:34" ht="15" customHeight="1" thickBot="1">
      <c r="B1" s="23" t="s">
        <v>1006</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1007</v>
      </c>
      <c r="E3" s="59"/>
      <c r="F3" s="59"/>
      <c r="G3" s="59"/>
      <c r="H3" s="59"/>
    </row>
    <row r="4" spans="1:34" ht="15" customHeight="1">
      <c r="C4" s="59" t="s">
        <v>24</v>
      </c>
      <c r="D4" s="59" t="s">
        <v>1008</v>
      </c>
      <c r="E4" s="59"/>
      <c r="F4" s="59"/>
      <c r="G4" s="59" t="s">
        <v>1009</v>
      </c>
      <c r="H4" s="59"/>
    </row>
    <row r="5" spans="1:34" ht="15" customHeight="1">
      <c r="C5" s="59" t="s">
        <v>23</v>
      </c>
      <c r="D5" s="59" t="s">
        <v>1010</v>
      </c>
      <c r="E5" s="59"/>
      <c r="F5" s="59"/>
      <c r="G5" s="59"/>
      <c r="H5" s="59"/>
    </row>
    <row r="6" spans="1:34" ht="15" customHeight="1">
      <c r="C6" s="59" t="s">
        <v>22</v>
      </c>
      <c r="D6" s="59"/>
      <c r="E6" s="59" t="s">
        <v>1011</v>
      </c>
      <c r="F6" s="59"/>
      <c r="G6" s="59"/>
      <c r="H6" s="59"/>
    </row>
    <row r="7" spans="1:34" ht="15" customHeight="1">
      <c r="C7" s="59"/>
      <c r="D7" s="59"/>
      <c r="E7" s="59"/>
      <c r="F7" s="59"/>
      <c r="G7" s="59"/>
      <c r="H7" s="59"/>
    </row>
    <row r="10" spans="1:34" ht="15" customHeight="1">
      <c r="A10" s="16" t="s">
        <v>185</v>
      </c>
      <c r="B10" s="25" t="s">
        <v>184</v>
      </c>
      <c r="AH10" s="60" t="s">
        <v>1012</v>
      </c>
    </row>
    <row r="11" spans="1:34" ht="15" customHeight="1">
      <c r="B11" s="23" t="s">
        <v>21</v>
      </c>
      <c r="AH11" s="60" t="s">
        <v>1013</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1014</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1015</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234</v>
      </c>
    </row>
    <row r="22" spans="1:34" ht="15" customHeight="1">
      <c r="A22" s="16" t="s">
        <v>229</v>
      </c>
      <c r="B22" s="27" t="s">
        <v>230</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231</v>
      </c>
      <c r="B23" s="27" t="s">
        <v>232</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235</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235</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169" t="s">
        <v>1016</v>
      </c>
      <c r="C87" s="169"/>
      <c r="D87" s="169"/>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row>
    <row r="88" spans="1:34" ht="15" customHeight="1">
      <c r="B88" s="18" t="s">
        <v>1017</v>
      </c>
    </row>
    <row r="89" spans="1:34" ht="15" customHeight="1">
      <c r="B89" s="18" t="s">
        <v>1018</v>
      </c>
    </row>
    <row r="90" spans="1:34" ht="15" customHeight="1">
      <c r="B90" s="18" t="s">
        <v>1019</v>
      </c>
    </row>
    <row r="91" spans="1:34" ht="15" customHeight="1">
      <c r="B91" s="18" t="s">
        <v>1020</v>
      </c>
    </row>
    <row r="92" spans="1:34" ht="15" customHeight="1">
      <c r="B92" s="18" t="s">
        <v>1021</v>
      </c>
    </row>
    <row r="93" spans="1:34" ht="15" customHeight="1">
      <c r="B93" s="18" t="s">
        <v>1022</v>
      </c>
    </row>
    <row r="94" spans="1:34" ht="15" customHeight="1">
      <c r="B94" s="18" t="s">
        <v>1023</v>
      </c>
    </row>
    <row r="95" spans="1:34" ht="15" customHeight="1">
      <c r="B95" s="18" t="s">
        <v>1024</v>
      </c>
    </row>
    <row r="96" spans="1:34" ht="15" customHeight="1">
      <c r="B96" s="18" t="s">
        <v>1025</v>
      </c>
    </row>
    <row r="97" spans="2:2" ht="15" customHeight="1">
      <c r="B97" s="18" t="s">
        <v>1026</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0"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391</v>
      </c>
    </row>
    <row r="11" spans="1:36">
      <c r="A11" t="s">
        <v>1027</v>
      </c>
    </row>
    <row r="12" spans="1:36">
      <c r="A12" t="s">
        <v>1028</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196</v>
      </c>
      <c r="B15" t="s">
        <v>274</v>
      </c>
      <c r="C15" t="s">
        <v>1030</v>
      </c>
      <c r="D15" t="s">
        <v>397</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275</v>
      </c>
      <c r="B16" t="s">
        <v>276</v>
      </c>
      <c r="C16" t="s">
        <v>1031</v>
      </c>
      <c r="D16" t="s">
        <v>397</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277</v>
      </c>
      <c r="B17" t="s">
        <v>278</v>
      </c>
      <c r="C17" t="s">
        <v>1032</v>
      </c>
      <c r="D17" t="s">
        <v>397</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279</v>
      </c>
      <c r="B18" t="s">
        <v>280</v>
      </c>
      <c r="C18" t="s">
        <v>1033</v>
      </c>
      <c r="D18" t="s">
        <v>397</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281</v>
      </c>
      <c r="B19" t="s">
        <v>282</v>
      </c>
      <c r="C19" t="s">
        <v>1034</v>
      </c>
      <c r="D19" t="s">
        <v>397</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283</v>
      </c>
      <c r="B20" t="s">
        <v>284</v>
      </c>
      <c r="C20" t="s">
        <v>1035</v>
      </c>
      <c r="D20" t="s">
        <v>397</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285</v>
      </c>
      <c r="B21" t="s">
        <v>286</v>
      </c>
      <c r="C21" t="s">
        <v>1036</v>
      </c>
      <c r="D21" t="s">
        <v>397</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287</v>
      </c>
      <c r="B22" t="s">
        <v>288</v>
      </c>
      <c r="C22" t="s">
        <v>1037</v>
      </c>
      <c r="D22" t="s">
        <v>397</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289</v>
      </c>
      <c r="B23" t="s">
        <v>290</v>
      </c>
      <c r="C23" t="s">
        <v>1038</v>
      </c>
      <c r="D23" t="s">
        <v>397</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275</v>
      </c>
      <c r="B24" t="s">
        <v>291</v>
      </c>
      <c r="C24" t="s">
        <v>1039</v>
      </c>
      <c r="D24" t="s">
        <v>397</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277</v>
      </c>
      <c r="B25" t="s">
        <v>292</v>
      </c>
      <c r="C25" t="s">
        <v>1040</v>
      </c>
      <c r="D25" t="s">
        <v>397</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279</v>
      </c>
      <c r="B26" t="s">
        <v>293</v>
      </c>
      <c r="C26" t="s">
        <v>1041</v>
      </c>
      <c r="D26" t="s">
        <v>397</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283</v>
      </c>
      <c r="B27" t="s">
        <v>294</v>
      </c>
      <c r="C27" t="s">
        <v>1042</v>
      </c>
      <c r="D27" t="s">
        <v>397</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281</v>
      </c>
      <c r="B28" t="s">
        <v>295</v>
      </c>
      <c r="C28" t="s">
        <v>1043</v>
      </c>
      <c r="D28" t="s">
        <v>397</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285</v>
      </c>
      <c r="B29" t="s">
        <v>296</v>
      </c>
      <c r="C29" t="s">
        <v>1044</v>
      </c>
      <c r="D29" t="s">
        <v>397</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287</v>
      </c>
      <c r="B30" t="s">
        <v>297</v>
      </c>
      <c r="C30" t="s">
        <v>1045</v>
      </c>
      <c r="D30" t="s">
        <v>397</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298</v>
      </c>
      <c r="B31" t="s">
        <v>299</v>
      </c>
      <c r="C31" t="s">
        <v>1046</v>
      </c>
      <c r="D31" t="s">
        <v>397</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300</v>
      </c>
      <c r="B32" t="s">
        <v>301</v>
      </c>
      <c r="C32" t="s">
        <v>1047</v>
      </c>
      <c r="D32" t="s">
        <v>397</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279</v>
      </c>
      <c r="B33" t="s">
        <v>302</v>
      </c>
      <c r="C33" t="s">
        <v>1048</v>
      </c>
      <c r="D33" t="s">
        <v>397</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281</v>
      </c>
      <c r="B34" t="s">
        <v>303</v>
      </c>
      <c r="C34" t="s">
        <v>1049</v>
      </c>
      <c r="D34" t="s">
        <v>397</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283</v>
      </c>
      <c r="B35" t="s">
        <v>304</v>
      </c>
      <c r="C35" t="s">
        <v>1050</v>
      </c>
      <c r="D35" t="s">
        <v>397</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277</v>
      </c>
      <c r="B36" t="s">
        <v>305</v>
      </c>
      <c r="C36" t="s">
        <v>1051</v>
      </c>
      <c r="D36" t="s">
        <v>397</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285</v>
      </c>
      <c r="B37" t="s">
        <v>306</v>
      </c>
      <c r="C37" t="s">
        <v>1052</v>
      </c>
      <c r="D37" t="s">
        <v>397</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287</v>
      </c>
      <c r="B38" t="s">
        <v>307</v>
      </c>
      <c r="C38" t="s">
        <v>1053</v>
      </c>
      <c r="D38" t="s">
        <v>397</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308</v>
      </c>
      <c r="B39" t="s">
        <v>309</v>
      </c>
      <c r="C39" t="s">
        <v>1054</v>
      </c>
      <c r="D39" t="s">
        <v>397</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279</v>
      </c>
      <c r="B40" t="s">
        <v>310</v>
      </c>
      <c r="C40" t="s">
        <v>1055</v>
      </c>
      <c r="D40" t="s">
        <v>397</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311</v>
      </c>
      <c r="B41" t="s">
        <v>312</v>
      </c>
      <c r="C41" t="s">
        <v>1056</v>
      </c>
      <c r="D41" t="s">
        <v>397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313</v>
      </c>
      <c r="B42" t="s">
        <v>314</v>
      </c>
      <c r="C42" t="s">
        <v>1057</v>
      </c>
      <c r="D42" t="s">
        <v>397</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315</v>
      </c>
      <c r="B43" t="s">
        <v>316</v>
      </c>
      <c r="C43" t="s">
        <v>1058</v>
      </c>
      <c r="D43" t="s">
        <v>397</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317</v>
      </c>
      <c r="C44" t="s">
        <v>1059</v>
      </c>
      <c r="D44" t="s">
        <v>397</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279</v>
      </c>
      <c r="B45" t="s">
        <v>318</v>
      </c>
      <c r="C45" t="s">
        <v>1060</v>
      </c>
      <c r="D45" t="s">
        <v>397</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319</v>
      </c>
      <c r="B46" t="s">
        <v>320</v>
      </c>
      <c r="C46" t="s">
        <v>1061</v>
      </c>
      <c r="D46" t="s">
        <v>397</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313</v>
      </c>
      <c r="B47" t="s">
        <v>321</v>
      </c>
      <c r="C47" t="s">
        <v>1062</v>
      </c>
      <c r="D47" t="s">
        <v>397</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315</v>
      </c>
      <c r="B48" t="s">
        <v>322</v>
      </c>
      <c r="C48" t="s">
        <v>1063</v>
      </c>
      <c r="D48" t="s">
        <v>397</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323</v>
      </c>
      <c r="C49" t="s">
        <v>1064</v>
      </c>
      <c r="D49" t="s">
        <v>397</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279</v>
      </c>
      <c r="B50" t="s">
        <v>324</v>
      </c>
      <c r="C50" t="s">
        <v>1065</v>
      </c>
      <c r="D50" t="s">
        <v>397</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319</v>
      </c>
      <c r="B51" t="s">
        <v>325</v>
      </c>
      <c r="C51" t="s">
        <v>1066</v>
      </c>
      <c r="D51" t="s">
        <v>397</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313</v>
      </c>
      <c r="B52" t="s">
        <v>326</v>
      </c>
      <c r="C52" t="s">
        <v>1067</v>
      </c>
      <c r="D52" t="s">
        <v>397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315</v>
      </c>
      <c r="B53" t="s">
        <v>327</v>
      </c>
      <c r="C53" t="s">
        <v>1068</v>
      </c>
      <c r="D53" t="s">
        <v>397</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328</v>
      </c>
      <c r="C54" t="s">
        <v>1069</v>
      </c>
      <c r="D54" t="s">
        <v>397</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329</v>
      </c>
      <c r="B55" t="s">
        <v>330</v>
      </c>
      <c r="C55" t="s">
        <v>1070</v>
      </c>
      <c r="D55" t="s">
        <v>397</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331</v>
      </c>
      <c r="B56" t="s">
        <v>332</v>
      </c>
      <c r="C56" t="s">
        <v>1071</v>
      </c>
      <c r="D56" t="s">
        <v>397</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333</v>
      </c>
      <c r="C57" t="s">
        <v>1072</v>
      </c>
      <c r="D57" t="s">
        <v>397</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334</v>
      </c>
      <c r="B58" t="s">
        <v>335</v>
      </c>
      <c r="C58" t="s">
        <v>1073</v>
      </c>
      <c r="D58" t="s">
        <v>397</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311</v>
      </c>
      <c r="B59" t="s">
        <v>336</v>
      </c>
      <c r="C59" t="s">
        <v>1074</v>
      </c>
      <c r="D59" t="s">
        <v>397</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337</v>
      </c>
      <c r="B60" t="s">
        <v>338</v>
      </c>
      <c r="C60" t="s">
        <v>1075</v>
      </c>
      <c r="D60" t="s">
        <v>397</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339</v>
      </c>
      <c r="C61" t="s">
        <v>1076</v>
      </c>
      <c r="D61" t="s">
        <v>397</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340</v>
      </c>
      <c r="B62" t="s">
        <v>341</v>
      </c>
      <c r="C62" t="s">
        <v>1077</v>
      </c>
      <c r="D62" t="s">
        <v>397</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300</v>
      </c>
      <c r="B63" t="s">
        <v>342</v>
      </c>
      <c r="C63" t="s">
        <v>1078</v>
      </c>
      <c r="D63" t="s">
        <v>397</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277</v>
      </c>
      <c r="B64" t="s">
        <v>343</v>
      </c>
      <c r="C64" t="s">
        <v>1079</v>
      </c>
      <c r="D64" t="s">
        <v>397</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279</v>
      </c>
      <c r="B65" t="s">
        <v>344</v>
      </c>
      <c r="C65" t="s">
        <v>1080</v>
      </c>
      <c r="D65" t="s">
        <v>397</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281</v>
      </c>
      <c r="B66" t="s">
        <v>345</v>
      </c>
      <c r="C66" t="s">
        <v>1081</v>
      </c>
      <c r="D66" t="s">
        <v>397</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283</v>
      </c>
      <c r="B67" t="s">
        <v>346</v>
      </c>
      <c r="C67" t="s">
        <v>1082</v>
      </c>
      <c r="D67" t="s">
        <v>397</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285</v>
      </c>
      <c r="B68" t="s">
        <v>347</v>
      </c>
      <c r="C68" t="s">
        <v>1083</v>
      </c>
      <c r="D68" t="s">
        <v>397</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287</v>
      </c>
      <c r="B69" t="s">
        <v>348</v>
      </c>
      <c r="C69" t="s">
        <v>1084</v>
      </c>
      <c r="D69" t="s">
        <v>397</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349</v>
      </c>
      <c r="B70" t="s">
        <v>350</v>
      </c>
      <c r="C70" t="s">
        <v>1085</v>
      </c>
      <c r="D70" t="s">
        <v>397</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300</v>
      </c>
      <c r="B71" t="s">
        <v>351</v>
      </c>
      <c r="C71" t="s">
        <v>1086</v>
      </c>
      <c r="D71" t="s">
        <v>397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277</v>
      </c>
      <c r="B72" t="s">
        <v>352</v>
      </c>
      <c r="C72" t="s">
        <v>1087</v>
      </c>
      <c r="D72" t="s">
        <v>397</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279</v>
      </c>
      <c r="B73" t="s">
        <v>353</v>
      </c>
      <c r="C73" t="s">
        <v>1088</v>
      </c>
      <c r="D73" t="s">
        <v>397</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281</v>
      </c>
      <c r="B74" t="s">
        <v>354</v>
      </c>
      <c r="C74" t="s">
        <v>1089</v>
      </c>
      <c r="D74" t="s">
        <v>397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283</v>
      </c>
      <c r="B75" t="s">
        <v>355</v>
      </c>
      <c r="C75" t="s">
        <v>1090</v>
      </c>
      <c r="D75" t="s">
        <v>397</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285</v>
      </c>
      <c r="B76" t="s">
        <v>356</v>
      </c>
      <c r="C76" t="s">
        <v>1091</v>
      </c>
      <c r="D76" t="s">
        <v>397</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287</v>
      </c>
      <c r="B77" t="s">
        <v>357</v>
      </c>
      <c r="C77" t="s">
        <v>1092</v>
      </c>
      <c r="D77" t="s">
        <v>397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358</v>
      </c>
      <c r="B78" t="s">
        <v>359</v>
      </c>
      <c r="C78" t="s">
        <v>1093</v>
      </c>
      <c r="D78" t="s">
        <v>397</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300</v>
      </c>
      <c r="B79" t="s">
        <v>360</v>
      </c>
      <c r="C79" t="s">
        <v>1094</v>
      </c>
      <c r="D79" t="s">
        <v>397</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277</v>
      </c>
      <c r="B80" t="s">
        <v>361</v>
      </c>
      <c r="C80" t="s">
        <v>1095</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279</v>
      </c>
      <c r="B81" t="s">
        <v>362</v>
      </c>
      <c r="C81" t="s">
        <v>1096</v>
      </c>
      <c r="D81" t="s">
        <v>397</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281</v>
      </c>
      <c r="B82" t="s">
        <v>363</v>
      </c>
      <c r="C82" t="s">
        <v>1097</v>
      </c>
      <c r="D82" t="s">
        <v>397</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283</v>
      </c>
      <c r="B83" t="s">
        <v>364</v>
      </c>
      <c r="C83" t="s">
        <v>1098</v>
      </c>
      <c r="D83" t="s">
        <v>397</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285</v>
      </c>
      <c r="B84" t="s">
        <v>365</v>
      </c>
      <c r="C84" t="s">
        <v>1099</v>
      </c>
      <c r="D84" t="s">
        <v>397</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287</v>
      </c>
      <c r="B85" t="s">
        <v>366</v>
      </c>
      <c r="C85" t="s">
        <v>1100</v>
      </c>
      <c r="D85" t="s">
        <v>397</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367</v>
      </c>
      <c r="C86" t="s">
        <v>1101</v>
      </c>
      <c r="D86" t="s">
        <v>397</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368</v>
      </c>
      <c r="B87" t="s">
        <v>369</v>
      </c>
      <c r="C87" t="s">
        <v>1102</v>
      </c>
      <c r="D87" t="s">
        <v>397</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285</v>
      </c>
      <c r="B88" t="s">
        <v>370</v>
      </c>
      <c r="C88" t="s">
        <v>1103</v>
      </c>
      <c r="D88" t="s">
        <v>397</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371</v>
      </c>
      <c r="B89" t="s">
        <v>372</v>
      </c>
      <c r="C89" t="s">
        <v>1104</v>
      </c>
      <c r="D89" t="s">
        <v>397</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313</v>
      </c>
      <c r="B90" t="s">
        <v>373</v>
      </c>
      <c r="C90" t="s">
        <v>1105</v>
      </c>
      <c r="D90" t="s">
        <v>397</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315</v>
      </c>
      <c r="B91" t="s">
        <v>374</v>
      </c>
      <c r="C91" t="s">
        <v>1106</v>
      </c>
      <c r="D91" t="s">
        <v>397</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375</v>
      </c>
      <c r="B92" t="s">
        <v>376</v>
      </c>
      <c r="C92" t="s">
        <v>1107</v>
      </c>
      <c r="D92" t="s">
        <v>397</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285</v>
      </c>
      <c r="B93" t="s">
        <v>377</v>
      </c>
      <c r="C93" t="s">
        <v>1108</v>
      </c>
      <c r="D93" t="s">
        <v>397</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378</v>
      </c>
      <c r="B94" t="s">
        <v>379</v>
      </c>
      <c r="C94" t="s">
        <v>1109</v>
      </c>
      <c r="D94" t="s">
        <v>397</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285</v>
      </c>
      <c r="B95" t="s">
        <v>380</v>
      </c>
      <c r="C95" t="s">
        <v>1110</v>
      </c>
      <c r="D95" t="s">
        <v>397</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371</v>
      </c>
      <c r="B96" t="s">
        <v>381</v>
      </c>
      <c r="C96" t="s">
        <v>1111</v>
      </c>
      <c r="D96" t="s">
        <v>397</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313</v>
      </c>
      <c r="B97" t="s">
        <v>382</v>
      </c>
      <c r="C97" t="s">
        <v>1112</v>
      </c>
      <c r="D97" t="s">
        <v>397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315</v>
      </c>
      <c r="B98" t="s">
        <v>383</v>
      </c>
      <c r="C98" t="s">
        <v>1113</v>
      </c>
      <c r="D98" t="s">
        <v>397</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384</v>
      </c>
      <c r="C99" t="s">
        <v>1114</v>
      </c>
      <c r="D99" t="s">
        <v>397</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385</v>
      </c>
      <c r="B100" t="s">
        <v>386</v>
      </c>
      <c r="C100" t="s">
        <v>1115</v>
      </c>
      <c r="D100" t="s">
        <v>397</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279</v>
      </c>
      <c r="B101" t="s">
        <v>387</v>
      </c>
      <c r="C101" t="s">
        <v>1116</v>
      </c>
      <c r="D101" t="s">
        <v>397</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388</v>
      </c>
      <c r="C102" t="s">
        <v>1117</v>
      </c>
      <c r="D102" t="s">
        <v>397</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389</v>
      </c>
      <c r="C103" t="s">
        <v>1118</v>
      </c>
      <c r="D103" t="s">
        <v>397</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390</v>
      </c>
      <c r="C104" t="s">
        <v>1119</v>
      </c>
      <c r="D104" t="s">
        <v>397</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398</v>
      </c>
    </row>
    <row r="11" spans="1:36">
      <c r="A11" t="s">
        <v>1120</v>
      </c>
    </row>
    <row r="12" spans="1:36">
      <c r="A12" t="s">
        <v>1121</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425</v>
      </c>
      <c r="C17" t="s">
        <v>1122</v>
      </c>
      <c r="D17" t="s">
        <v>426</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402</v>
      </c>
      <c r="B18" t="s">
        <v>427</v>
      </c>
      <c r="C18" t="s">
        <v>1123</v>
      </c>
      <c r="D18" t="s">
        <v>426</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403</v>
      </c>
      <c r="B19" t="s">
        <v>428</v>
      </c>
      <c r="C19" t="s">
        <v>1124</v>
      </c>
      <c r="D19" t="s">
        <v>426</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404</v>
      </c>
    </row>
    <row r="21" spans="1:36">
      <c r="A21" t="s">
        <v>405</v>
      </c>
      <c r="B21" t="s">
        <v>429</v>
      </c>
      <c r="C21" t="s">
        <v>1125</v>
      </c>
      <c r="D21" t="s">
        <v>426</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406</v>
      </c>
      <c r="B22" s="55" t="s">
        <v>430</v>
      </c>
      <c r="C22" s="55" t="s">
        <v>1126</v>
      </c>
      <c r="D22" s="55" t="s">
        <v>426</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407</v>
      </c>
      <c r="B23" s="55" t="s">
        <v>431</v>
      </c>
      <c r="C23" s="55" t="s">
        <v>1127</v>
      </c>
      <c r="D23" s="55" t="s">
        <v>426</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408</v>
      </c>
      <c r="B24" s="55" t="s">
        <v>432</v>
      </c>
      <c r="C24" s="55" t="s">
        <v>1128</v>
      </c>
      <c r="D24" s="55" t="s">
        <v>426</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409</v>
      </c>
      <c r="B25" t="s">
        <v>433</v>
      </c>
      <c r="C25" t="s">
        <v>1129</v>
      </c>
      <c r="D25" t="s">
        <v>426</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410</v>
      </c>
      <c r="B26" t="s">
        <v>434</v>
      </c>
      <c r="C26" t="s">
        <v>1130</v>
      </c>
      <c r="D26" t="s">
        <v>426</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411</v>
      </c>
      <c r="B27" t="s">
        <v>435</v>
      </c>
      <c r="C27" t="s">
        <v>1131</v>
      </c>
      <c r="D27" t="s">
        <v>426</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436</v>
      </c>
      <c r="C28" t="s">
        <v>1132</v>
      </c>
      <c r="D28" t="s">
        <v>426</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413</v>
      </c>
      <c r="B29" s="62" t="s">
        <v>437</v>
      </c>
      <c r="C29" s="62" t="s">
        <v>1133</v>
      </c>
      <c r="D29" s="62" t="s">
        <v>426</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414</v>
      </c>
      <c r="B30" s="62" t="s">
        <v>438</v>
      </c>
      <c r="C30" s="62" t="s">
        <v>1134</v>
      </c>
      <c r="D30" s="62" t="s">
        <v>426</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415</v>
      </c>
      <c r="B31" t="s">
        <v>439</v>
      </c>
      <c r="C31" t="s">
        <v>1135</v>
      </c>
      <c r="D31" t="s">
        <v>426</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416</v>
      </c>
      <c r="B32" t="s">
        <v>440</v>
      </c>
      <c r="C32" t="s">
        <v>1136</v>
      </c>
      <c r="D32" t="s">
        <v>426</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417</v>
      </c>
      <c r="B33" t="s">
        <v>441</v>
      </c>
      <c r="C33" t="s">
        <v>1137</v>
      </c>
      <c r="D33" t="s">
        <v>426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442</v>
      </c>
      <c r="C34" t="s">
        <v>1138</v>
      </c>
      <c r="D34" t="s">
        <v>426</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419</v>
      </c>
      <c r="B35" t="s">
        <v>443</v>
      </c>
      <c r="C35" t="s">
        <v>1139</v>
      </c>
      <c r="D35" t="s">
        <v>426</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444</v>
      </c>
      <c r="C36" t="s">
        <v>1140</v>
      </c>
      <c r="D36" t="s">
        <v>426</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420</v>
      </c>
    </row>
    <row r="38" spans="1:36">
      <c r="A38" t="s">
        <v>421</v>
      </c>
    </row>
    <row r="39" spans="1:36" s="64" customFormat="1">
      <c r="A39" s="64" t="s">
        <v>401</v>
      </c>
      <c r="B39" s="64" t="s">
        <v>445</v>
      </c>
      <c r="C39" s="64" t="s">
        <v>1141</v>
      </c>
      <c r="D39" s="64" t="s">
        <v>426</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402</v>
      </c>
      <c r="B40" t="s">
        <v>446</v>
      </c>
      <c r="C40" t="s">
        <v>1142</v>
      </c>
      <c r="D40" t="s">
        <v>426</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422</v>
      </c>
      <c r="B41" t="s">
        <v>447</v>
      </c>
      <c r="C41" t="s">
        <v>1143</v>
      </c>
      <c r="D41" t="s">
        <v>426</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423</v>
      </c>
    </row>
    <row r="43" spans="1:36" s="64" customFormat="1">
      <c r="A43" s="64" t="s">
        <v>405</v>
      </c>
      <c r="B43" s="64" t="s">
        <v>448</v>
      </c>
      <c r="C43" s="64" t="s">
        <v>1144</v>
      </c>
      <c r="D43" s="64" t="s">
        <v>426</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406</v>
      </c>
      <c r="B44" s="55" t="s">
        <v>449</v>
      </c>
      <c r="C44" s="55" t="s">
        <v>1145</v>
      </c>
      <c r="D44" s="55" t="s">
        <v>426</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407</v>
      </c>
      <c r="B45" s="55" t="s">
        <v>450</v>
      </c>
      <c r="C45" s="55" t="s">
        <v>1146</v>
      </c>
      <c r="D45" s="55" t="s">
        <v>426</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408</v>
      </c>
      <c r="B46" s="55" t="s">
        <v>451</v>
      </c>
      <c r="C46" s="55" t="s">
        <v>1147</v>
      </c>
      <c r="D46" s="55" t="s">
        <v>426</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409</v>
      </c>
      <c r="B47" t="s">
        <v>452</v>
      </c>
      <c r="C47" t="s">
        <v>1148</v>
      </c>
      <c r="D47" t="s">
        <v>426</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410</v>
      </c>
      <c r="B48" t="s">
        <v>453</v>
      </c>
      <c r="C48" t="s">
        <v>1149</v>
      </c>
      <c r="D48" t="s">
        <v>426</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411</v>
      </c>
      <c r="B49" t="s">
        <v>454</v>
      </c>
      <c r="C49" t="s">
        <v>1150</v>
      </c>
      <c r="D49" t="s">
        <v>426</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412</v>
      </c>
      <c r="B50" s="64" t="s">
        <v>455</v>
      </c>
      <c r="C50" s="64" t="s">
        <v>1151</v>
      </c>
      <c r="D50" s="64" t="s">
        <v>426</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413</v>
      </c>
      <c r="B51" s="62" t="s">
        <v>456</v>
      </c>
      <c r="C51" s="62" t="s">
        <v>1152</v>
      </c>
      <c r="D51" s="62" t="s">
        <v>426</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414</v>
      </c>
      <c r="B52" s="62" t="s">
        <v>457</v>
      </c>
      <c r="C52" s="62" t="s">
        <v>1153</v>
      </c>
      <c r="D52" s="62" t="s">
        <v>426</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415</v>
      </c>
      <c r="B53" t="s">
        <v>458</v>
      </c>
      <c r="C53" t="s">
        <v>1154</v>
      </c>
      <c r="D53" t="s">
        <v>426</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416</v>
      </c>
      <c r="B54" t="s">
        <v>459</v>
      </c>
      <c r="C54" t="s">
        <v>1155</v>
      </c>
      <c r="D54" t="s">
        <v>426</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417</v>
      </c>
      <c r="B55" t="s">
        <v>460</v>
      </c>
      <c r="C55" t="s">
        <v>1156</v>
      </c>
      <c r="D55" t="s">
        <v>426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461</v>
      </c>
      <c r="C56" t="s">
        <v>1157</v>
      </c>
      <c r="D56" t="s">
        <v>426</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424</v>
      </c>
      <c r="B57" t="s">
        <v>462</v>
      </c>
      <c r="C57" t="s">
        <v>1158</v>
      </c>
      <c r="D57" t="s">
        <v>426</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463</v>
      </c>
      <c r="C58" t="s">
        <v>1159</v>
      </c>
      <c r="D58" t="s">
        <v>426</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464</v>
      </c>
      <c r="C59" t="s">
        <v>1160</v>
      </c>
      <c r="D59" t="s">
        <v>426</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465</v>
      </c>
    </row>
    <row r="11" spans="1:36">
      <c r="A11" t="s">
        <v>1161</v>
      </c>
    </row>
    <row r="12" spans="1:36">
      <c r="A12" t="s">
        <v>1162</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466</v>
      </c>
      <c r="C17" t="s">
        <v>1163</v>
      </c>
      <c r="D17" t="s">
        <v>467</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402</v>
      </c>
      <c r="B18" t="s">
        <v>468</v>
      </c>
      <c r="C18" t="s">
        <v>1164</v>
      </c>
      <c r="D18" t="s">
        <v>467</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403</v>
      </c>
      <c r="B19" t="s">
        <v>469</v>
      </c>
      <c r="C19" t="s">
        <v>1165</v>
      </c>
      <c r="D19" t="s">
        <v>467</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404</v>
      </c>
    </row>
    <row r="21" spans="1:36">
      <c r="A21" t="s">
        <v>405</v>
      </c>
      <c r="B21" t="s">
        <v>470</v>
      </c>
      <c r="C21" t="s">
        <v>1166</v>
      </c>
      <c r="D21" t="s">
        <v>467</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406</v>
      </c>
      <c r="B22" t="s">
        <v>471</v>
      </c>
      <c r="C22" t="s">
        <v>1167</v>
      </c>
      <c r="D22" t="s">
        <v>467</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407</v>
      </c>
      <c r="B23" t="s">
        <v>472</v>
      </c>
      <c r="C23" t="s">
        <v>1168</v>
      </c>
      <c r="D23" t="s">
        <v>467</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408</v>
      </c>
      <c r="B24" t="s">
        <v>473</v>
      </c>
      <c r="C24" t="s">
        <v>1169</v>
      </c>
      <c r="D24" t="s">
        <v>467</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409</v>
      </c>
      <c r="B25" t="s">
        <v>474</v>
      </c>
      <c r="C25" t="s">
        <v>1170</v>
      </c>
      <c r="D25" t="s">
        <v>467</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410</v>
      </c>
      <c r="B26" t="s">
        <v>475</v>
      </c>
      <c r="C26" t="s">
        <v>1171</v>
      </c>
      <c r="D26" t="s">
        <v>467</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411</v>
      </c>
      <c r="B27" t="s">
        <v>476</v>
      </c>
      <c r="C27" t="s">
        <v>1172</v>
      </c>
      <c r="D27" t="s">
        <v>467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477</v>
      </c>
      <c r="C28" t="s">
        <v>1173</v>
      </c>
      <c r="D28" t="s">
        <v>467</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413</v>
      </c>
      <c r="B29" t="s">
        <v>478</v>
      </c>
      <c r="C29" t="s">
        <v>1174</v>
      </c>
      <c r="D29" t="s">
        <v>467</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414</v>
      </c>
      <c r="B30" t="s">
        <v>479</v>
      </c>
      <c r="C30" t="s">
        <v>1175</v>
      </c>
      <c r="D30" t="s">
        <v>467</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415</v>
      </c>
      <c r="B31" t="s">
        <v>480</v>
      </c>
      <c r="C31" t="s">
        <v>1176</v>
      </c>
      <c r="D31" t="s">
        <v>467</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416</v>
      </c>
      <c r="B32" t="s">
        <v>481</v>
      </c>
      <c r="C32" t="s">
        <v>1177</v>
      </c>
      <c r="D32" t="s">
        <v>467</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417</v>
      </c>
      <c r="B33" t="s">
        <v>482</v>
      </c>
      <c r="C33" t="s">
        <v>1178</v>
      </c>
      <c r="D33" t="s">
        <v>467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483</v>
      </c>
      <c r="C34" t="s">
        <v>1179</v>
      </c>
      <c r="D34" t="s">
        <v>467</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419</v>
      </c>
      <c r="B35" t="s">
        <v>484</v>
      </c>
      <c r="C35" t="s">
        <v>1180</v>
      </c>
      <c r="D35" t="s">
        <v>467</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485</v>
      </c>
      <c r="C36" t="s">
        <v>1181</v>
      </c>
      <c r="D36" t="s">
        <v>467</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420</v>
      </c>
    </row>
    <row r="38" spans="1:36">
      <c r="A38" t="s">
        <v>421</v>
      </c>
    </row>
    <row r="39" spans="1:36">
      <c r="A39" t="s">
        <v>401</v>
      </c>
      <c r="B39" t="s">
        <v>486</v>
      </c>
      <c r="C39" t="s">
        <v>1182</v>
      </c>
      <c r="D39" t="s">
        <v>467</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402</v>
      </c>
      <c r="B40" t="s">
        <v>487</v>
      </c>
      <c r="C40" t="s">
        <v>1183</v>
      </c>
      <c r="D40" t="s">
        <v>467</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422</v>
      </c>
      <c r="B41" t="s">
        <v>488</v>
      </c>
      <c r="C41" t="s">
        <v>1184</v>
      </c>
      <c r="D41" t="s">
        <v>467</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423</v>
      </c>
    </row>
    <row r="43" spans="1:36">
      <c r="A43" t="s">
        <v>405</v>
      </c>
      <c r="B43" t="s">
        <v>489</v>
      </c>
      <c r="C43" t="s">
        <v>1185</v>
      </c>
      <c r="D43" t="s">
        <v>467</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406</v>
      </c>
      <c r="B44" t="s">
        <v>490</v>
      </c>
      <c r="C44" t="s">
        <v>1186</v>
      </c>
      <c r="D44" t="s">
        <v>467</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407</v>
      </c>
      <c r="B45" t="s">
        <v>491</v>
      </c>
      <c r="C45" t="s">
        <v>1187</v>
      </c>
      <c r="D45" t="s">
        <v>467</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408</v>
      </c>
      <c r="B46" t="s">
        <v>492</v>
      </c>
      <c r="C46" t="s">
        <v>1188</v>
      </c>
      <c r="D46" t="s">
        <v>467</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409</v>
      </c>
      <c r="B47" t="s">
        <v>493</v>
      </c>
      <c r="C47" t="s">
        <v>1189</v>
      </c>
      <c r="D47" t="s">
        <v>467</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410</v>
      </c>
      <c r="B48" t="s">
        <v>494</v>
      </c>
      <c r="C48" t="s">
        <v>1190</v>
      </c>
      <c r="D48" t="s">
        <v>467</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411</v>
      </c>
      <c r="B49" t="s">
        <v>495</v>
      </c>
      <c r="C49" t="s">
        <v>1191</v>
      </c>
      <c r="D49" t="s">
        <v>467</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412</v>
      </c>
      <c r="B50" t="s">
        <v>496</v>
      </c>
      <c r="C50" t="s">
        <v>1192</v>
      </c>
      <c r="D50" t="s">
        <v>467</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413</v>
      </c>
      <c r="B51" t="s">
        <v>497</v>
      </c>
      <c r="C51" t="s">
        <v>1193</v>
      </c>
      <c r="D51" t="s">
        <v>467</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414</v>
      </c>
      <c r="B52" t="s">
        <v>498</v>
      </c>
      <c r="C52" t="s">
        <v>1194</v>
      </c>
      <c r="D52" t="s">
        <v>467</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415</v>
      </c>
      <c r="B53" t="s">
        <v>499</v>
      </c>
      <c r="C53" t="s">
        <v>1195</v>
      </c>
      <c r="D53" t="s">
        <v>467</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416</v>
      </c>
      <c r="B54" t="s">
        <v>500</v>
      </c>
      <c r="C54" t="s">
        <v>1196</v>
      </c>
      <c r="D54" t="s">
        <v>467</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417</v>
      </c>
      <c r="B55" t="s">
        <v>501</v>
      </c>
      <c r="C55" t="s">
        <v>1197</v>
      </c>
      <c r="D55" t="s">
        <v>467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502</v>
      </c>
      <c r="C56" t="s">
        <v>1198</v>
      </c>
      <c r="D56" t="s">
        <v>467</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424</v>
      </c>
      <c r="B57" t="s">
        <v>503</v>
      </c>
      <c r="C57" t="s">
        <v>1199</v>
      </c>
      <c r="D57" t="s">
        <v>467</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504</v>
      </c>
      <c r="C58" t="s">
        <v>1200</v>
      </c>
      <c r="D58" t="s">
        <v>467</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239</v>
      </c>
      <c r="B59" t="s">
        <v>505</v>
      </c>
      <c r="C59" t="s">
        <v>1201</v>
      </c>
      <c r="D59" t="s">
        <v>467</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506</v>
      </c>
    </row>
    <row r="61" spans="1:36" s="68" customFormat="1">
      <c r="A61" s="68" t="s">
        <v>300</v>
      </c>
      <c r="B61" s="68" t="s">
        <v>507</v>
      </c>
      <c r="C61" s="68" t="s">
        <v>1202</v>
      </c>
      <c r="D61" s="68" t="s">
        <v>467</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371</v>
      </c>
      <c r="B62" t="s">
        <v>508</v>
      </c>
      <c r="C62" t="s">
        <v>1203</v>
      </c>
      <c r="D62" t="s">
        <v>467</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283</v>
      </c>
      <c r="B63" t="s">
        <v>509</v>
      </c>
      <c r="C63" t="s">
        <v>1204</v>
      </c>
      <c r="D63" t="s">
        <v>467</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281</v>
      </c>
      <c r="B64" s="66" t="s">
        <v>510</v>
      </c>
      <c r="C64" s="66" t="s">
        <v>1205</v>
      </c>
      <c r="D64" s="66" t="s">
        <v>467</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511</v>
      </c>
      <c r="B65" t="s">
        <v>512</v>
      </c>
      <c r="C65" t="s">
        <v>1206</v>
      </c>
      <c r="D65" t="s">
        <v>467</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513</v>
      </c>
      <c r="B66" t="s">
        <v>514</v>
      </c>
      <c r="C66" t="s">
        <v>1207</v>
      </c>
      <c r="D66" t="s">
        <v>467</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515</v>
      </c>
      <c r="B67" t="s">
        <v>516</v>
      </c>
      <c r="C67" t="s">
        <v>1208</v>
      </c>
      <c r="D67" t="s">
        <v>467</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517</v>
      </c>
      <c r="B68" t="s">
        <v>518</v>
      </c>
      <c r="C68" t="s">
        <v>1209</v>
      </c>
      <c r="D68" t="s">
        <v>467</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519</v>
      </c>
      <c r="B69" t="s">
        <v>520</v>
      </c>
      <c r="C69" t="s">
        <v>1210</v>
      </c>
      <c r="D69" t="s">
        <v>467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521</v>
      </c>
      <c r="B70" t="s">
        <v>522</v>
      </c>
      <c r="C70" t="s">
        <v>1211</v>
      </c>
      <c r="D70" t="s">
        <v>467</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60" workbookViewId="0">
      <selection activeCell="A70" sqref="A70:XFD70"/>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396</v>
      </c>
    </row>
    <row r="10" spans="1:37">
      <c r="A10" t="s">
        <v>523</v>
      </c>
    </row>
    <row r="11" spans="1:37">
      <c r="A11" t="s">
        <v>1212</v>
      </c>
    </row>
    <row r="12" spans="1:37">
      <c r="A12" t="s">
        <v>1213</v>
      </c>
    </row>
    <row r="13" spans="1:37">
      <c r="A13" t="s">
        <v>392</v>
      </c>
    </row>
    <row r="14" spans="1:37">
      <c r="B14" t="s">
        <v>393</v>
      </c>
      <c r="C14" t="s">
        <v>394</v>
      </c>
      <c r="D14" t="s">
        <v>395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1029</v>
      </c>
    </row>
    <row r="15" spans="1:37">
      <c r="A15" t="s">
        <v>20</v>
      </c>
    </row>
    <row r="16" spans="1:37">
      <c r="A16" t="s">
        <v>524</v>
      </c>
      <c r="B16" t="s">
        <v>525</v>
      </c>
      <c r="C16" t="s">
        <v>1214</v>
      </c>
      <c r="D16" t="s">
        <v>395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526</v>
      </c>
      <c r="B17" t="s">
        <v>527</v>
      </c>
      <c r="C17" t="s">
        <v>1215</v>
      </c>
      <c r="D17" t="s">
        <v>395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528</v>
      </c>
      <c r="B18" t="s">
        <v>529</v>
      </c>
      <c r="C18" t="s">
        <v>1216</v>
      </c>
      <c r="D18" t="s">
        <v>395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530</v>
      </c>
      <c r="B19" t="s">
        <v>531</v>
      </c>
      <c r="C19" t="s">
        <v>1217</v>
      </c>
      <c r="D19" t="s">
        <v>395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532</v>
      </c>
      <c r="B20" t="s">
        <v>533</v>
      </c>
      <c r="C20" t="s">
        <v>1218</v>
      </c>
      <c r="D20" t="s">
        <v>395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526</v>
      </c>
      <c r="B21" t="s">
        <v>534</v>
      </c>
      <c r="C21" t="s">
        <v>1219</v>
      </c>
      <c r="D21" t="s">
        <v>395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528</v>
      </c>
      <c r="B22" t="s">
        <v>535</v>
      </c>
      <c r="C22" t="s">
        <v>1220</v>
      </c>
      <c r="D22" t="s">
        <v>395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530</v>
      </c>
      <c r="B23" t="s">
        <v>536</v>
      </c>
      <c r="C23" t="s">
        <v>1221</v>
      </c>
      <c r="D23" t="s">
        <v>395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537</v>
      </c>
      <c r="B24" t="s">
        <v>538</v>
      </c>
      <c r="C24" t="s">
        <v>1222</v>
      </c>
      <c r="D24" t="s">
        <v>395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526</v>
      </c>
      <c r="B25" t="s">
        <v>539</v>
      </c>
      <c r="C25" t="s">
        <v>1223</v>
      </c>
      <c r="D25" t="s">
        <v>395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528</v>
      </c>
      <c r="B26" t="s">
        <v>540</v>
      </c>
      <c r="C26" t="s">
        <v>1224</v>
      </c>
      <c r="D26" t="s">
        <v>395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530</v>
      </c>
      <c r="B27" t="s">
        <v>541</v>
      </c>
      <c r="C27" t="s">
        <v>1225</v>
      </c>
      <c r="D27" t="s">
        <v>395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542</v>
      </c>
      <c r="B28" t="s">
        <v>543</v>
      </c>
      <c r="C28" t="s">
        <v>1226</v>
      </c>
      <c r="D28" t="s">
        <v>395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526</v>
      </c>
      <c r="B29" t="s">
        <v>544</v>
      </c>
      <c r="C29" t="s">
        <v>1227</v>
      </c>
      <c r="D29" t="s">
        <v>395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528</v>
      </c>
      <c r="B30" t="s">
        <v>545</v>
      </c>
      <c r="C30" t="s">
        <v>1228</v>
      </c>
      <c r="D30" t="s">
        <v>395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530</v>
      </c>
      <c r="B31" t="s">
        <v>546</v>
      </c>
      <c r="C31" t="s">
        <v>1229</v>
      </c>
      <c r="D31" t="s">
        <v>395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547</v>
      </c>
      <c r="B32" t="s">
        <v>548</v>
      </c>
      <c r="C32" t="s">
        <v>1230</v>
      </c>
      <c r="D32" t="s">
        <v>395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526</v>
      </c>
      <c r="B33" t="s">
        <v>549</v>
      </c>
      <c r="C33" t="s">
        <v>1231</v>
      </c>
      <c r="D33" t="s">
        <v>395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528</v>
      </c>
      <c r="B34" t="s">
        <v>550</v>
      </c>
      <c r="C34" t="s">
        <v>1232</v>
      </c>
      <c r="D34" t="s">
        <v>395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530</v>
      </c>
      <c r="B35" t="s">
        <v>551</v>
      </c>
      <c r="C35" t="s">
        <v>1233</v>
      </c>
      <c r="D35" t="s">
        <v>395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552</v>
      </c>
      <c r="B36" t="s">
        <v>553</v>
      </c>
      <c r="C36" t="s">
        <v>1234</v>
      </c>
      <c r="D36" t="s">
        <v>395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526</v>
      </c>
      <c r="B37" t="s">
        <v>554</v>
      </c>
      <c r="C37" t="s">
        <v>1235</v>
      </c>
      <c r="D37" t="s">
        <v>395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528</v>
      </c>
      <c r="B38" t="s">
        <v>555</v>
      </c>
      <c r="C38" t="s">
        <v>1236</v>
      </c>
      <c r="D38" t="s">
        <v>395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530</v>
      </c>
      <c r="B39" t="s">
        <v>556</v>
      </c>
      <c r="C39" t="s">
        <v>1237</v>
      </c>
      <c r="D39" t="s">
        <v>395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557</v>
      </c>
      <c r="B40" t="s">
        <v>558</v>
      </c>
      <c r="C40" t="s">
        <v>1238</v>
      </c>
      <c r="D40" t="s">
        <v>395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526</v>
      </c>
      <c r="B41" t="s">
        <v>559</v>
      </c>
      <c r="C41" t="s">
        <v>1239</v>
      </c>
      <c r="D41" t="s">
        <v>395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528</v>
      </c>
      <c r="B42" t="s">
        <v>560</v>
      </c>
      <c r="C42" t="s">
        <v>1240</v>
      </c>
      <c r="D42" t="s">
        <v>395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530</v>
      </c>
      <c r="B43" t="s">
        <v>561</v>
      </c>
      <c r="C43" t="s">
        <v>1241</v>
      </c>
      <c r="D43" t="s">
        <v>395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562</v>
      </c>
      <c r="B44" t="s">
        <v>563</v>
      </c>
      <c r="C44" t="s">
        <v>1242</v>
      </c>
      <c r="D44" t="s">
        <v>395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526</v>
      </c>
      <c r="B45" t="s">
        <v>564</v>
      </c>
      <c r="C45" t="s">
        <v>1243</v>
      </c>
      <c r="D45" t="s">
        <v>395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528</v>
      </c>
      <c r="B46" t="s">
        <v>565</v>
      </c>
      <c r="C46" t="s">
        <v>1244</v>
      </c>
      <c r="D46" t="s">
        <v>395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530</v>
      </c>
      <c r="B47" t="s">
        <v>566</v>
      </c>
      <c r="C47" t="s">
        <v>1245</v>
      </c>
      <c r="D47" t="s">
        <v>395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567</v>
      </c>
      <c r="B48" t="s">
        <v>568</v>
      </c>
      <c r="C48" t="s">
        <v>1246</v>
      </c>
      <c r="D48" t="s">
        <v>395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526</v>
      </c>
      <c r="B49" t="s">
        <v>569</v>
      </c>
      <c r="C49" t="s">
        <v>1247</v>
      </c>
      <c r="D49" t="s">
        <v>395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528</v>
      </c>
      <c r="B50" t="s">
        <v>570</v>
      </c>
      <c r="C50" t="s">
        <v>1248</v>
      </c>
      <c r="D50" t="s">
        <v>395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530</v>
      </c>
      <c r="B51" t="s">
        <v>571</v>
      </c>
      <c r="C51" t="s">
        <v>1249</v>
      </c>
      <c r="D51" t="s">
        <v>395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572</v>
      </c>
      <c r="B52" t="s">
        <v>573</v>
      </c>
      <c r="C52" t="s">
        <v>1250</v>
      </c>
      <c r="D52" t="s">
        <v>395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526</v>
      </c>
      <c r="B53" t="s">
        <v>574</v>
      </c>
      <c r="C53" t="s">
        <v>1251</v>
      </c>
      <c r="D53" t="s">
        <v>395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528</v>
      </c>
      <c r="B54" t="s">
        <v>575</v>
      </c>
      <c r="C54" t="s">
        <v>1252</v>
      </c>
      <c r="D54" t="s">
        <v>395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530</v>
      </c>
      <c r="B55" t="s">
        <v>576</v>
      </c>
      <c r="C55" t="s">
        <v>1253</v>
      </c>
      <c r="D55" t="s">
        <v>395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577</v>
      </c>
      <c r="B56" t="s">
        <v>578</v>
      </c>
      <c r="C56" t="s">
        <v>1254</v>
      </c>
      <c r="D56" t="s">
        <v>395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526</v>
      </c>
      <c r="B57" t="s">
        <v>579</v>
      </c>
      <c r="C57" t="s">
        <v>1255</v>
      </c>
      <c r="D57" t="s">
        <v>395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528</v>
      </c>
      <c r="B58" t="s">
        <v>580</v>
      </c>
      <c r="C58" t="s">
        <v>1256</v>
      </c>
      <c r="D58" t="s">
        <v>395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530</v>
      </c>
      <c r="B59" t="s">
        <v>581</v>
      </c>
      <c r="C59" t="s">
        <v>1257</v>
      </c>
      <c r="D59" t="s">
        <v>395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582</v>
      </c>
      <c r="B60" t="s">
        <v>583</v>
      </c>
      <c r="C60" t="s">
        <v>1258</v>
      </c>
      <c r="D60" t="s">
        <v>395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526</v>
      </c>
      <c r="B61" t="s">
        <v>584</v>
      </c>
      <c r="C61" t="s">
        <v>1259</v>
      </c>
      <c r="D61" t="s">
        <v>395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528</v>
      </c>
      <c r="B62" t="s">
        <v>585</v>
      </c>
      <c r="C62" t="s">
        <v>1260</v>
      </c>
      <c r="D62" t="s">
        <v>395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530</v>
      </c>
      <c r="B63" t="s">
        <v>586</v>
      </c>
      <c r="C63" t="s">
        <v>1261</v>
      </c>
      <c r="D63" t="s">
        <v>395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587</v>
      </c>
      <c r="B64" t="s">
        <v>588</v>
      </c>
      <c r="C64" t="s">
        <v>1262</v>
      </c>
      <c r="D64" t="s">
        <v>395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526</v>
      </c>
      <c r="B65" t="s">
        <v>589</v>
      </c>
      <c r="C65" t="s">
        <v>1263</v>
      </c>
      <c r="D65" t="s">
        <v>395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528</v>
      </c>
      <c r="B66" t="s">
        <v>590</v>
      </c>
      <c r="C66" t="s">
        <v>1264</v>
      </c>
      <c r="D66" t="s">
        <v>395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530</v>
      </c>
      <c r="B67" t="s">
        <v>591</v>
      </c>
      <c r="C67" t="s">
        <v>1265</v>
      </c>
      <c r="D67" t="s">
        <v>395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592</v>
      </c>
      <c r="C68" t="s">
        <v>1266</v>
      </c>
      <c r="D68" t="s">
        <v>395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524</v>
      </c>
      <c r="B70" s="64" t="s">
        <v>593</v>
      </c>
      <c r="C70" s="64" t="s">
        <v>1267</v>
      </c>
      <c r="D70" s="64" t="s">
        <v>395</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526</v>
      </c>
      <c r="B71" t="s">
        <v>594</v>
      </c>
      <c r="C71" t="s">
        <v>1268</v>
      </c>
      <c r="D71" t="s">
        <v>395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528</v>
      </c>
      <c r="B72" t="s">
        <v>595</v>
      </c>
      <c r="C72" t="s">
        <v>1269</v>
      </c>
      <c r="D72" t="s">
        <v>395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530</v>
      </c>
      <c r="B73" t="s">
        <v>596</v>
      </c>
      <c r="C73" t="s">
        <v>1270</v>
      </c>
      <c r="D73" t="s">
        <v>395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532</v>
      </c>
      <c r="B74" t="s">
        <v>597</v>
      </c>
      <c r="C74" t="s">
        <v>1271</v>
      </c>
      <c r="D74" t="s">
        <v>395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526</v>
      </c>
      <c r="B75" t="s">
        <v>598</v>
      </c>
      <c r="C75" t="s">
        <v>1272</v>
      </c>
      <c r="D75" t="s">
        <v>395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528</v>
      </c>
      <c r="B76" t="s">
        <v>599</v>
      </c>
      <c r="C76" t="s">
        <v>1273</v>
      </c>
      <c r="D76" t="s">
        <v>395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530</v>
      </c>
      <c r="B77" t="s">
        <v>600</v>
      </c>
      <c r="C77" t="s">
        <v>1274</v>
      </c>
      <c r="D77" t="s">
        <v>395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537</v>
      </c>
      <c r="B78" t="s">
        <v>601</v>
      </c>
      <c r="C78" t="s">
        <v>1275</v>
      </c>
      <c r="D78" t="s">
        <v>395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526</v>
      </c>
      <c r="B79" t="s">
        <v>602</v>
      </c>
      <c r="C79" t="s">
        <v>1276</v>
      </c>
      <c r="D79" t="s">
        <v>395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528</v>
      </c>
      <c r="B80" t="s">
        <v>603</v>
      </c>
      <c r="C80" t="s">
        <v>1277</v>
      </c>
      <c r="D80" t="s">
        <v>395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530</v>
      </c>
      <c r="B81" t="s">
        <v>604</v>
      </c>
      <c r="C81" t="s">
        <v>1278</v>
      </c>
      <c r="D81" t="s">
        <v>395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542</v>
      </c>
      <c r="B82" t="s">
        <v>605</v>
      </c>
      <c r="C82" t="s">
        <v>1279</v>
      </c>
      <c r="D82" t="s">
        <v>395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526</v>
      </c>
      <c r="B83" t="s">
        <v>606</v>
      </c>
      <c r="C83" t="s">
        <v>1280</v>
      </c>
      <c r="D83" t="s">
        <v>395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528</v>
      </c>
      <c r="B84" t="s">
        <v>607</v>
      </c>
      <c r="C84" t="s">
        <v>1281</v>
      </c>
      <c r="D84" t="s">
        <v>395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530</v>
      </c>
      <c r="B85" t="s">
        <v>608</v>
      </c>
      <c r="C85" t="s">
        <v>1282</v>
      </c>
      <c r="D85" t="s">
        <v>395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547</v>
      </c>
      <c r="B86" t="s">
        <v>609</v>
      </c>
      <c r="C86" t="s">
        <v>1283</v>
      </c>
      <c r="D86" t="s">
        <v>395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526</v>
      </c>
      <c r="B87" t="s">
        <v>610</v>
      </c>
      <c r="C87" t="s">
        <v>1284</v>
      </c>
      <c r="D87" t="s">
        <v>395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528</v>
      </c>
      <c r="B88" t="s">
        <v>611</v>
      </c>
      <c r="C88" t="s">
        <v>1285</v>
      </c>
      <c r="D88" t="s">
        <v>395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530</v>
      </c>
      <c r="B89" t="s">
        <v>612</v>
      </c>
      <c r="C89" t="s">
        <v>1286</v>
      </c>
      <c r="D89" t="s">
        <v>395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552</v>
      </c>
      <c r="B90" t="s">
        <v>613</v>
      </c>
      <c r="C90" t="s">
        <v>1287</v>
      </c>
      <c r="D90" t="s">
        <v>395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526</v>
      </c>
      <c r="B91" t="s">
        <v>614</v>
      </c>
      <c r="C91" t="s">
        <v>1288</v>
      </c>
      <c r="D91" t="s">
        <v>395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528</v>
      </c>
      <c r="B92" t="s">
        <v>615</v>
      </c>
      <c r="C92" t="s">
        <v>1289</v>
      </c>
      <c r="D92" t="s">
        <v>395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530</v>
      </c>
      <c r="B93" t="s">
        <v>616</v>
      </c>
      <c r="C93" t="s">
        <v>1290</v>
      </c>
      <c r="D93" t="s">
        <v>395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557</v>
      </c>
      <c r="B94" t="s">
        <v>617</v>
      </c>
      <c r="C94" t="s">
        <v>1291</v>
      </c>
      <c r="D94" t="s">
        <v>395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526</v>
      </c>
      <c r="B95" t="s">
        <v>618</v>
      </c>
      <c r="C95" t="s">
        <v>1292</v>
      </c>
      <c r="D95" t="s">
        <v>395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528</v>
      </c>
      <c r="B96" t="s">
        <v>619</v>
      </c>
      <c r="C96" t="s">
        <v>1293</v>
      </c>
      <c r="D96" t="s">
        <v>395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530</v>
      </c>
      <c r="B97" t="s">
        <v>620</v>
      </c>
      <c r="C97" t="s">
        <v>1294</v>
      </c>
      <c r="D97" t="s">
        <v>395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562</v>
      </c>
      <c r="B98" t="s">
        <v>621</v>
      </c>
      <c r="C98" t="s">
        <v>1295</v>
      </c>
      <c r="D98" t="s">
        <v>395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526</v>
      </c>
      <c r="B99" t="s">
        <v>622</v>
      </c>
      <c r="C99" t="s">
        <v>1296</v>
      </c>
      <c r="D99" t="s">
        <v>395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528</v>
      </c>
      <c r="B100" t="s">
        <v>623</v>
      </c>
      <c r="C100" t="s">
        <v>1297</v>
      </c>
      <c r="D100" t="s">
        <v>395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530</v>
      </c>
      <c r="B101" t="s">
        <v>624</v>
      </c>
      <c r="C101" t="s">
        <v>1298</v>
      </c>
      <c r="D101" t="s">
        <v>395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567</v>
      </c>
      <c r="B102" t="s">
        <v>625</v>
      </c>
      <c r="C102" t="s">
        <v>1299</v>
      </c>
      <c r="D102" t="s">
        <v>395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526</v>
      </c>
      <c r="B103" t="s">
        <v>626</v>
      </c>
      <c r="C103" t="s">
        <v>1300</v>
      </c>
      <c r="D103" t="s">
        <v>395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528</v>
      </c>
      <c r="B104" t="s">
        <v>627</v>
      </c>
      <c r="C104" t="s">
        <v>1301</v>
      </c>
      <c r="D104" t="s">
        <v>395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530</v>
      </c>
      <c r="B105" t="s">
        <v>628</v>
      </c>
      <c r="C105" t="s">
        <v>1302</v>
      </c>
      <c r="D105" t="s">
        <v>395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572</v>
      </c>
      <c r="B106" t="s">
        <v>629</v>
      </c>
      <c r="C106" t="s">
        <v>1303</v>
      </c>
      <c r="D106" t="s">
        <v>395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526</v>
      </c>
      <c r="B107" t="s">
        <v>630</v>
      </c>
      <c r="C107" t="s">
        <v>1304</v>
      </c>
      <c r="D107" t="s">
        <v>395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528</v>
      </c>
      <c r="B108" t="s">
        <v>631</v>
      </c>
      <c r="C108" t="s">
        <v>1305</v>
      </c>
      <c r="D108" t="s">
        <v>395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530</v>
      </c>
      <c r="B109" t="s">
        <v>632</v>
      </c>
      <c r="C109" t="s">
        <v>1306</v>
      </c>
      <c r="D109" t="s">
        <v>395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577</v>
      </c>
      <c r="B110" t="s">
        <v>633</v>
      </c>
      <c r="C110" t="s">
        <v>1307</v>
      </c>
      <c r="D110" t="s">
        <v>395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526</v>
      </c>
      <c r="B111" t="s">
        <v>634</v>
      </c>
      <c r="C111" t="s">
        <v>1308</v>
      </c>
      <c r="D111" t="s">
        <v>395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528</v>
      </c>
      <c r="B112" t="s">
        <v>635</v>
      </c>
      <c r="C112" t="s">
        <v>1309</v>
      </c>
      <c r="D112" t="s">
        <v>395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530</v>
      </c>
      <c r="B113" t="s">
        <v>636</v>
      </c>
      <c r="C113" t="s">
        <v>1310</v>
      </c>
      <c r="D113" t="s">
        <v>395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582</v>
      </c>
      <c r="B114" t="s">
        <v>637</v>
      </c>
      <c r="C114" t="s">
        <v>1311</v>
      </c>
      <c r="D114" t="s">
        <v>395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526</v>
      </c>
      <c r="B115" t="s">
        <v>638</v>
      </c>
      <c r="C115" t="s">
        <v>1312</v>
      </c>
      <c r="D115" t="s">
        <v>395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528</v>
      </c>
      <c r="B116" t="s">
        <v>639</v>
      </c>
      <c r="C116" t="s">
        <v>1313</v>
      </c>
      <c r="D116" t="s">
        <v>395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530</v>
      </c>
      <c r="B117" t="s">
        <v>640</v>
      </c>
      <c r="C117" t="s">
        <v>1314</v>
      </c>
      <c r="D117" t="s">
        <v>395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587</v>
      </c>
      <c r="B118" t="s">
        <v>641</v>
      </c>
      <c r="C118" t="s">
        <v>1315</v>
      </c>
      <c r="D118" t="s">
        <v>395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526</v>
      </c>
      <c r="B119" t="s">
        <v>642</v>
      </c>
      <c r="C119" t="s">
        <v>1316</v>
      </c>
      <c r="D119" t="s">
        <v>395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528</v>
      </c>
      <c r="B120" t="s">
        <v>643</v>
      </c>
      <c r="C120" t="s">
        <v>1317</v>
      </c>
      <c r="D120" t="s">
        <v>395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530</v>
      </c>
      <c r="B121" t="s">
        <v>644</v>
      </c>
      <c r="C121" t="s">
        <v>1318</v>
      </c>
      <c r="D121" t="s">
        <v>395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645</v>
      </c>
      <c r="C122" t="s">
        <v>1319</v>
      </c>
      <c r="D122" t="s">
        <v>395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524</v>
      </c>
      <c r="B124" t="s">
        <v>646</v>
      </c>
      <c r="C124" t="s">
        <v>1320</v>
      </c>
      <c r="D124" t="s">
        <v>395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526</v>
      </c>
      <c r="B125" t="s">
        <v>647</v>
      </c>
      <c r="C125" t="s">
        <v>1321</v>
      </c>
      <c r="D125" t="s">
        <v>395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528</v>
      </c>
      <c r="B126" t="s">
        <v>648</v>
      </c>
      <c r="C126" t="s">
        <v>1322</v>
      </c>
      <c r="D126" t="s">
        <v>395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530</v>
      </c>
      <c r="B127" t="s">
        <v>649</v>
      </c>
      <c r="C127" t="s">
        <v>1323</v>
      </c>
      <c r="D127" t="s">
        <v>395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532</v>
      </c>
      <c r="B128" t="s">
        <v>650</v>
      </c>
      <c r="C128" t="s">
        <v>1324</v>
      </c>
      <c r="D128" t="s">
        <v>395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526</v>
      </c>
      <c r="B129" t="s">
        <v>651</v>
      </c>
      <c r="C129" t="s">
        <v>1325</v>
      </c>
      <c r="D129" t="s">
        <v>395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528</v>
      </c>
      <c r="B130" t="s">
        <v>652</v>
      </c>
      <c r="C130" t="s">
        <v>1326</v>
      </c>
      <c r="D130" t="s">
        <v>395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530</v>
      </c>
      <c r="B131" t="s">
        <v>653</v>
      </c>
      <c r="C131" t="s">
        <v>1327</v>
      </c>
      <c r="D131" t="s">
        <v>395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537</v>
      </c>
      <c r="B132" t="s">
        <v>654</v>
      </c>
      <c r="C132" t="s">
        <v>1328</v>
      </c>
      <c r="D132" t="s">
        <v>395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526</v>
      </c>
      <c r="B133" t="s">
        <v>655</v>
      </c>
      <c r="C133" t="s">
        <v>1329</v>
      </c>
      <c r="D133" t="s">
        <v>395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528</v>
      </c>
      <c r="B134" t="s">
        <v>656</v>
      </c>
      <c r="C134" t="s">
        <v>1330</v>
      </c>
      <c r="D134" t="s">
        <v>395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530</v>
      </c>
      <c r="B135" t="s">
        <v>657</v>
      </c>
      <c r="C135" t="s">
        <v>1331</v>
      </c>
      <c r="D135" t="s">
        <v>395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542</v>
      </c>
      <c r="B136" t="s">
        <v>658</v>
      </c>
      <c r="C136" t="s">
        <v>1332</v>
      </c>
      <c r="D136" t="s">
        <v>395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526</v>
      </c>
      <c r="B137" t="s">
        <v>659</v>
      </c>
      <c r="C137" t="s">
        <v>1333</v>
      </c>
      <c r="D137" t="s">
        <v>395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528</v>
      </c>
      <c r="B138" t="s">
        <v>660</v>
      </c>
      <c r="C138" t="s">
        <v>1334</v>
      </c>
      <c r="D138" t="s">
        <v>395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530</v>
      </c>
      <c r="B139" t="s">
        <v>661</v>
      </c>
      <c r="C139" t="s">
        <v>1335</v>
      </c>
      <c r="D139" t="s">
        <v>395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547</v>
      </c>
      <c r="B140" t="s">
        <v>662</v>
      </c>
      <c r="C140" t="s">
        <v>1336</v>
      </c>
      <c r="D140" t="s">
        <v>395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526</v>
      </c>
      <c r="B141" t="s">
        <v>663</v>
      </c>
      <c r="C141" t="s">
        <v>1337</v>
      </c>
      <c r="D141" t="s">
        <v>395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528</v>
      </c>
      <c r="B142" t="s">
        <v>664</v>
      </c>
      <c r="C142" t="s">
        <v>1338</v>
      </c>
      <c r="D142" t="s">
        <v>395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530</v>
      </c>
      <c r="B143" t="s">
        <v>665</v>
      </c>
      <c r="C143" t="s">
        <v>1339</v>
      </c>
      <c r="D143" t="s">
        <v>395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552</v>
      </c>
      <c r="B144" t="s">
        <v>666</v>
      </c>
      <c r="C144" t="s">
        <v>1340</v>
      </c>
      <c r="D144" t="s">
        <v>395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526</v>
      </c>
      <c r="B145" t="s">
        <v>667</v>
      </c>
      <c r="C145" t="s">
        <v>1341</v>
      </c>
      <c r="D145" t="s">
        <v>395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528</v>
      </c>
      <c r="B146" t="s">
        <v>668</v>
      </c>
      <c r="C146" t="s">
        <v>1342</v>
      </c>
      <c r="D146" t="s">
        <v>395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530</v>
      </c>
      <c r="B147" t="s">
        <v>669</v>
      </c>
      <c r="C147" t="s">
        <v>1343</v>
      </c>
      <c r="D147" t="s">
        <v>395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557</v>
      </c>
      <c r="B148" t="s">
        <v>670</v>
      </c>
      <c r="C148" t="s">
        <v>1344</v>
      </c>
      <c r="D148" t="s">
        <v>395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526</v>
      </c>
      <c r="B149" t="s">
        <v>671</v>
      </c>
      <c r="C149" t="s">
        <v>1345</v>
      </c>
      <c r="D149" t="s">
        <v>395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528</v>
      </c>
      <c r="B150" t="s">
        <v>672</v>
      </c>
      <c r="C150" t="s">
        <v>1346</v>
      </c>
      <c r="D150" t="s">
        <v>395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530</v>
      </c>
      <c r="B151" t="s">
        <v>673</v>
      </c>
      <c r="C151" t="s">
        <v>1347</v>
      </c>
      <c r="D151" t="s">
        <v>395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562</v>
      </c>
      <c r="B152" t="s">
        <v>674</v>
      </c>
      <c r="C152" t="s">
        <v>1348</v>
      </c>
      <c r="D152" t="s">
        <v>395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526</v>
      </c>
      <c r="B153" t="s">
        <v>675</v>
      </c>
      <c r="C153" t="s">
        <v>1349</v>
      </c>
      <c r="D153" t="s">
        <v>395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528</v>
      </c>
      <c r="B154" t="s">
        <v>676</v>
      </c>
      <c r="C154" t="s">
        <v>1350</v>
      </c>
      <c r="D154" t="s">
        <v>395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530</v>
      </c>
      <c r="B155" t="s">
        <v>677</v>
      </c>
      <c r="C155" t="s">
        <v>1351</v>
      </c>
      <c r="D155" t="s">
        <v>395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567</v>
      </c>
      <c r="B156" t="s">
        <v>678</v>
      </c>
      <c r="C156" t="s">
        <v>1352</v>
      </c>
      <c r="D156" t="s">
        <v>395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526</v>
      </c>
      <c r="B157" t="s">
        <v>679</v>
      </c>
      <c r="C157" t="s">
        <v>1353</v>
      </c>
      <c r="D157" t="s">
        <v>395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528</v>
      </c>
      <c r="B158" t="s">
        <v>680</v>
      </c>
      <c r="C158" t="s">
        <v>1354</v>
      </c>
      <c r="D158" t="s">
        <v>395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530</v>
      </c>
      <c r="B159" t="s">
        <v>681</v>
      </c>
      <c r="C159" t="s">
        <v>1355</v>
      </c>
      <c r="D159" t="s">
        <v>395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572</v>
      </c>
      <c r="B160" t="s">
        <v>682</v>
      </c>
      <c r="C160" t="s">
        <v>1356</v>
      </c>
      <c r="D160" t="s">
        <v>395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526</v>
      </c>
      <c r="B161" t="s">
        <v>683</v>
      </c>
      <c r="C161" t="s">
        <v>1357</v>
      </c>
      <c r="D161" t="s">
        <v>395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528</v>
      </c>
      <c r="B162" t="s">
        <v>684</v>
      </c>
      <c r="C162" t="s">
        <v>1358</v>
      </c>
      <c r="D162" t="s">
        <v>395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530</v>
      </c>
      <c r="B163" t="s">
        <v>685</v>
      </c>
      <c r="C163" t="s">
        <v>1359</v>
      </c>
      <c r="D163" t="s">
        <v>395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577</v>
      </c>
      <c r="B164" t="s">
        <v>686</v>
      </c>
      <c r="C164" t="s">
        <v>1360</v>
      </c>
      <c r="D164" t="s">
        <v>395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526</v>
      </c>
      <c r="B165" t="s">
        <v>687</v>
      </c>
      <c r="C165" t="s">
        <v>1361</v>
      </c>
      <c r="D165" t="s">
        <v>395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528</v>
      </c>
      <c r="B166" t="s">
        <v>688</v>
      </c>
      <c r="C166" t="s">
        <v>1362</v>
      </c>
      <c r="D166" t="s">
        <v>395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530</v>
      </c>
      <c r="B167" t="s">
        <v>689</v>
      </c>
      <c r="C167" t="s">
        <v>1363</v>
      </c>
      <c r="D167" t="s">
        <v>395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582</v>
      </c>
      <c r="B168" t="s">
        <v>690</v>
      </c>
      <c r="C168" t="s">
        <v>1364</v>
      </c>
      <c r="D168" t="s">
        <v>395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526</v>
      </c>
      <c r="B169" t="s">
        <v>691</v>
      </c>
      <c r="C169" t="s">
        <v>1365</v>
      </c>
      <c r="D169" t="s">
        <v>395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528</v>
      </c>
      <c r="B170" t="s">
        <v>692</v>
      </c>
      <c r="C170" t="s">
        <v>1366</v>
      </c>
      <c r="D170" t="s">
        <v>395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530</v>
      </c>
      <c r="B171" t="s">
        <v>693</v>
      </c>
      <c r="C171" t="s">
        <v>1367</v>
      </c>
      <c r="D171" t="s">
        <v>395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587</v>
      </c>
      <c r="B172" t="s">
        <v>694</v>
      </c>
      <c r="C172" t="s">
        <v>1368</v>
      </c>
      <c r="D172" t="s">
        <v>395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526</v>
      </c>
      <c r="B173" t="s">
        <v>695</v>
      </c>
      <c r="C173" t="s">
        <v>1369</v>
      </c>
      <c r="D173" t="s">
        <v>395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528</v>
      </c>
      <c r="B174" t="s">
        <v>696</v>
      </c>
      <c r="C174" t="s">
        <v>1370</v>
      </c>
      <c r="D174" t="s">
        <v>395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530</v>
      </c>
      <c r="B175" t="s">
        <v>697</v>
      </c>
      <c r="C175" t="s">
        <v>1371</v>
      </c>
      <c r="D175" t="s">
        <v>395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698</v>
      </c>
      <c r="C176" t="s">
        <v>1372</v>
      </c>
      <c r="D176" t="s">
        <v>395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524</v>
      </c>
      <c r="B178" t="s">
        <v>699</v>
      </c>
      <c r="C178" t="s">
        <v>1373</v>
      </c>
      <c r="D178" t="s">
        <v>395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532</v>
      </c>
      <c r="B179" t="s">
        <v>700</v>
      </c>
      <c r="C179" t="s">
        <v>1374</v>
      </c>
      <c r="D179" t="s">
        <v>395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537</v>
      </c>
      <c r="B180" t="s">
        <v>701</v>
      </c>
      <c r="C180" t="s">
        <v>1375</v>
      </c>
      <c r="D180" t="s">
        <v>395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542</v>
      </c>
      <c r="B181" t="s">
        <v>702</v>
      </c>
      <c r="C181" t="s">
        <v>1376</v>
      </c>
      <c r="D181" t="s">
        <v>395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547</v>
      </c>
      <c r="B182" t="s">
        <v>703</v>
      </c>
      <c r="C182" t="s">
        <v>1377</v>
      </c>
      <c r="D182" t="s">
        <v>395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552</v>
      </c>
      <c r="B183" t="s">
        <v>704</v>
      </c>
      <c r="C183" t="s">
        <v>1378</v>
      </c>
      <c r="D183" t="s">
        <v>395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557</v>
      </c>
      <c r="B184" t="s">
        <v>705</v>
      </c>
      <c r="C184" t="s">
        <v>1379</v>
      </c>
      <c r="D184" t="s">
        <v>395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562</v>
      </c>
      <c r="B185" t="s">
        <v>706</v>
      </c>
      <c r="C185" t="s">
        <v>1380</v>
      </c>
      <c r="D185" t="s">
        <v>395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567</v>
      </c>
      <c r="B186" t="s">
        <v>707</v>
      </c>
      <c r="C186" t="s">
        <v>1381</v>
      </c>
      <c r="D186" t="s">
        <v>395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572</v>
      </c>
      <c r="B187" t="s">
        <v>708</v>
      </c>
      <c r="C187" t="s">
        <v>1382</v>
      </c>
      <c r="D187" t="s">
        <v>395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577</v>
      </c>
      <c r="B188" t="s">
        <v>709</v>
      </c>
      <c r="C188" t="s">
        <v>1383</v>
      </c>
      <c r="D188" t="s">
        <v>395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582</v>
      </c>
      <c r="B189" t="s">
        <v>710</v>
      </c>
      <c r="C189" t="s">
        <v>1384</v>
      </c>
      <c r="D189" t="s">
        <v>395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587</v>
      </c>
      <c r="B190" t="s">
        <v>711</v>
      </c>
      <c r="C190" t="s">
        <v>1385</v>
      </c>
      <c r="D190" t="s">
        <v>395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712</v>
      </c>
      <c r="C191" t="s">
        <v>1386</v>
      </c>
      <c r="D191" t="s">
        <v>395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5"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1" spans="1:36">
      <c r="A11" t="s">
        <v>713</v>
      </c>
    </row>
    <row r="12" spans="1:36">
      <c r="A12" t="s">
        <v>1387</v>
      </c>
    </row>
    <row r="13" spans="1:36">
      <c r="A13" t="s">
        <v>1388</v>
      </c>
    </row>
    <row r="14" spans="1:36">
      <c r="A14" t="s">
        <v>392</v>
      </c>
    </row>
    <row r="15" spans="1:36">
      <c r="B15" t="s">
        <v>393</v>
      </c>
      <c r="C15" t="s">
        <v>394</v>
      </c>
      <c r="D15" t="s">
        <v>395</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1029</v>
      </c>
    </row>
    <row r="16" spans="1:36">
      <c r="A16" t="s">
        <v>33</v>
      </c>
    </row>
    <row r="17" spans="1:36">
      <c r="A17" t="s">
        <v>714</v>
      </c>
    </row>
    <row r="18" spans="1:36">
      <c r="A18" t="s">
        <v>715</v>
      </c>
    </row>
    <row r="19" spans="1:36">
      <c r="A19" t="s">
        <v>371</v>
      </c>
      <c r="B19" t="s">
        <v>716</v>
      </c>
      <c r="C19" t="s">
        <v>1389</v>
      </c>
      <c r="D19" t="s">
        <v>717</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300</v>
      </c>
      <c r="B20" t="s">
        <v>718</v>
      </c>
      <c r="C20" t="s">
        <v>1390</v>
      </c>
      <c r="D20" t="s">
        <v>717</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283</v>
      </c>
      <c r="B21" t="s">
        <v>719</v>
      </c>
      <c r="C21" t="s">
        <v>1391</v>
      </c>
      <c r="D21" t="s">
        <v>717</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281</v>
      </c>
      <c r="B22" t="s">
        <v>720</v>
      </c>
      <c r="C22" t="s">
        <v>1392</v>
      </c>
      <c r="D22" t="s">
        <v>717</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511</v>
      </c>
      <c r="B23" t="s">
        <v>721</v>
      </c>
      <c r="C23" t="s">
        <v>1393</v>
      </c>
      <c r="D23" t="s">
        <v>717</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513</v>
      </c>
      <c r="B24" t="s">
        <v>722</v>
      </c>
      <c r="C24" t="s">
        <v>1394</v>
      </c>
      <c r="D24" t="s">
        <v>717</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517</v>
      </c>
      <c r="B25" t="s">
        <v>723</v>
      </c>
      <c r="C25" t="s">
        <v>1395</v>
      </c>
      <c r="D25" t="s">
        <v>717</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515</v>
      </c>
      <c r="B26" t="s">
        <v>724</v>
      </c>
      <c r="C26" t="s">
        <v>1396</v>
      </c>
      <c r="D26" t="s">
        <v>717</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519</v>
      </c>
      <c r="B27" t="s">
        <v>725</v>
      </c>
      <c r="C27" t="s">
        <v>1397</v>
      </c>
      <c r="D27" t="s">
        <v>717</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726</v>
      </c>
      <c r="B28" t="s">
        <v>727</v>
      </c>
      <c r="C28" t="s">
        <v>1398</v>
      </c>
      <c r="D28" t="s">
        <v>717</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728</v>
      </c>
    </row>
    <row r="30" spans="1:36">
      <c r="A30" t="s">
        <v>371</v>
      </c>
      <c r="B30" t="s">
        <v>729</v>
      </c>
      <c r="C30" t="s">
        <v>1399</v>
      </c>
      <c r="D30" t="s">
        <v>717</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300</v>
      </c>
      <c r="B31" t="s">
        <v>730</v>
      </c>
      <c r="C31" t="s">
        <v>1400</v>
      </c>
      <c r="D31" t="s">
        <v>717</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283</v>
      </c>
      <c r="B32" t="s">
        <v>731</v>
      </c>
      <c r="C32" t="s">
        <v>1401</v>
      </c>
      <c r="D32" t="s">
        <v>717</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281</v>
      </c>
      <c r="B33" t="s">
        <v>732</v>
      </c>
      <c r="C33" t="s">
        <v>1402</v>
      </c>
      <c r="D33" t="s">
        <v>717</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511</v>
      </c>
      <c r="B34" t="s">
        <v>733</v>
      </c>
      <c r="C34" t="s">
        <v>1403</v>
      </c>
      <c r="D34" t="s">
        <v>717</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513</v>
      </c>
      <c r="B35" t="s">
        <v>734</v>
      </c>
      <c r="C35" t="s">
        <v>1404</v>
      </c>
      <c r="D35" t="s">
        <v>717</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517</v>
      </c>
      <c r="B36" t="s">
        <v>735</v>
      </c>
      <c r="C36" t="s">
        <v>1405</v>
      </c>
      <c r="D36" t="s">
        <v>717</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515</v>
      </c>
      <c r="B37" t="s">
        <v>736</v>
      </c>
      <c r="C37" t="s">
        <v>1406</v>
      </c>
      <c r="D37" t="s">
        <v>717</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519</v>
      </c>
      <c r="B38" t="s">
        <v>737</v>
      </c>
      <c r="C38" t="s">
        <v>1407</v>
      </c>
      <c r="D38" t="s">
        <v>717</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738</v>
      </c>
      <c r="B39" t="s">
        <v>739</v>
      </c>
      <c r="C39" t="s">
        <v>1408</v>
      </c>
      <c r="D39" t="s">
        <v>717</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740</v>
      </c>
    </row>
    <row r="41" spans="1:36">
      <c r="A41" t="s">
        <v>371</v>
      </c>
      <c r="B41" t="s">
        <v>741</v>
      </c>
      <c r="C41" t="s">
        <v>1409</v>
      </c>
      <c r="D41" t="s">
        <v>717</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300</v>
      </c>
      <c r="B42" t="s">
        <v>742</v>
      </c>
      <c r="C42" t="s">
        <v>1410</v>
      </c>
      <c r="D42" t="s">
        <v>717</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283</v>
      </c>
      <c r="B43" t="s">
        <v>743</v>
      </c>
      <c r="C43" t="s">
        <v>1411</v>
      </c>
      <c r="D43" t="s">
        <v>717</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281</v>
      </c>
      <c r="B44" t="s">
        <v>744</v>
      </c>
      <c r="C44" t="s">
        <v>1412</v>
      </c>
      <c r="D44" t="s">
        <v>717</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511</v>
      </c>
      <c r="B45" t="s">
        <v>745</v>
      </c>
      <c r="C45" t="s">
        <v>1413</v>
      </c>
      <c r="D45" t="s">
        <v>717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513</v>
      </c>
      <c r="B46" t="s">
        <v>746</v>
      </c>
      <c r="C46" t="s">
        <v>1414</v>
      </c>
      <c r="D46" t="s">
        <v>717</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517</v>
      </c>
      <c r="B47" t="s">
        <v>747</v>
      </c>
      <c r="C47" t="s">
        <v>1415</v>
      </c>
      <c r="D47" t="s">
        <v>717</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515</v>
      </c>
      <c r="B48" t="s">
        <v>748</v>
      </c>
      <c r="C48" t="s">
        <v>1416</v>
      </c>
      <c r="D48" t="s">
        <v>717</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519</v>
      </c>
      <c r="B49" t="s">
        <v>749</v>
      </c>
      <c r="C49" t="s">
        <v>1417</v>
      </c>
      <c r="D49" t="s">
        <v>717</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750</v>
      </c>
      <c r="B50" t="s">
        <v>751</v>
      </c>
      <c r="C50" t="s">
        <v>1418</v>
      </c>
      <c r="D50" t="s">
        <v>717</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752</v>
      </c>
      <c r="B51" t="s">
        <v>753</v>
      </c>
      <c r="C51" t="s">
        <v>1419</v>
      </c>
      <c r="D51" t="s">
        <v>717</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754</v>
      </c>
    </row>
    <row r="53" spans="1:36">
      <c r="A53" t="s">
        <v>715</v>
      </c>
    </row>
    <row r="54" spans="1:36">
      <c r="A54" t="s">
        <v>371</v>
      </c>
      <c r="B54" t="s">
        <v>755</v>
      </c>
      <c r="C54" t="s">
        <v>1420</v>
      </c>
      <c r="D54" t="s">
        <v>397</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300</v>
      </c>
      <c r="B55" t="s">
        <v>756</v>
      </c>
      <c r="C55" t="s">
        <v>1421</v>
      </c>
      <c r="D55" t="s">
        <v>397</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283</v>
      </c>
      <c r="B56" t="s">
        <v>757</v>
      </c>
      <c r="C56" t="s">
        <v>1422</v>
      </c>
      <c r="D56" t="s">
        <v>397</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281</v>
      </c>
      <c r="B57" t="s">
        <v>758</v>
      </c>
      <c r="C57" t="s">
        <v>1423</v>
      </c>
      <c r="D57" t="s">
        <v>397</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511</v>
      </c>
      <c r="B58" t="s">
        <v>759</v>
      </c>
      <c r="C58" t="s">
        <v>1424</v>
      </c>
      <c r="D58" t="s">
        <v>397</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513</v>
      </c>
      <c r="B59" t="s">
        <v>760</v>
      </c>
      <c r="C59" t="s">
        <v>1425</v>
      </c>
      <c r="D59" t="s">
        <v>397</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517</v>
      </c>
      <c r="B60" t="s">
        <v>761</v>
      </c>
      <c r="C60" t="s">
        <v>1426</v>
      </c>
      <c r="D60" t="s">
        <v>397</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515</v>
      </c>
      <c r="B61" t="s">
        <v>762</v>
      </c>
      <c r="C61" t="s">
        <v>1427</v>
      </c>
      <c r="D61" t="s">
        <v>397</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519</v>
      </c>
      <c r="B62" t="s">
        <v>763</v>
      </c>
      <c r="C62" t="s">
        <v>1428</v>
      </c>
      <c r="D62" t="s">
        <v>397</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726</v>
      </c>
      <c r="B63" t="s">
        <v>764</v>
      </c>
      <c r="C63" t="s">
        <v>1429</v>
      </c>
      <c r="D63" t="s">
        <v>397</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728</v>
      </c>
    </row>
    <row r="65" spans="1:36">
      <c r="A65" t="s">
        <v>371</v>
      </c>
      <c r="B65" t="s">
        <v>765</v>
      </c>
      <c r="C65" t="s">
        <v>1430</v>
      </c>
      <c r="D65" t="s">
        <v>397</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300</v>
      </c>
      <c r="B66" t="s">
        <v>766</v>
      </c>
      <c r="C66" t="s">
        <v>1431</v>
      </c>
      <c r="D66" t="s">
        <v>397</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283</v>
      </c>
      <c r="B67" t="s">
        <v>767</v>
      </c>
      <c r="C67" t="s">
        <v>1432</v>
      </c>
      <c r="D67" t="s">
        <v>397</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281</v>
      </c>
      <c r="B68" t="s">
        <v>768</v>
      </c>
      <c r="C68" t="s">
        <v>1433</v>
      </c>
      <c r="D68" t="s">
        <v>397</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511</v>
      </c>
      <c r="B69" t="s">
        <v>769</v>
      </c>
      <c r="C69" t="s">
        <v>1434</v>
      </c>
      <c r="D69" t="s">
        <v>397</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513</v>
      </c>
      <c r="B70" t="s">
        <v>770</v>
      </c>
      <c r="C70" t="s">
        <v>1435</v>
      </c>
      <c r="D70" t="s">
        <v>397</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517</v>
      </c>
      <c r="B71" t="s">
        <v>771</v>
      </c>
      <c r="C71" t="s">
        <v>1436</v>
      </c>
      <c r="D71" t="s">
        <v>397</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515</v>
      </c>
      <c r="B72" t="s">
        <v>772</v>
      </c>
      <c r="C72" t="s">
        <v>1437</v>
      </c>
      <c r="D72" t="s">
        <v>397</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519</v>
      </c>
      <c r="B73" t="s">
        <v>773</v>
      </c>
      <c r="C73" t="s">
        <v>1438</v>
      </c>
      <c r="D73" t="s">
        <v>397</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738</v>
      </c>
      <c r="B74" t="s">
        <v>774</v>
      </c>
      <c r="C74" t="s">
        <v>1439</v>
      </c>
      <c r="D74" t="s">
        <v>397</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740</v>
      </c>
    </row>
    <row r="76" spans="1:36">
      <c r="A76" t="s">
        <v>371</v>
      </c>
      <c r="B76" t="s">
        <v>775</v>
      </c>
      <c r="C76" t="s">
        <v>1440</v>
      </c>
      <c r="D76" t="s">
        <v>397</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300</v>
      </c>
      <c r="B77" t="s">
        <v>776</v>
      </c>
      <c r="C77" t="s">
        <v>1441</v>
      </c>
      <c r="D77" t="s">
        <v>397</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283</v>
      </c>
      <c r="B78" t="s">
        <v>777</v>
      </c>
      <c r="C78" t="s">
        <v>1442</v>
      </c>
      <c r="D78" t="s">
        <v>397</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281</v>
      </c>
      <c r="B79" t="s">
        <v>778</v>
      </c>
      <c r="C79" t="s">
        <v>1443</v>
      </c>
      <c r="D79" t="s">
        <v>397</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511</v>
      </c>
      <c r="B80" t="s">
        <v>779</v>
      </c>
      <c r="C80" t="s">
        <v>1444</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513</v>
      </c>
      <c r="B81" t="s">
        <v>780</v>
      </c>
      <c r="C81" t="s">
        <v>1445</v>
      </c>
      <c r="D81" t="s">
        <v>397</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517</v>
      </c>
      <c r="B82" t="s">
        <v>781</v>
      </c>
      <c r="C82" t="s">
        <v>1446</v>
      </c>
      <c r="D82" t="s">
        <v>397</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515</v>
      </c>
      <c r="B83" t="s">
        <v>782</v>
      </c>
      <c r="C83" t="s">
        <v>1447</v>
      </c>
      <c r="D83" t="s">
        <v>397</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519</v>
      </c>
      <c r="B84" t="s">
        <v>783</v>
      </c>
      <c r="C84" t="s">
        <v>1448</v>
      </c>
      <c r="D84" t="s">
        <v>397</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750</v>
      </c>
      <c r="B85" t="s">
        <v>784</v>
      </c>
      <c r="C85" t="s">
        <v>1449</v>
      </c>
      <c r="D85" t="s">
        <v>397</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715</v>
      </c>
      <c r="B86" t="s">
        <v>785</v>
      </c>
      <c r="C86" t="s">
        <v>786</v>
      </c>
    </row>
    <row r="87" spans="1:36">
      <c r="A87" t="s">
        <v>371</v>
      </c>
      <c r="B87" t="s">
        <v>787</v>
      </c>
      <c r="C87" t="s">
        <v>1450</v>
      </c>
      <c r="D87" t="s">
        <v>397</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300</v>
      </c>
      <c r="B88" t="s">
        <v>788</v>
      </c>
      <c r="C88" t="s">
        <v>1451</v>
      </c>
      <c r="D88" t="s">
        <v>397</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283</v>
      </c>
      <c r="B89" t="s">
        <v>789</v>
      </c>
      <c r="C89" t="s">
        <v>1452</v>
      </c>
      <c r="D89" t="s">
        <v>397</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281</v>
      </c>
      <c r="B90" t="s">
        <v>790</v>
      </c>
      <c r="C90" t="s">
        <v>1453</v>
      </c>
      <c r="D90" t="s">
        <v>397</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511</v>
      </c>
      <c r="B91" t="s">
        <v>791</v>
      </c>
      <c r="C91" t="s">
        <v>1454</v>
      </c>
      <c r="D91" t="s">
        <v>397</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513</v>
      </c>
      <c r="B92" t="s">
        <v>792</v>
      </c>
      <c r="C92" t="s">
        <v>1455</v>
      </c>
      <c r="D92" t="s">
        <v>397</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517</v>
      </c>
      <c r="B93" t="s">
        <v>793</v>
      </c>
      <c r="C93" t="s">
        <v>1456</v>
      </c>
      <c r="D93" t="s">
        <v>397</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515</v>
      </c>
      <c r="B94" t="s">
        <v>794</v>
      </c>
      <c r="C94" t="s">
        <v>1457</v>
      </c>
      <c r="D94" t="s">
        <v>397</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519</v>
      </c>
      <c r="B95" t="s">
        <v>795</v>
      </c>
      <c r="C95" t="s">
        <v>1458</v>
      </c>
      <c r="D95" t="s">
        <v>397</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796</v>
      </c>
      <c r="C96" t="s">
        <v>1459</v>
      </c>
      <c r="D96" t="s">
        <v>397</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797</v>
      </c>
    </row>
    <row r="98" spans="1:36">
      <c r="A98" t="s">
        <v>715</v>
      </c>
    </row>
    <row r="99" spans="1:36">
      <c r="A99" t="s">
        <v>371</v>
      </c>
      <c r="B99" t="s">
        <v>798</v>
      </c>
      <c r="C99" t="s">
        <v>1460</v>
      </c>
      <c r="D99" t="s">
        <v>799</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300</v>
      </c>
      <c r="B100" t="s">
        <v>800</v>
      </c>
      <c r="C100" t="s">
        <v>1461</v>
      </c>
      <c r="D100" t="s">
        <v>801</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283</v>
      </c>
      <c r="B101" t="s">
        <v>802</v>
      </c>
      <c r="C101" t="s">
        <v>1462</v>
      </c>
      <c r="D101" t="s">
        <v>801</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281</v>
      </c>
      <c r="B102" t="s">
        <v>803</v>
      </c>
      <c r="C102" t="s">
        <v>1463</v>
      </c>
      <c r="D102" t="s">
        <v>801</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511</v>
      </c>
      <c r="B103" t="s">
        <v>804</v>
      </c>
      <c r="C103" t="s">
        <v>1464</v>
      </c>
      <c r="D103" t="s">
        <v>801</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513</v>
      </c>
      <c r="B104" t="s">
        <v>805</v>
      </c>
      <c r="C104" t="s">
        <v>1465</v>
      </c>
      <c r="D104" t="s">
        <v>799</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517</v>
      </c>
      <c r="B105" t="s">
        <v>806</v>
      </c>
      <c r="C105" t="s">
        <v>1466</v>
      </c>
      <c r="D105" t="s">
        <v>799</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515</v>
      </c>
      <c r="B106" t="s">
        <v>807</v>
      </c>
      <c r="C106" t="s">
        <v>1467</v>
      </c>
      <c r="D106" t="s">
        <v>801</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519</v>
      </c>
      <c r="B107" t="s">
        <v>808</v>
      </c>
      <c r="C107" t="s">
        <v>1468</v>
      </c>
      <c r="D107" t="s">
        <v>799</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809</v>
      </c>
      <c r="B108" t="s">
        <v>810</v>
      </c>
      <c r="C108" t="s">
        <v>1469</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728</v>
      </c>
    </row>
    <row r="110" spans="1:36">
      <c r="A110" t="s">
        <v>371</v>
      </c>
      <c r="B110" t="s">
        <v>811</v>
      </c>
      <c r="C110" t="s">
        <v>1470</v>
      </c>
      <c r="D110" t="s">
        <v>799</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300</v>
      </c>
      <c r="B111" t="s">
        <v>812</v>
      </c>
      <c r="C111" t="s">
        <v>1471</v>
      </c>
      <c r="D111" t="s">
        <v>801</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283</v>
      </c>
      <c r="B112" t="s">
        <v>813</v>
      </c>
      <c r="C112" t="s">
        <v>1472</v>
      </c>
      <c r="D112" t="s">
        <v>801</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281</v>
      </c>
      <c r="B113" t="s">
        <v>814</v>
      </c>
      <c r="C113" t="s">
        <v>1473</v>
      </c>
      <c r="D113" t="s">
        <v>801</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511</v>
      </c>
      <c r="B114" t="s">
        <v>815</v>
      </c>
      <c r="C114" t="s">
        <v>1474</v>
      </c>
      <c r="D114" t="s">
        <v>816</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513</v>
      </c>
      <c r="B115" t="s">
        <v>817</v>
      </c>
      <c r="C115" t="s">
        <v>1475</v>
      </c>
      <c r="D115" t="s">
        <v>801</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517</v>
      </c>
      <c r="B116" t="s">
        <v>818</v>
      </c>
      <c r="C116" t="s">
        <v>1476</v>
      </c>
      <c r="D116" t="s">
        <v>801</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515</v>
      </c>
      <c r="B117" t="s">
        <v>819</v>
      </c>
      <c r="C117" t="s">
        <v>1477</v>
      </c>
      <c r="D117" t="s">
        <v>801</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519</v>
      </c>
      <c r="B118" t="s">
        <v>820</v>
      </c>
      <c r="C118" t="s">
        <v>1478</v>
      </c>
      <c r="D118" t="s">
        <v>801</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821</v>
      </c>
      <c r="B119" t="s">
        <v>822</v>
      </c>
      <c r="C119" t="s">
        <v>1479</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740</v>
      </c>
    </row>
    <row r="121" spans="1:36">
      <c r="A121" t="s">
        <v>371</v>
      </c>
      <c r="B121" t="s">
        <v>823</v>
      </c>
      <c r="C121" t="s">
        <v>1480</v>
      </c>
      <c r="D121" t="s">
        <v>799</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300</v>
      </c>
      <c r="B122" t="s">
        <v>824</v>
      </c>
      <c r="C122" t="s">
        <v>1481</v>
      </c>
      <c r="D122" t="s">
        <v>801</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283</v>
      </c>
      <c r="B123" t="s">
        <v>825</v>
      </c>
      <c r="C123" t="s">
        <v>1482</v>
      </c>
      <c r="D123" t="s">
        <v>801</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281</v>
      </c>
      <c r="B124" t="s">
        <v>826</v>
      </c>
      <c r="C124" t="s">
        <v>1483</v>
      </c>
      <c r="D124" t="s">
        <v>799</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511</v>
      </c>
      <c r="B125" t="s">
        <v>827</v>
      </c>
      <c r="C125" t="s">
        <v>1484</v>
      </c>
      <c r="D125" t="s">
        <v>801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513</v>
      </c>
      <c r="B126" t="s">
        <v>828</v>
      </c>
      <c r="C126" t="s">
        <v>1485</v>
      </c>
      <c r="D126" t="s">
        <v>799</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517</v>
      </c>
      <c r="B127" t="s">
        <v>829</v>
      </c>
      <c r="C127" t="s">
        <v>1486</v>
      </c>
      <c r="D127" t="s">
        <v>799</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515</v>
      </c>
      <c r="B128" t="s">
        <v>830</v>
      </c>
      <c r="C128" t="s">
        <v>1487</v>
      </c>
      <c r="D128" t="s">
        <v>801</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519</v>
      </c>
      <c r="B129" t="s">
        <v>831</v>
      </c>
      <c r="C129" t="s">
        <v>1488</v>
      </c>
      <c r="D129" t="s">
        <v>799</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832</v>
      </c>
      <c r="B130" t="s">
        <v>833</v>
      </c>
      <c r="C130" t="s">
        <v>1489</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834</v>
      </c>
      <c r="B131" t="s">
        <v>835</v>
      </c>
      <c r="C131" t="s">
        <v>1490</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836</v>
      </c>
    </row>
    <row r="133" spans="1:36">
      <c r="A133" t="s">
        <v>715</v>
      </c>
    </row>
    <row r="134" spans="1:36">
      <c r="A134" t="s">
        <v>371</v>
      </c>
      <c r="B134" t="s">
        <v>837</v>
      </c>
      <c r="C134" t="s">
        <v>1491</v>
      </c>
      <c r="D134" t="s">
        <v>426</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300</v>
      </c>
      <c r="B135" t="s">
        <v>838</v>
      </c>
      <c r="C135" t="s">
        <v>1492</v>
      </c>
      <c r="D135" t="s">
        <v>426</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283</v>
      </c>
      <c r="B136" t="s">
        <v>839</v>
      </c>
      <c r="C136" t="s">
        <v>1493</v>
      </c>
      <c r="D136" t="s">
        <v>426</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281</v>
      </c>
      <c r="B137" t="s">
        <v>840</v>
      </c>
      <c r="C137" t="s">
        <v>1494</v>
      </c>
      <c r="D137" t="s">
        <v>426</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511</v>
      </c>
      <c r="B138" s="57" t="s">
        <v>841</v>
      </c>
      <c r="C138" s="57" t="s">
        <v>1495</v>
      </c>
      <c r="D138" s="57" t="s">
        <v>426</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513</v>
      </c>
      <c r="B139" t="s">
        <v>842</v>
      </c>
      <c r="C139" t="s">
        <v>1496</v>
      </c>
      <c r="D139" t="s">
        <v>426</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517</v>
      </c>
      <c r="B140" t="s">
        <v>843</v>
      </c>
      <c r="C140" t="s">
        <v>1497</v>
      </c>
      <c r="D140" t="s">
        <v>426</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515</v>
      </c>
      <c r="B141" t="s">
        <v>844</v>
      </c>
      <c r="C141" t="s">
        <v>1498</v>
      </c>
      <c r="D141" t="s">
        <v>426</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519</v>
      </c>
      <c r="B142" t="s">
        <v>845</v>
      </c>
      <c r="C142" t="s">
        <v>1499</v>
      </c>
      <c r="D142" t="s">
        <v>426</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726</v>
      </c>
      <c r="B143" t="s">
        <v>846</v>
      </c>
      <c r="C143" t="s">
        <v>1500</v>
      </c>
      <c r="D143" t="s">
        <v>426</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728</v>
      </c>
    </row>
    <row r="145" spans="1:36">
      <c r="A145" t="s">
        <v>371</v>
      </c>
      <c r="B145" t="s">
        <v>847</v>
      </c>
      <c r="C145" t="s">
        <v>1501</v>
      </c>
      <c r="D145" t="s">
        <v>426</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300</v>
      </c>
      <c r="B146" t="s">
        <v>848</v>
      </c>
      <c r="C146" t="s">
        <v>1502</v>
      </c>
      <c r="D146" t="s">
        <v>426</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283</v>
      </c>
      <c r="B147" t="s">
        <v>849</v>
      </c>
      <c r="C147" t="s">
        <v>1503</v>
      </c>
      <c r="D147" t="s">
        <v>426</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281</v>
      </c>
      <c r="B148" t="s">
        <v>850</v>
      </c>
      <c r="C148" t="s">
        <v>1504</v>
      </c>
      <c r="D148" t="s">
        <v>426</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511</v>
      </c>
      <c r="B149" t="s">
        <v>851</v>
      </c>
      <c r="C149" t="s">
        <v>1505</v>
      </c>
      <c r="D149" t="s">
        <v>426</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513</v>
      </c>
      <c r="B150" t="s">
        <v>852</v>
      </c>
      <c r="C150" t="s">
        <v>1506</v>
      </c>
      <c r="D150" t="s">
        <v>426</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517</v>
      </c>
      <c r="B151" t="s">
        <v>853</v>
      </c>
      <c r="C151" t="s">
        <v>1507</v>
      </c>
      <c r="D151" t="s">
        <v>426</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515</v>
      </c>
      <c r="B152" t="s">
        <v>854</v>
      </c>
      <c r="C152" t="s">
        <v>1508</v>
      </c>
      <c r="D152" t="s">
        <v>426</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519</v>
      </c>
      <c r="B153" t="s">
        <v>855</v>
      </c>
      <c r="C153" t="s">
        <v>1509</v>
      </c>
      <c r="D153" t="s">
        <v>426</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738</v>
      </c>
      <c r="B154" t="s">
        <v>856</v>
      </c>
      <c r="C154" t="s">
        <v>1510</v>
      </c>
      <c r="D154" t="s">
        <v>426</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740</v>
      </c>
    </row>
    <row r="156" spans="1:36">
      <c r="A156" t="s">
        <v>371</v>
      </c>
      <c r="B156" t="s">
        <v>857</v>
      </c>
      <c r="C156" t="s">
        <v>1511</v>
      </c>
      <c r="D156" t="s">
        <v>426</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300</v>
      </c>
      <c r="B157" t="s">
        <v>858</v>
      </c>
      <c r="C157" t="s">
        <v>1512</v>
      </c>
      <c r="D157" t="s">
        <v>426</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283</v>
      </c>
      <c r="B158" t="s">
        <v>859</v>
      </c>
      <c r="C158" t="s">
        <v>1513</v>
      </c>
      <c r="D158" t="s">
        <v>426</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281</v>
      </c>
      <c r="B159" t="s">
        <v>860</v>
      </c>
      <c r="C159" t="s">
        <v>1514</v>
      </c>
      <c r="D159" t="s">
        <v>426</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511</v>
      </c>
      <c r="B160" t="s">
        <v>861</v>
      </c>
      <c r="C160" t="s">
        <v>1515</v>
      </c>
      <c r="D160" t="s">
        <v>426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513</v>
      </c>
      <c r="B161" t="s">
        <v>862</v>
      </c>
      <c r="C161" t="s">
        <v>1516</v>
      </c>
      <c r="D161" t="s">
        <v>426</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517</v>
      </c>
      <c r="B162" t="s">
        <v>863</v>
      </c>
      <c r="C162" t="s">
        <v>1517</v>
      </c>
      <c r="D162" t="s">
        <v>426</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515</v>
      </c>
      <c r="B163" t="s">
        <v>864</v>
      </c>
      <c r="C163" t="s">
        <v>1518</v>
      </c>
      <c r="D163" t="s">
        <v>426</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519</v>
      </c>
      <c r="B164" t="s">
        <v>865</v>
      </c>
      <c r="C164" t="s">
        <v>1519</v>
      </c>
      <c r="D164" t="s">
        <v>426</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750</v>
      </c>
      <c r="B165" t="s">
        <v>866</v>
      </c>
      <c r="C165" t="s">
        <v>1520</v>
      </c>
      <c r="D165" t="s">
        <v>426</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867</v>
      </c>
      <c r="C166" t="s">
        <v>1521</v>
      </c>
      <c r="D166" t="s">
        <v>426</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797</v>
      </c>
    </row>
    <row r="169" spans="1:36">
      <c r="A169" t="s">
        <v>715</v>
      </c>
    </row>
    <row r="170" spans="1:36">
      <c r="A170" t="s">
        <v>371</v>
      </c>
      <c r="B170" t="s">
        <v>868</v>
      </c>
      <c r="C170" t="s">
        <v>1522</v>
      </c>
      <c r="D170" t="s">
        <v>799</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300</v>
      </c>
      <c r="B171" t="s">
        <v>869</v>
      </c>
      <c r="C171" t="s">
        <v>1523</v>
      </c>
      <c r="D171" t="s">
        <v>801</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283</v>
      </c>
      <c r="B172" t="s">
        <v>870</v>
      </c>
      <c r="C172" t="s">
        <v>1524</v>
      </c>
      <c r="D172" t="s">
        <v>801</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281</v>
      </c>
      <c r="B173" t="s">
        <v>871</v>
      </c>
      <c r="C173" t="s">
        <v>1525</v>
      </c>
      <c r="D173" t="s">
        <v>801</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511</v>
      </c>
      <c r="B174" t="s">
        <v>872</v>
      </c>
      <c r="C174" t="s">
        <v>1526</v>
      </c>
      <c r="D174" t="s">
        <v>801</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513</v>
      </c>
      <c r="B175" t="s">
        <v>873</v>
      </c>
      <c r="C175" t="s">
        <v>1527</v>
      </c>
      <c r="D175" t="s">
        <v>799</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517</v>
      </c>
      <c r="B176" t="s">
        <v>874</v>
      </c>
      <c r="C176" t="s">
        <v>1528</v>
      </c>
      <c r="D176" t="s">
        <v>799</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515</v>
      </c>
      <c r="B177" t="s">
        <v>875</v>
      </c>
      <c r="C177" t="s">
        <v>1529</v>
      </c>
      <c r="D177" t="s">
        <v>801</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519</v>
      </c>
      <c r="B178" t="s">
        <v>876</v>
      </c>
      <c r="C178" t="s">
        <v>1530</v>
      </c>
      <c r="D178" t="s">
        <v>799</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809</v>
      </c>
      <c r="B179" t="s">
        <v>877</v>
      </c>
      <c r="C179" t="s">
        <v>1531</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728</v>
      </c>
    </row>
    <row r="181" spans="1:36">
      <c r="A181" t="s">
        <v>371</v>
      </c>
      <c r="B181" t="s">
        <v>878</v>
      </c>
      <c r="C181" t="s">
        <v>1532</v>
      </c>
      <c r="D181" t="s">
        <v>799</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300</v>
      </c>
      <c r="B182" t="s">
        <v>879</v>
      </c>
      <c r="C182" t="s">
        <v>1533</v>
      </c>
      <c r="D182" t="s">
        <v>801</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283</v>
      </c>
      <c r="B183" t="s">
        <v>880</v>
      </c>
      <c r="C183" t="s">
        <v>1534</v>
      </c>
      <c r="D183" t="s">
        <v>801</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281</v>
      </c>
      <c r="B184" t="s">
        <v>881</v>
      </c>
      <c r="C184" t="s">
        <v>1535</v>
      </c>
      <c r="D184" t="s">
        <v>801</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511</v>
      </c>
      <c r="B185" t="s">
        <v>882</v>
      </c>
      <c r="C185" t="s">
        <v>1536</v>
      </c>
      <c r="D185" t="s">
        <v>816</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513</v>
      </c>
      <c r="B186" t="s">
        <v>883</v>
      </c>
      <c r="C186" t="s">
        <v>1537</v>
      </c>
      <c r="D186" t="s">
        <v>801</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517</v>
      </c>
      <c r="B187" t="s">
        <v>884</v>
      </c>
      <c r="C187" t="s">
        <v>1538</v>
      </c>
      <c r="D187" t="s">
        <v>801</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515</v>
      </c>
      <c r="B188" t="s">
        <v>885</v>
      </c>
      <c r="C188" t="s">
        <v>1539</v>
      </c>
      <c r="D188" t="s">
        <v>801</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519</v>
      </c>
      <c r="B189" t="s">
        <v>886</v>
      </c>
      <c r="C189" t="s">
        <v>1540</v>
      </c>
      <c r="D189" t="s">
        <v>801</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821</v>
      </c>
      <c r="B190" t="s">
        <v>887</v>
      </c>
      <c r="C190" t="s">
        <v>1541</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740</v>
      </c>
    </row>
    <row r="192" spans="1:36">
      <c r="A192" t="s">
        <v>371</v>
      </c>
      <c r="B192" t="s">
        <v>888</v>
      </c>
      <c r="C192" t="s">
        <v>1542</v>
      </c>
      <c r="D192" t="s">
        <v>799</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300</v>
      </c>
      <c r="B193" t="s">
        <v>889</v>
      </c>
      <c r="C193" t="s">
        <v>1543</v>
      </c>
      <c r="D193" t="s">
        <v>801</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283</v>
      </c>
      <c r="B194" t="s">
        <v>890</v>
      </c>
      <c r="C194" t="s">
        <v>1544</v>
      </c>
      <c r="D194" t="s">
        <v>801</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281</v>
      </c>
      <c r="B195" t="s">
        <v>891</v>
      </c>
      <c r="C195" t="s">
        <v>1545</v>
      </c>
      <c r="D195" t="s">
        <v>799</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511</v>
      </c>
      <c r="B196" t="s">
        <v>892</v>
      </c>
      <c r="C196" t="s">
        <v>1546</v>
      </c>
      <c r="D196" t="s">
        <v>801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513</v>
      </c>
      <c r="B197" t="s">
        <v>893</v>
      </c>
      <c r="C197" t="s">
        <v>1547</v>
      </c>
      <c r="D197" t="s">
        <v>799</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517</v>
      </c>
      <c r="B198" t="s">
        <v>894</v>
      </c>
      <c r="C198" t="s">
        <v>1548</v>
      </c>
      <c r="D198" t="s">
        <v>799</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515</v>
      </c>
      <c r="B199" t="s">
        <v>895</v>
      </c>
      <c r="C199" t="s">
        <v>1549</v>
      </c>
      <c r="D199" t="s">
        <v>801</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519</v>
      </c>
      <c r="B200" t="s">
        <v>896</v>
      </c>
      <c r="C200" t="s">
        <v>1550</v>
      </c>
      <c r="D200" t="s">
        <v>799</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832</v>
      </c>
      <c r="B201" t="s">
        <v>897</v>
      </c>
      <c r="C201" t="s">
        <v>1551</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834</v>
      </c>
      <c r="B202" t="s">
        <v>898</v>
      </c>
      <c r="C202" t="s">
        <v>1552</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899</v>
      </c>
    </row>
    <row r="204" spans="1:36">
      <c r="A204" t="s">
        <v>715</v>
      </c>
    </row>
    <row r="205" spans="1:36">
      <c r="A205" t="s">
        <v>371</v>
      </c>
      <c r="B205" t="s">
        <v>900</v>
      </c>
      <c r="C205" t="s">
        <v>1553</v>
      </c>
      <c r="D205" t="s">
        <v>467</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300</v>
      </c>
      <c r="B206" t="s">
        <v>901</v>
      </c>
      <c r="C206" t="s">
        <v>1554</v>
      </c>
      <c r="D206" t="s">
        <v>467</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283</v>
      </c>
      <c r="B207" t="s">
        <v>902</v>
      </c>
      <c r="C207" t="s">
        <v>1555</v>
      </c>
      <c r="D207" t="s">
        <v>467</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281</v>
      </c>
      <c r="B208" t="s">
        <v>903</v>
      </c>
      <c r="C208" t="s">
        <v>1556</v>
      </c>
      <c r="D208" t="s">
        <v>467</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511</v>
      </c>
      <c r="B209" t="s">
        <v>904</v>
      </c>
      <c r="C209" t="s">
        <v>1557</v>
      </c>
      <c r="D209" t="s">
        <v>467</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513</v>
      </c>
      <c r="B210" t="s">
        <v>905</v>
      </c>
      <c r="C210" t="s">
        <v>1558</v>
      </c>
      <c r="D210" t="s">
        <v>467</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517</v>
      </c>
      <c r="B211" t="s">
        <v>906</v>
      </c>
      <c r="C211" t="s">
        <v>1559</v>
      </c>
      <c r="D211" t="s">
        <v>467</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515</v>
      </c>
      <c r="B212" t="s">
        <v>907</v>
      </c>
      <c r="C212" t="s">
        <v>1560</v>
      </c>
      <c r="D212" t="s">
        <v>467</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519</v>
      </c>
      <c r="B213" t="s">
        <v>908</v>
      </c>
      <c r="C213" t="s">
        <v>1561</v>
      </c>
      <c r="D213" t="s">
        <v>467</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726</v>
      </c>
      <c r="B214" t="s">
        <v>909</v>
      </c>
      <c r="C214" t="s">
        <v>1562</v>
      </c>
      <c r="D214" t="s">
        <v>467</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728</v>
      </c>
    </row>
    <row r="216" spans="1:36">
      <c r="A216" t="s">
        <v>371</v>
      </c>
      <c r="B216" t="s">
        <v>910</v>
      </c>
      <c r="C216" t="s">
        <v>1563</v>
      </c>
      <c r="D216" t="s">
        <v>467</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300</v>
      </c>
      <c r="B217" t="s">
        <v>911</v>
      </c>
      <c r="C217" t="s">
        <v>1564</v>
      </c>
      <c r="D217" t="s">
        <v>467</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283</v>
      </c>
      <c r="B218" t="s">
        <v>912</v>
      </c>
      <c r="C218" t="s">
        <v>1565</v>
      </c>
      <c r="D218" t="s">
        <v>467</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281</v>
      </c>
      <c r="B219" t="s">
        <v>913</v>
      </c>
      <c r="C219" t="s">
        <v>1566</v>
      </c>
      <c r="D219" t="s">
        <v>467</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511</v>
      </c>
      <c r="B220" t="s">
        <v>914</v>
      </c>
      <c r="C220" t="s">
        <v>1567</v>
      </c>
      <c r="D220" t="s">
        <v>467</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513</v>
      </c>
      <c r="B221" t="s">
        <v>915</v>
      </c>
      <c r="C221" t="s">
        <v>1568</v>
      </c>
      <c r="D221" t="s">
        <v>467</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517</v>
      </c>
      <c r="B222" t="s">
        <v>916</v>
      </c>
      <c r="C222" t="s">
        <v>1569</v>
      </c>
      <c r="D222" t="s">
        <v>467</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515</v>
      </c>
      <c r="B223" t="s">
        <v>917</v>
      </c>
      <c r="C223" t="s">
        <v>1570</v>
      </c>
      <c r="D223" t="s">
        <v>467</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519</v>
      </c>
      <c r="B224" t="s">
        <v>918</v>
      </c>
      <c r="C224" t="s">
        <v>1571</v>
      </c>
      <c r="D224" t="s">
        <v>467</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738</v>
      </c>
      <c r="B225" t="s">
        <v>919</v>
      </c>
      <c r="C225" t="s">
        <v>1572</v>
      </c>
      <c r="D225" t="s">
        <v>467</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740</v>
      </c>
    </row>
    <row r="227" spans="1:36">
      <c r="A227" t="s">
        <v>371</v>
      </c>
      <c r="B227" t="s">
        <v>920</v>
      </c>
      <c r="C227" t="s">
        <v>1573</v>
      </c>
      <c r="D227" t="s">
        <v>467</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300</v>
      </c>
      <c r="B228" t="s">
        <v>921</v>
      </c>
      <c r="C228" t="s">
        <v>1574</v>
      </c>
      <c r="D228" t="s">
        <v>467</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283</v>
      </c>
      <c r="B229" t="s">
        <v>922</v>
      </c>
      <c r="C229" t="s">
        <v>1575</v>
      </c>
      <c r="D229" t="s">
        <v>467</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281</v>
      </c>
      <c r="B230" t="s">
        <v>923</v>
      </c>
      <c r="C230" t="s">
        <v>1576</v>
      </c>
      <c r="D230" t="s">
        <v>467</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511</v>
      </c>
      <c r="B231" t="s">
        <v>924</v>
      </c>
      <c r="C231" t="s">
        <v>1577</v>
      </c>
      <c r="D231" t="s">
        <v>467</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513</v>
      </c>
      <c r="B232" t="s">
        <v>925</v>
      </c>
      <c r="C232" t="s">
        <v>1578</v>
      </c>
      <c r="D232" t="s">
        <v>467</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517</v>
      </c>
      <c r="B233" t="s">
        <v>926</v>
      </c>
      <c r="C233" t="s">
        <v>1579</v>
      </c>
      <c r="D233" t="s">
        <v>467</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515</v>
      </c>
      <c r="B234" t="s">
        <v>927</v>
      </c>
      <c r="C234" t="s">
        <v>1580</v>
      </c>
      <c r="D234" t="s">
        <v>467</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519</v>
      </c>
      <c r="B235" t="s">
        <v>928</v>
      </c>
      <c r="C235" t="s">
        <v>1581</v>
      </c>
      <c r="D235" t="s">
        <v>467</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750</v>
      </c>
      <c r="B236" t="s">
        <v>929</v>
      </c>
      <c r="C236" t="s">
        <v>1582</v>
      </c>
      <c r="D236" t="s">
        <v>467</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930</v>
      </c>
      <c r="B237" t="s">
        <v>931</v>
      </c>
      <c r="C237" t="s">
        <v>1583</v>
      </c>
      <c r="D237" t="s">
        <v>467</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932</v>
      </c>
      <c r="B239" t="s">
        <v>933</v>
      </c>
      <c r="C239" t="s">
        <v>1584</v>
      </c>
      <c r="D239" t="s">
        <v>934</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935</v>
      </c>
      <c r="B240" t="s">
        <v>936</v>
      </c>
      <c r="C240" t="s">
        <v>1585</v>
      </c>
      <c r="D240" t="s">
        <v>937</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938</v>
      </c>
    </row>
    <row r="242" spans="1:36">
      <c r="A242" t="s">
        <v>279</v>
      </c>
      <c r="B242" t="s">
        <v>939</v>
      </c>
      <c r="C242" t="s">
        <v>1586</v>
      </c>
      <c r="D242" t="s">
        <v>397</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311</v>
      </c>
      <c r="B243" t="s">
        <v>940</v>
      </c>
      <c r="C243" t="s">
        <v>1587</v>
      </c>
      <c r="D243" t="s">
        <v>397</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313</v>
      </c>
      <c r="B244" t="s">
        <v>941</v>
      </c>
      <c r="C244" t="s">
        <v>1588</v>
      </c>
      <c r="D244" t="s">
        <v>397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315</v>
      </c>
      <c r="B245" t="s">
        <v>942</v>
      </c>
      <c r="C245" t="s">
        <v>1589</v>
      </c>
      <c r="D245" t="s">
        <v>397</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943</v>
      </c>
      <c r="B247" t="s">
        <v>944</v>
      </c>
      <c r="C247" t="s">
        <v>1590</v>
      </c>
      <c r="D247" t="s">
        <v>934</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935</v>
      </c>
      <c r="B248" t="s">
        <v>945</v>
      </c>
      <c r="C248" t="s">
        <v>1591</v>
      </c>
      <c r="D248" t="s">
        <v>937</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938</v>
      </c>
    </row>
    <row r="250" spans="1:36">
      <c r="A250" t="s">
        <v>279</v>
      </c>
      <c r="B250" t="s">
        <v>946</v>
      </c>
      <c r="C250" t="s">
        <v>1060</v>
      </c>
      <c r="D250" t="s">
        <v>397</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311</v>
      </c>
      <c r="B251" t="s">
        <v>947</v>
      </c>
      <c r="C251" t="s">
        <v>1061</v>
      </c>
      <c r="D251" t="s">
        <v>397</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313</v>
      </c>
      <c r="B252" t="s">
        <v>948</v>
      </c>
      <c r="C252" t="s">
        <v>1062</v>
      </c>
      <c r="D252" t="s">
        <v>397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315</v>
      </c>
      <c r="B253" t="s">
        <v>949</v>
      </c>
      <c r="C253" t="s">
        <v>1063</v>
      </c>
      <c r="D253" t="s">
        <v>397</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950</v>
      </c>
      <c r="B255" t="s">
        <v>951</v>
      </c>
      <c r="C255" t="s">
        <v>1592</v>
      </c>
      <c r="D255" t="s">
        <v>952</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953</v>
      </c>
      <c r="B256" t="s">
        <v>954</v>
      </c>
      <c r="C256" t="s">
        <v>1593</v>
      </c>
      <c r="D256" t="s">
        <v>952</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955</v>
      </c>
      <c r="B257" t="s">
        <v>956</v>
      </c>
      <c r="C257" t="s">
        <v>1594</v>
      </c>
      <c r="D257" t="s">
        <v>952</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938</v>
      </c>
    </row>
    <row r="259" spans="1:36">
      <c r="A259" t="s">
        <v>279</v>
      </c>
      <c r="B259" t="s">
        <v>957</v>
      </c>
      <c r="C259" t="s">
        <v>1065</v>
      </c>
      <c r="D259" t="s">
        <v>397</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311</v>
      </c>
      <c r="B260" t="s">
        <v>958</v>
      </c>
      <c r="C260" t="s">
        <v>1066</v>
      </c>
      <c r="D260" t="s">
        <v>397</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313</v>
      </c>
      <c r="B261" t="s">
        <v>959</v>
      </c>
      <c r="C261" t="s">
        <v>1067</v>
      </c>
      <c r="D261" t="s">
        <v>397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315</v>
      </c>
      <c r="B262" t="s">
        <v>960</v>
      </c>
      <c r="C262" t="s">
        <v>1068</v>
      </c>
      <c r="D262" t="s">
        <v>397</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E2C3-CA0D-40B8-AD45-0F38CD905826}">
  <dimension ref="A1:AH4502"/>
  <sheetViews>
    <sheetView topLeftCell="A45" workbookViewId="0">
      <selection sqref="A1:AH4502"/>
    </sheetView>
  </sheetViews>
  <sheetFormatPr defaultRowHeight="15"/>
  <sheetData>
    <row r="1" spans="1:33" ht="15.75" thickBot="1">
      <c r="A1" s="147"/>
      <c r="B1" s="150" t="s">
        <v>1996</v>
      </c>
      <c r="C1" s="151">
        <v>2022</v>
      </c>
      <c r="D1" s="151">
        <v>2023</v>
      </c>
      <c r="E1" s="151">
        <v>2024</v>
      </c>
      <c r="F1" s="151">
        <v>2025</v>
      </c>
      <c r="G1" s="151">
        <v>2026</v>
      </c>
      <c r="H1" s="151">
        <v>2027</v>
      </c>
      <c r="I1" s="151">
        <v>2028</v>
      </c>
      <c r="J1" s="151">
        <v>2029</v>
      </c>
      <c r="K1" s="151">
        <v>2030</v>
      </c>
      <c r="L1" s="151">
        <v>2031</v>
      </c>
      <c r="M1" s="151">
        <v>2032</v>
      </c>
      <c r="N1" s="151">
        <v>2033</v>
      </c>
      <c r="O1" s="151">
        <v>2034</v>
      </c>
      <c r="P1" s="151">
        <v>2035</v>
      </c>
      <c r="Q1" s="151">
        <v>2036</v>
      </c>
      <c r="R1" s="151">
        <v>2037</v>
      </c>
      <c r="S1" s="151">
        <v>2038</v>
      </c>
      <c r="T1" s="151">
        <v>2039</v>
      </c>
      <c r="U1" s="151">
        <v>2040</v>
      </c>
      <c r="V1" s="151">
        <v>2041</v>
      </c>
      <c r="W1" s="151">
        <v>2042</v>
      </c>
      <c r="X1" s="151">
        <v>2043</v>
      </c>
      <c r="Y1" s="151">
        <v>2044</v>
      </c>
      <c r="Z1" s="151">
        <v>2045</v>
      </c>
      <c r="AA1" s="151">
        <v>2046</v>
      </c>
      <c r="AB1" s="151">
        <v>2047</v>
      </c>
      <c r="AC1" s="151">
        <v>2048</v>
      </c>
      <c r="AD1" s="151">
        <v>2049</v>
      </c>
      <c r="AE1" s="151">
        <v>2050</v>
      </c>
      <c r="AF1" s="147"/>
      <c r="AG1" s="147"/>
    </row>
    <row r="2" spans="1:33" ht="15.75" thickTop="1">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row>
    <row r="3" spans="1:33">
      <c r="A3" s="147"/>
      <c r="B3" s="147"/>
      <c r="C3" s="166" t="s">
        <v>25</v>
      </c>
      <c r="D3" s="166" t="s">
        <v>1997</v>
      </c>
      <c r="E3" s="154"/>
      <c r="F3" s="154"/>
      <c r="G3" s="154"/>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row>
    <row r="4" spans="1:33">
      <c r="A4" s="147"/>
      <c r="B4" s="147"/>
      <c r="C4" s="166" t="s">
        <v>24</v>
      </c>
      <c r="D4" s="166" t="s">
        <v>1998</v>
      </c>
      <c r="E4" s="154"/>
      <c r="F4" s="154"/>
      <c r="G4" s="166" t="s">
        <v>1999</v>
      </c>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row>
    <row r="5" spans="1:33">
      <c r="A5" s="147"/>
      <c r="B5" s="147"/>
      <c r="C5" s="166" t="s">
        <v>23</v>
      </c>
      <c r="D5" s="166" t="s">
        <v>2000</v>
      </c>
      <c r="E5" s="154"/>
      <c r="F5" s="154"/>
      <c r="G5" s="154"/>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row>
    <row r="6" spans="1:33">
      <c r="A6" s="147"/>
      <c r="B6" s="147"/>
      <c r="C6" s="166" t="s">
        <v>22</v>
      </c>
      <c r="D6" s="154"/>
      <c r="E6" s="166" t="s">
        <v>2001</v>
      </c>
      <c r="F6" s="154"/>
      <c r="G6" s="154"/>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row>
    <row r="7" spans="1:33">
      <c r="A7" s="147"/>
      <c r="B7" s="147"/>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row>
    <row r="8" spans="1:33">
      <c r="A8" s="147"/>
      <c r="B8" s="147"/>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row>
    <row r="9" spans="1:33">
      <c r="A9" s="147"/>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row>
    <row r="10" spans="1:33" ht="15.75">
      <c r="A10" s="152" t="s">
        <v>2002</v>
      </c>
      <c r="B10" s="155" t="s">
        <v>2003</v>
      </c>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6" t="s">
        <v>2004</v>
      </c>
      <c r="AG10" s="153"/>
    </row>
    <row r="11" spans="1:33">
      <c r="A11" s="147"/>
      <c r="B11" s="157"/>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6" t="s">
        <v>2005</v>
      </c>
      <c r="AG11" s="153"/>
    </row>
    <row r="12" spans="1:33">
      <c r="A12" s="147"/>
      <c r="B12" s="157"/>
      <c r="C12" s="158"/>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c r="AE12" s="158"/>
      <c r="AF12" s="156" t="s">
        <v>2006</v>
      </c>
      <c r="AG12" s="153"/>
    </row>
    <row r="13" spans="1:33" ht="15.75" thickBot="1">
      <c r="A13" s="147"/>
      <c r="B13" s="159" t="s">
        <v>2007</v>
      </c>
      <c r="C13" s="159">
        <v>2022</v>
      </c>
      <c r="D13" s="159">
        <v>2023</v>
      </c>
      <c r="E13" s="159">
        <v>2024</v>
      </c>
      <c r="F13" s="159">
        <v>2025</v>
      </c>
      <c r="G13" s="159">
        <v>2026</v>
      </c>
      <c r="H13" s="159">
        <v>2027</v>
      </c>
      <c r="I13" s="159">
        <v>2028</v>
      </c>
      <c r="J13" s="159">
        <v>2029</v>
      </c>
      <c r="K13" s="159">
        <v>2030</v>
      </c>
      <c r="L13" s="159">
        <v>2031</v>
      </c>
      <c r="M13" s="159">
        <v>2032</v>
      </c>
      <c r="N13" s="159">
        <v>2033</v>
      </c>
      <c r="O13" s="159">
        <v>2034</v>
      </c>
      <c r="P13" s="159">
        <v>2035</v>
      </c>
      <c r="Q13" s="159">
        <v>2036</v>
      </c>
      <c r="R13" s="159">
        <v>2037</v>
      </c>
      <c r="S13" s="159">
        <v>2038</v>
      </c>
      <c r="T13" s="159">
        <v>2039</v>
      </c>
      <c r="U13" s="159">
        <v>2040</v>
      </c>
      <c r="V13" s="159">
        <v>2041</v>
      </c>
      <c r="W13" s="159">
        <v>2042</v>
      </c>
      <c r="X13" s="159">
        <v>2043</v>
      </c>
      <c r="Y13" s="159">
        <v>2044</v>
      </c>
      <c r="Z13" s="159">
        <v>2045</v>
      </c>
      <c r="AA13" s="159">
        <v>2046</v>
      </c>
      <c r="AB13" s="159">
        <v>2047</v>
      </c>
      <c r="AC13" s="159">
        <v>2048</v>
      </c>
      <c r="AD13" s="159">
        <v>2049</v>
      </c>
      <c r="AE13" s="159">
        <v>2050</v>
      </c>
      <c r="AF13" s="160">
        <v>2050</v>
      </c>
      <c r="AG13" s="153"/>
    </row>
    <row r="14" spans="1:33" ht="15.75" thickTop="1">
      <c r="A14" s="147"/>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row>
    <row r="15" spans="1:33" ht="60.75">
      <c r="A15" s="152" t="s">
        <v>2008</v>
      </c>
      <c r="B15" s="161" t="s">
        <v>2009</v>
      </c>
      <c r="C15" s="165">
        <v>12.017455999999999</v>
      </c>
      <c r="D15" s="165">
        <v>10.14246</v>
      </c>
      <c r="E15" s="165">
        <v>9.7339230000000008</v>
      </c>
      <c r="F15" s="165">
        <v>9.0686060000000008</v>
      </c>
      <c r="G15" s="165">
        <v>8.9594869999999993</v>
      </c>
      <c r="H15" s="165">
        <v>8.856579</v>
      </c>
      <c r="I15" s="165">
        <v>8.813898</v>
      </c>
      <c r="J15" s="165">
        <v>8.8683580000000006</v>
      </c>
      <c r="K15" s="165">
        <v>8.8719950000000001</v>
      </c>
      <c r="L15" s="165">
        <v>8.9797820000000002</v>
      </c>
      <c r="M15" s="165">
        <v>9.0441269999999996</v>
      </c>
      <c r="N15" s="165">
        <v>9.0927849999999992</v>
      </c>
      <c r="O15" s="165">
        <v>9.1587720000000008</v>
      </c>
      <c r="P15" s="165">
        <v>9.2225079999999995</v>
      </c>
      <c r="Q15" s="165">
        <v>9.2706079999999993</v>
      </c>
      <c r="R15" s="165">
        <v>9.3243840000000002</v>
      </c>
      <c r="S15" s="165">
        <v>9.3767549999999993</v>
      </c>
      <c r="T15" s="165">
        <v>9.4235419999999994</v>
      </c>
      <c r="U15" s="165">
        <v>9.478612</v>
      </c>
      <c r="V15" s="165">
        <v>9.5699330000000007</v>
      </c>
      <c r="W15" s="165">
        <v>9.5845690000000001</v>
      </c>
      <c r="X15" s="165">
        <v>9.658633</v>
      </c>
      <c r="Y15" s="165">
        <v>9.6491509999999998</v>
      </c>
      <c r="Z15" s="165">
        <v>9.7206390000000003</v>
      </c>
      <c r="AA15" s="165">
        <v>9.8630030000000009</v>
      </c>
      <c r="AB15" s="165">
        <v>9.8843599999999991</v>
      </c>
      <c r="AC15" s="165">
        <v>9.9074570000000008</v>
      </c>
      <c r="AD15" s="165">
        <v>9.9567200000000007</v>
      </c>
      <c r="AE15" s="165">
        <v>9.9689460000000008</v>
      </c>
      <c r="AF15" s="163">
        <v>-6.6519999999999999E-3</v>
      </c>
      <c r="AG15" s="153"/>
    </row>
    <row r="16" spans="1:33">
      <c r="A16" s="147"/>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row>
    <row r="17" spans="1:33" ht="48.75">
      <c r="A17" s="147"/>
      <c r="B17" s="161" t="s">
        <v>2010</v>
      </c>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row>
    <row r="18" spans="1:33" ht="24.75">
      <c r="A18" s="152" t="s">
        <v>2011</v>
      </c>
      <c r="B18" s="148" t="s">
        <v>2012</v>
      </c>
      <c r="C18" s="164">
        <v>0.83399999999999996</v>
      </c>
      <c r="D18" s="164">
        <v>0.84161200000000003</v>
      </c>
      <c r="E18" s="164">
        <v>0.84922399999999998</v>
      </c>
      <c r="F18" s="164">
        <v>0.85819500000000004</v>
      </c>
      <c r="G18" s="164">
        <v>0.85914699999999999</v>
      </c>
      <c r="H18" s="164">
        <v>0.85999800000000004</v>
      </c>
      <c r="I18" s="164">
        <v>0.86075900000000005</v>
      </c>
      <c r="J18" s="164">
        <v>0.86144100000000001</v>
      </c>
      <c r="K18" s="164">
        <v>0.86205399999999999</v>
      </c>
      <c r="L18" s="164">
        <v>0.86260499999999996</v>
      </c>
      <c r="M18" s="164">
        <v>0.86310500000000001</v>
      </c>
      <c r="N18" s="164">
        <v>0.86355800000000005</v>
      </c>
      <c r="O18" s="164">
        <v>0.86397199999999996</v>
      </c>
      <c r="P18" s="164">
        <v>0.86434999999999995</v>
      </c>
      <c r="Q18" s="164">
        <v>0.86469700000000005</v>
      </c>
      <c r="R18" s="164">
        <v>0.86501700000000004</v>
      </c>
      <c r="S18" s="164">
        <v>0.86531199999999997</v>
      </c>
      <c r="T18" s="164">
        <v>0.86558500000000005</v>
      </c>
      <c r="U18" s="164">
        <v>0.86587999999999998</v>
      </c>
      <c r="V18" s="164">
        <v>0.86617599999999995</v>
      </c>
      <c r="W18" s="164">
        <v>0.86647099999999999</v>
      </c>
      <c r="X18" s="164">
        <v>0.86676699999999995</v>
      </c>
      <c r="Y18" s="164">
        <v>0.867062</v>
      </c>
      <c r="Z18" s="164">
        <v>0.86735799999999996</v>
      </c>
      <c r="AA18" s="164">
        <v>0.86765400000000004</v>
      </c>
      <c r="AB18" s="164">
        <v>0.86795</v>
      </c>
      <c r="AC18" s="164">
        <v>0.86824599999999996</v>
      </c>
      <c r="AD18" s="164">
        <v>0.86854200000000004</v>
      </c>
      <c r="AE18" s="164">
        <v>0.868838</v>
      </c>
      <c r="AF18" s="146">
        <v>1.4630000000000001E-3</v>
      </c>
      <c r="AG18" s="153"/>
    </row>
    <row r="19" spans="1:33" ht="36.75">
      <c r="A19" s="152" t="s">
        <v>2013</v>
      </c>
      <c r="B19" s="148" t="s">
        <v>2014</v>
      </c>
      <c r="C19" s="164">
        <v>0.75600000000000001</v>
      </c>
      <c r="D19" s="164">
        <v>0.77562600000000004</v>
      </c>
      <c r="E19" s="164">
        <v>0.79525100000000004</v>
      </c>
      <c r="F19" s="164">
        <v>0.81487699999999996</v>
      </c>
      <c r="G19" s="164">
        <v>0.81492500000000001</v>
      </c>
      <c r="H19" s="164">
        <v>0.81497399999999998</v>
      </c>
      <c r="I19" s="164">
        <v>0.81501900000000005</v>
      </c>
      <c r="J19" s="164">
        <v>0.81506400000000001</v>
      </c>
      <c r="K19" s="164">
        <v>0.81510800000000005</v>
      </c>
      <c r="L19" s="164">
        <v>0.81515000000000004</v>
      </c>
      <c r="M19" s="164">
        <v>0.81519399999999997</v>
      </c>
      <c r="N19" s="164">
        <v>0.81523599999999996</v>
      </c>
      <c r="O19" s="164">
        <v>0.81527899999999998</v>
      </c>
      <c r="P19" s="164">
        <v>0.81532099999999996</v>
      </c>
      <c r="Q19" s="164">
        <v>0.81536399999999998</v>
      </c>
      <c r="R19" s="164">
        <v>0.81540500000000005</v>
      </c>
      <c r="S19" s="164">
        <v>0.81544499999999998</v>
      </c>
      <c r="T19" s="164">
        <v>0.81548399999999999</v>
      </c>
      <c r="U19" s="164">
        <v>0.81552400000000003</v>
      </c>
      <c r="V19" s="164">
        <v>0.81556399999999996</v>
      </c>
      <c r="W19" s="164">
        <v>0.815604</v>
      </c>
      <c r="X19" s="164">
        <v>0.81564499999999995</v>
      </c>
      <c r="Y19" s="164">
        <v>0.81568499999999999</v>
      </c>
      <c r="Z19" s="164">
        <v>0.81572500000000003</v>
      </c>
      <c r="AA19" s="164">
        <v>0.81576499999999996</v>
      </c>
      <c r="AB19" s="164">
        <v>0.815805</v>
      </c>
      <c r="AC19" s="164">
        <v>0.81584500000000004</v>
      </c>
      <c r="AD19" s="164">
        <v>0.81588499999999997</v>
      </c>
      <c r="AE19" s="164">
        <v>0.81592600000000004</v>
      </c>
      <c r="AF19" s="146">
        <v>2.728E-3</v>
      </c>
      <c r="AG19" s="153"/>
    </row>
    <row r="20" spans="1:33">
      <c r="A20" s="147"/>
      <c r="B20" s="153"/>
      <c r="C20" s="153"/>
      <c r="D20" s="153"/>
      <c r="E20" s="153"/>
      <c r="F20" s="153"/>
      <c r="G20" s="15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row>
    <row r="21" spans="1:33" ht="24.75">
      <c r="A21" s="147"/>
      <c r="B21" s="161" t="s">
        <v>2015</v>
      </c>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row>
    <row r="22" spans="1:33" ht="36.75">
      <c r="A22" s="147"/>
      <c r="B22" s="161" t="s">
        <v>2016</v>
      </c>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row>
    <row r="23" spans="1:33" ht="24.75">
      <c r="A23" s="152" t="s">
        <v>2017</v>
      </c>
      <c r="B23" s="148" t="s">
        <v>2018</v>
      </c>
      <c r="C23" s="149">
        <v>333.105164</v>
      </c>
      <c r="D23" s="149">
        <v>334.47210699999999</v>
      </c>
      <c r="E23" s="149">
        <v>336.07922400000001</v>
      </c>
      <c r="F23" s="149">
        <v>337.73690800000003</v>
      </c>
      <c r="G23" s="149">
        <v>339.40451000000002</v>
      </c>
      <c r="H23" s="149">
        <v>341.08764600000001</v>
      </c>
      <c r="I23" s="149">
        <v>342.780823</v>
      </c>
      <c r="J23" s="149">
        <v>344.47436499999998</v>
      </c>
      <c r="K23" s="149">
        <v>346.16894500000001</v>
      </c>
      <c r="L23" s="149">
        <v>347.834564</v>
      </c>
      <c r="M23" s="149">
        <v>349.46328699999998</v>
      </c>
      <c r="N23" s="149">
        <v>351.054169</v>
      </c>
      <c r="O23" s="149">
        <v>352.59783900000002</v>
      </c>
      <c r="P23" s="149">
        <v>354.08975199999998</v>
      </c>
      <c r="Q23" s="149">
        <v>355.52593999999999</v>
      </c>
      <c r="R23" s="149">
        <v>356.90637199999998</v>
      </c>
      <c r="S23" s="149">
        <v>358.23675500000002</v>
      </c>
      <c r="T23" s="149">
        <v>359.52005000000003</v>
      </c>
      <c r="U23" s="149">
        <v>360.76068099999998</v>
      </c>
      <c r="V23" s="149">
        <v>361.96594199999998</v>
      </c>
      <c r="W23" s="149">
        <v>363.143372</v>
      </c>
      <c r="X23" s="149">
        <v>364.29699699999998</v>
      </c>
      <c r="Y23" s="149">
        <v>365.429688</v>
      </c>
      <c r="Z23" s="149">
        <v>366.54235799999998</v>
      </c>
      <c r="AA23" s="149">
        <v>367.63687099999999</v>
      </c>
      <c r="AB23" s="149">
        <v>368.719696</v>
      </c>
      <c r="AC23" s="149">
        <v>369.79351800000001</v>
      </c>
      <c r="AD23" s="149">
        <v>370.85867300000001</v>
      </c>
      <c r="AE23" s="149">
        <v>371.91851800000001</v>
      </c>
      <c r="AF23" s="146">
        <v>3.9439999999999996E-3</v>
      </c>
      <c r="AG23" s="153"/>
    </row>
    <row r="24" spans="1:33">
      <c r="A24" s="152" t="s">
        <v>2019</v>
      </c>
      <c r="B24" s="148" t="s">
        <v>2020</v>
      </c>
      <c r="C24" s="149">
        <v>38.694321000000002</v>
      </c>
      <c r="D24" s="149">
        <v>39.102600000000002</v>
      </c>
      <c r="E24" s="149">
        <v>39.509079</v>
      </c>
      <c r="F24" s="149">
        <v>39.913521000000003</v>
      </c>
      <c r="G24" s="149">
        <v>40.315201000000002</v>
      </c>
      <c r="H24" s="149">
        <v>40.713901999999997</v>
      </c>
      <c r="I24" s="149">
        <v>41.109200000000001</v>
      </c>
      <c r="J24" s="149">
        <v>41.500670999999997</v>
      </c>
      <c r="K24" s="149">
        <v>41.888100000000001</v>
      </c>
      <c r="L24" s="149">
        <v>42.271000000000001</v>
      </c>
      <c r="M24" s="149">
        <v>42.649299999999997</v>
      </c>
      <c r="N24" s="149">
        <v>43.022799999999997</v>
      </c>
      <c r="O24" s="149">
        <v>43.391499000000003</v>
      </c>
      <c r="P24" s="149">
        <v>43.755501000000002</v>
      </c>
      <c r="Q24" s="149">
        <v>44.114730999999999</v>
      </c>
      <c r="R24" s="149">
        <v>44.469397999999998</v>
      </c>
      <c r="S24" s="149">
        <v>44.819481000000003</v>
      </c>
      <c r="T24" s="149">
        <v>45.165298</v>
      </c>
      <c r="U24" s="149">
        <v>45.506802</v>
      </c>
      <c r="V24" s="149">
        <v>45.843879999999999</v>
      </c>
      <c r="W24" s="149">
        <v>46.176898999999999</v>
      </c>
      <c r="X24" s="149">
        <v>46.505600000000001</v>
      </c>
      <c r="Y24" s="149">
        <v>46.831772000000001</v>
      </c>
      <c r="Z24" s="149">
        <v>47.156199999999998</v>
      </c>
      <c r="AA24" s="149">
        <v>47.479069000000003</v>
      </c>
      <c r="AB24" s="149">
        <v>47.800800000000002</v>
      </c>
      <c r="AC24" s="149">
        <v>48.121670000000002</v>
      </c>
      <c r="AD24" s="149">
        <v>48.442321999999997</v>
      </c>
      <c r="AE24" s="149">
        <v>48.763081</v>
      </c>
      <c r="AF24" s="146">
        <v>8.2939999999999993E-3</v>
      </c>
      <c r="AG24" s="153"/>
    </row>
    <row r="25" spans="1:33" ht="48.75">
      <c r="A25" s="152" t="s">
        <v>2021</v>
      </c>
      <c r="B25" s="148" t="s">
        <v>2022</v>
      </c>
      <c r="C25" s="149">
        <v>211.18936199999999</v>
      </c>
      <c r="D25" s="149">
        <v>212.813278</v>
      </c>
      <c r="E25" s="149">
        <v>214.37699900000001</v>
      </c>
      <c r="F25" s="149">
        <v>215.94142199999999</v>
      </c>
      <c r="G25" s="149">
        <v>217.513779</v>
      </c>
      <c r="H25" s="149">
        <v>219.08682300000001</v>
      </c>
      <c r="I25" s="149">
        <v>220.646591</v>
      </c>
      <c r="J25" s="149">
        <v>222.169174</v>
      </c>
      <c r="K25" s="149">
        <v>223.635864</v>
      </c>
      <c r="L25" s="149">
        <v>225.026138</v>
      </c>
      <c r="M25" s="149">
        <v>226.368347</v>
      </c>
      <c r="N25" s="149">
        <v>227.658051</v>
      </c>
      <c r="O25" s="149">
        <v>228.89286799999999</v>
      </c>
      <c r="P25" s="149">
        <v>230.07032799999999</v>
      </c>
      <c r="Q25" s="149">
        <v>231.18978899999999</v>
      </c>
      <c r="R25" s="149">
        <v>232.25276199999999</v>
      </c>
      <c r="S25" s="149">
        <v>233.26014699999999</v>
      </c>
      <c r="T25" s="149">
        <v>234.21229600000001</v>
      </c>
      <c r="U25" s="149">
        <v>235.110443</v>
      </c>
      <c r="V25" s="149">
        <v>235.95292699999999</v>
      </c>
      <c r="W25" s="149">
        <v>236.741455</v>
      </c>
      <c r="X25" s="149">
        <v>237.476685</v>
      </c>
      <c r="Y25" s="149">
        <v>238.15965299999999</v>
      </c>
      <c r="Z25" s="149">
        <v>238.78855899999999</v>
      </c>
      <c r="AA25" s="149">
        <v>239.34922800000001</v>
      </c>
      <c r="AB25" s="149">
        <v>239.846619</v>
      </c>
      <c r="AC25" s="149">
        <v>240.30192600000001</v>
      </c>
      <c r="AD25" s="149">
        <v>240.737549</v>
      </c>
      <c r="AE25" s="149">
        <v>241.16894500000001</v>
      </c>
      <c r="AF25" s="146">
        <v>4.7520000000000001E-3</v>
      </c>
      <c r="AG25" s="153"/>
    </row>
    <row r="26" spans="1:33" ht="24.75">
      <c r="A26" s="152" t="s">
        <v>2023</v>
      </c>
      <c r="B26" s="148" t="s">
        <v>2024</v>
      </c>
      <c r="C26" s="149">
        <v>593.35406499999999</v>
      </c>
      <c r="D26" s="149">
        <v>594.89343299999996</v>
      </c>
      <c r="E26" s="149">
        <v>596.012878</v>
      </c>
      <c r="F26" s="149">
        <v>597.10223399999995</v>
      </c>
      <c r="G26" s="149">
        <v>598.16387899999995</v>
      </c>
      <c r="H26" s="149">
        <v>599.16955600000006</v>
      </c>
      <c r="I26" s="149">
        <v>600.12353499999995</v>
      </c>
      <c r="J26" s="149">
        <v>601.03643799999998</v>
      </c>
      <c r="K26" s="149">
        <v>601.92193599999996</v>
      </c>
      <c r="L26" s="149">
        <v>602.79125999999997</v>
      </c>
      <c r="M26" s="149">
        <v>603.64050299999997</v>
      </c>
      <c r="N26" s="149">
        <v>604.45330799999999</v>
      </c>
      <c r="O26" s="149">
        <v>605.215149</v>
      </c>
      <c r="P26" s="149">
        <v>605.91265899999996</v>
      </c>
      <c r="Q26" s="149">
        <v>606.54968299999996</v>
      </c>
      <c r="R26" s="149">
        <v>607.13714600000003</v>
      </c>
      <c r="S26" s="149">
        <v>607.67242399999998</v>
      </c>
      <c r="T26" s="149">
        <v>608.15136700000005</v>
      </c>
      <c r="U26" s="149">
        <v>608.57037400000002</v>
      </c>
      <c r="V26" s="149">
        <v>608.92956500000003</v>
      </c>
      <c r="W26" s="149">
        <v>609.22717299999999</v>
      </c>
      <c r="X26" s="149">
        <v>609.459656</v>
      </c>
      <c r="Y26" s="149">
        <v>609.62506099999996</v>
      </c>
      <c r="Z26" s="149">
        <v>609.71997099999999</v>
      </c>
      <c r="AA26" s="149">
        <v>609.73303199999998</v>
      </c>
      <c r="AB26" s="149">
        <v>609.66314699999998</v>
      </c>
      <c r="AC26" s="149">
        <v>609.52264400000001</v>
      </c>
      <c r="AD26" s="149">
        <v>609.32611099999997</v>
      </c>
      <c r="AE26" s="149">
        <v>609.08605999999997</v>
      </c>
      <c r="AF26" s="146">
        <v>9.3499999999999996E-4</v>
      </c>
      <c r="AG26" s="153"/>
    </row>
    <row r="27" spans="1:33">
      <c r="A27" s="152" t="s">
        <v>2025</v>
      </c>
      <c r="B27" s="148" t="s">
        <v>2026</v>
      </c>
      <c r="C27" s="149">
        <v>125.59050000000001</v>
      </c>
      <c r="D27" s="149">
        <v>125.10549899999999</v>
      </c>
      <c r="E27" s="149">
        <v>124.587502</v>
      </c>
      <c r="F27" s="149">
        <v>124.038498</v>
      </c>
      <c r="G27" s="149">
        <v>123.461304</v>
      </c>
      <c r="H27" s="149">
        <v>122.858299</v>
      </c>
      <c r="I27" s="149">
        <v>122.231796</v>
      </c>
      <c r="J27" s="149">
        <v>121.584999</v>
      </c>
      <c r="K27" s="149">
        <v>120.91950199999999</v>
      </c>
      <c r="L27" s="149">
        <v>120.237801</v>
      </c>
      <c r="M27" s="149">
        <v>119.54180100000001</v>
      </c>
      <c r="N27" s="149">
        <v>118.832497</v>
      </c>
      <c r="O27" s="149">
        <v>118.113297</v>
      </c>
      <c r="P27" s="149">
        <v>117.385002</v>
      </c>
      <c r="Q27" s="149">
        <v>116.648499</v>
      </c>
      <c r="R27" s="149">
        <v>115.9058</v>
      </c>
      <c r="S27" s="149">
        <v>115.157799</v>
      </c>
      <c r="T27" s="149">
        <v>114.4058</v>
      </c>
      <c r="U27" s="149">
        <v>113.650497</v>
      </c>
      <c r="V27" s="149">
        <v>112.893997</v>
      </c>
      <c r="W27" s="149">
        <v>112.136803</v>
      </c>
      <c r="X27" s="149">
        <v>111.37979900000001</v>
      </c>
      <c r="Y27" s="149">
        <v>110.624802</v>
      </c>
      <c r="Z27" s="149">
        <v>109.871002</v>
      </c>
      <c r="AA27" s="149">
        <v>109.120003</v>
      </c>
      <c r="AB27" s="149">
        <v>108.371803</v>
      </c>
      <c r="AC27" s="149">
        <v>107.62599899999999</v>
      </c>
      <c r="AD27" s="149">
        <v>106.882301</v>
      </c>
      <c r="AE27" s="149">
        <v>106.140297</v>
      </c>
      <c r="AF27" s="146">
        <v>-5.9909999999999998E-3</v>
      </c>
      <c r="AG27" s="153"/>
    </row>
    <row r="28" spans="1:33" ht="48.75">
      <c r="A28" s="152" t="s">
        <v>2027</v>
      </c>
      <c r="B28" s="148" t="s">
        <v>2028</v>
      </c>
      <c r="C28" s="149">
        <v>31.123239999999999</v>
      </c>
      <c r="D28" s="149">
        <v>31.552336</v>
      </c>
      <c r="E28" s="149">
        <v>31.987663000000001</v>
      </c>
      <c r="F28" s="149">
        <v>32.409657000000003</v>
      </c>
      <c r="G28" s="149">
        <v>32.829383999999997</v>
      </c>
      <c r="H28" s="149">
        <v>33.245941000000002</v>
      </c>
      <c r="I28" s="149">
        <v>33.658962000000002</v>
      </c>
      <c r="J28" s="149">
        <v>34.068351999999997</v>
      </c>
      <c r="K28" s="149">
        <v>34.474316000000002</v>
      </c>
      <c r="L28" s="149">
        <v>34.877040999999998</v>
      </c>
      <c r="M28" s="149">
        <v>35.276363000000003</v>
      </c>
      <c r="N28" s="149">
        <v>35.672787</v>
      </c>
      <c r="O28" s="149">
        <v>36.066764999999997</v>
      </c>
      <c r="P28" s="149">
        <v>36.458548999999998</v>
      </c>
      <c r="Q28" s="149">
        <v>36.848582999999998</v>
      </c>
      <c r="R28" s="149">
        <v>37.237124999999999</v>
      </c>
      <c r="S28" s="149">
        <v>37.624454</v>
      </c>
      <c r="T28" s="149">
        <v>38.010421999999998</v>
      </c>
      <c r="U28" s="149">
        <v>38.394981000000001</v>
      </c>
      <c r="V28" s="149">
        <v>38.777881999999998</v>
      </c>
      <c r="W28" s="149">
        <v>39.158962000000002</v>
      </c>
      <c r="X28" s="149">
        <v>39.537841999999998</v>
      </c>
      <c r="Y28" s="149">
        <v>39.914402000000003</v>
      </c>
      <c r="Z28" s="149">
        <v>40.288212000000001</v>
      </c>
      <c r="AA28" s="149">
        <v>40.659004000000003</v>
      </c>
      <c r="AB28" s="149">
        <v>41.026546000000003</v>
      </c>
      <c r="AC28" s="149">
        <v>41.390678000000001</v>
      </c>
      <c r="AD28" s="149">
        <v>41.751362</v>
      </c>
      <c r="AE28" s="149">
        <v>42.10857</v>
      </c>
      <c r="AF28" s="146">
        <v>1.0855E-2</v>
      </c>
      <c r="AG28" s="153"/>
    </row>
    <row r="29" spans="1:33" ht="24.75">
      <c r="A29" s="152" t="s">
        <v>2029</v>
      </c>
      <c r="B29" s="148" t="s">
        <v>2030</v>
      </c>
      <c r="C29" s="149">
        <v>51.338450999999999</v>
      </c>
      <c r="D29" s="149">
        <v>51.348171000000001</v>
      </c>
      <c r="E29" s="149">
        <v>51.347050000000003</v>
      </c>
      <c r="F29" s="149">
        <v>51.337631000000002</v>
      </c>
      <c r="G29" s="149">
        <v>51.319881000000002</v>
      </c>
      <c r="H29" s="149">
        <v>51.29213</v>
      </c>
      <c r="I29" s="149">
        <v>51.253830000000001</v>
      </c>
      <c r="J29" s="149">
        <v>51.20438</v>
      </c>
      <c r="K29" s="149">
        <v>51.143799000000001</v>
      </c>
      <c r="L29" s="149">
        <v>51.07423</v>
      </c>
      <c r="M29" s="149">
        <v>50.995398999999999</v>
      </c>
      <c r="N29" s="149">
        <v>50.903751</v>
      </c>
      <c r="O29" s="149">
        <v>50.795448</v>
      </c>
      <c r="P29" s="149">
        <v>50.667171000000003</v>
      </c>
      <c r="Q29" s="149">
        <v>50.518929</v>
      </c>
      <c r="R29" s="149">
        <v>50.352901000000003</v>
      </c>
      <c r="S29" s="149">
        <v>50.169829999999997</v>
      </c>
      <c r="T29" s="149">
        <v>49.970500999999999</v>
      </c>
      <c r="U29" s="149">
        <v>49.755482000000001</v>
      </c>
      <c r="V29" s="149">
        <v>49.523800000000001</v>
      </c>
      <c r="W29" s="149">
        <v>49.275317999999999</v>
      </c>
      <c r="X29" s="149">
        <v>49.011378999999998</v>
      </c>
      <c r="Y29" s="149">
        <v>48.733330000000002</v>
      </c>
      <c r="Z29" s="149">
        <v>48.442248999999997</v>
      </c>
      <c r="AA29" s="149">
        <v>48.137829000000004</v>
      </c>
      <c r="AB29" s="149">
        <v>47.819248000000002</v>
      </c>
      <c r="AC29" s="149">
        <v>47.487099000000001</v>
      </c>
      <c r="AD29" s="149">
        <v>47.141972000000003</v>
      </c>
      <c r="AE29" s="149">
        <v>46.783932</v>
      </c>
      <c r="AF29" s="146">
        <v>-3.3119999999999998E-3</v>
      </c>
      <c r="AG29" s="153"/>
    </row>
    <row r="30" spans="1:33">
      <c r="A30" s="152" t="s">
        <v>2031</v>
      </c>
      <c r="B30" s="148" t="s">
        <v>2032</v>
      </c>
      <c r="C30" s="149">
        <v>145.765793</v>
      </c>
      <c r="D30" s="149">
        <v>145.581299</v>
      </c>
      <c r="E30" s="149">
        <v>145.35380599999999</v>
      </c>
      <c r="F30" s="149">
        <v>145.098007</v>
      </c>
      <c r="G30" s="149">
        <v>144.80479399999999</v>
      </c>
      <c r="H30" s="149">
        <v>144.464493</v>
      </c>
      <c r="I30" s="149">
        <v>144.09150700000001</v>
      </c>
      <c r="J30" s="149">
        <v>143.69850199999999</v>
      </c>
      <c r="K30" s="149">
        <v>143.296494</v>
      </c>
      <c r="L30" s="149">
        <v>142.87550400000001</v>
      </c>
      <c r="M30" s="149">
        <v>142.430801</v>
      </c>
      <c r="N30" s="149">
        <v>141.97500600000001</v>
      </c>
      <c r="O30" s="149">
        <v>141.520996</v>
      </c>
      <c r="P30" s="149">
        <v>141.079498</v>
      </c>
      <c r="Q30" s="149">
        <v>140.645996</v>
      </c>
      <c r="R30" s="149">
        <v>140.21350100000001</v>
      </c>
      <c r="S30" s="149">
        <v>139.788498</v>
      </c>
      <c r="T30" s="149">
        <v>139.376801</v>
      </c>
      <c r="U30" s="149">
        <v>138.984802</v>
      </c>
      <c r="V30" s="149">
        <v>138.612503</v>
      </c>
      <c r="W30" s="149">
        <v>138.25649999999999</v>
      </c>
      <c r="X30" s="149">
        <v>137.91400100000001</v>
      </c>
      <c r="Y30" s="149">
        <v>137.58230599999999</v>
      </c>
      <c r="Z30" s="149">
        <v>137.25950599999999</v>
      </c>
      <c r="AA30" s="149">
        <v>136.95030199999999</v>
      </c>
      <c r="AB30" s="149">
        <v>136.65379300000001</v>
      </c>
      <c r="AC30" s="149">
        <v>136.36480700000001</v>
      </c>
      <c r="AD30" s="149">
        <v>136.078506</v>
      </c>
      <c r="AE30" s="149">
        <v>135.788803</v>
      </c>
      <c r="AF30" s="146">
        <v>-2.529E-3</v>
      </c>
      <c r="AG30" s="153"/>
    </row>
    <row r="31" spans="1:33" ht="48.75">
      <c r="A31" s="152" t="s">
        <v>2033</v>
      </c>
      <c r="B31" s="148" t="s">
        <v>2034</v>
      </c>
      <c r="C31" s="149">
        <v>196.40559400000001</v>
      </c>
      <c r="D31" s="149">
        <v>196.88909899999999</v>
      </c>
      <c r="E31" s="149">
        <v>197.34137000000001</v>
      </c>
      <c r="F31" s="149">
        <v>197.77439899999999</v>
      </c>
      <c r="G31" s="149">
        <v>198.13687100000001</v>
      </c>
      <c r="H31" s="149">
        <v>198.47818000000001</v>
      </c>
      <c r="I31" s="149">
        <v>198.80619799999999</v>
      </c>
      <c r="J31" s="149">
        <v>199.13061500000001</v>
      </c>
      <c r="K31" s="149">
        <v>199.45709199999999</v>
      </c>
      <c r="L31" s="149">
        <v>199.80789200000001</v>
      </c>
      <c r="M31" s="149">
        <v>200.15795900000001</v>
      </c>
      <c r="N31" s="149">
        <v>200.50091599999999</v>
      </c>
      <c r="O31" s="149">
        <v>200.82986500000001</v>
      </c>
      <c r="P31" s="149">
        <v>201.143112</v>
      </c>
      <c r="Q31" s="149">
        <v>201.48429899999999</v>
      </c>
      <c r="R31" s="149">
        <v>201.810699</v>
      </c>
      <c r="S31" s="149">
        <v>202.12439000000001</v>
      </c>
      <c r="T31" s="149">
        <v>202.427155</v>
      </c>
      <c r="U31" s="149">
        <v>202.71910099999999</v>
      </c>
      <c r="V31" s="149">
        <v>202.99388099999999</v>
      </c>
      <c r="W31" s="149">
        <v>203.25671399999999</v>
      </c>
      <c r="X31" s="149">
        <v>203.50079299999999</v>
      </c>
      <c r="Y31" s="149">
        <v>203.71812399999999</v>
      </c>
      <c r="Z31" s="149">
        <v>203.905441</v>
      </c>
      <c r="AA31" s="149">
        <v>204.02444499999999</v>
      </c>
      <c r="AB31" s="149">
        <v>204.116028</v>
      </c>
      <c r="AC31" s="149">
        <v>204.18514999999999</v>
      </c>
      <c r="AD31" s="149">
        <v>204.23820499999999</v>
      </c>
      <c r="AE31" s="149">
        <v>204.278717</v>
      </c>
      <c r="AF31" s="146">
        <v>1.405E-3</v>
      </c>
      <c r="AG31" s="153"/>
    </row>
    <row r="32" spans="1:33">
      <c r="A32" s="152" t="s">
        <v>2035</v>
      </c>
      <c r="B32" s="148" t="s">
        <v>2036</v>
      </c>
      <c r="C32" s="149">
        <v>1448.8129879999999</v>
      </c>
      <c r="D32" s="149">
        <v>1452.4229740000001</v>
      </c>
      <c r="E32" s="149">
        <v>1455.5429690000001</v>
      </c>
      <c r="F32" s="149">
        <v>1458.1979980000001</v>
      </c>
      <c r="G32" s="149">
        <v>1460.3530270000001</v>
      </c>
      <c r="H32" s="149">
        <v>1461.9849850000001</v>
      </c>
      <c r="I32" s="149">
        <v>1463.160034</v>
      </c>
      <c r="J32" s="149">
        <v>1463.9399410000001</v>
      </c>
      <c r="K32" s="149">
        <v>1464.36499</v>
      </c>
      <c r="L32" s="149">
        <v>1464.4229740000001</v>
      </c>
      <c r="M32" s="149">
        <v>1464.084961</v>
      </c>
      <c r="N32" s="149">
        <v>1463.36499</v>
      </c>
      <c r="O32" s="149">
        <v>1462.290039</v>
      </c>
      <c r="P32" s="149">
        <v>1460.878052</v>
      </c>
      <c r="Q32" s="149">
        <v>1459.1080320000001</v>
      </c>
      <c r="R32" s="149">
        <v>1456.968018</v>
      </c>
      <c r="S32" s="149">
        <v>1454.4930420000001</v>
      </c>
      <c r="T32" s="149">
        <v>1451.7030030000001</v>
      </c>
      <c r="U32" s="149">
        <v>1448.623047</v>
      </c>
      <c r="V32" s="149">
        <v>1445.244995</v>
      </c>
      <c r="W32" s="149">
        <v>1441.5550539999999</v>
      </c>
      <c r="X32" s="149">
        <v>1437.5629879999999</v>
      </c>
      <c r="Y32" s="149">
        <v>1433.2829589999999</v>
      </c>
      <c r="Z32" s="149">
        <v>1428.718018</v>
      </c>
      <c r="AA32" s="149">
        <v>1423.849976</v>
      </c>
      <c r="AB32" s="149">
        <v>1418.6829829999999</v>
      </c>
      <c r="AC32" s="149">
        <v>1413.23999</v>
      </c>
      <c r="AD32" s="149">
        <v>1407.5550539999999</v>
      </c>
      <c r="AE32" s="149">
        <v>1401.650024</v>
      </c>
      <c r="AF32" s="146">
        <v>-1.181E-3</v>
      </c>
      <c r="AG32" s="153"/>
    </row>
    <row r="33" spans="1:33">
      <c r="A33" s="152" t="s">
        <v>2037</v>
      </c>
      <c r="B33" s="148" t="s">
        <v>2038</v>
      </c>
      <c r="C33" s="149">
        <v>1408.3000489999999</v>
      </c>
      <c r="D33" s="149">
        <v>1421.3079829999999</v>
      </c>
      <c r="E33" s="149">
        <v>1434.0699460000001</v>
      </c>
      <c r="F33" s="149">
        <v>1446.5550539999999</v>
      </c>
      <c r="G33" s="149">
        <v>1458.8000489999999</v>
      </c>
      <c r="H33" s="149">
        <v>1470.8129879999999</v>
      </c>
      <c r="I33" s="149">
        <v>1482.5529790000001</v>
      </c>
      <c r="J33" s="149">
        <v>1493.959961</v>
      </c>
      <c r="K33" s="149">
        <v>1504.9930420000001</v>
      </c>
      <c r="L33" s="149">
        <v>1515.6979980000001</v>
      </c>
      <c r="M33" s="149">
        <v>1526.094971</v>
      </c>
      <c r="N33" s="149">
        <v>1536.123047</v>
      </c>
      <c r="O33" s="149">
        <v>1545.714966</v>
      </c>
      <c r="P33" s="149">
        <v>1554.8199460000001</v>
      </c>
      <c r="Q33" s="149">
        <v>1563.4499510000001</v>
      </c>
      <c r="R33" s="149">
        <v>1571.625</v>
      </c>
      <c r="S33" s="149">
        <v>1579.3630370000001</v>
      </c>
      <c r="T33" s="149">
        <v>1586.6579589999999</v>
      </c>
      <c r="U33" s="149">
        <v>1593.51001</v>
      </c>
      <c r="V33" s="149">
        <v>1599.8929439999999</v>
      </c>
      <c r="W33" s="149">
        <v>1605.8129879999999</v>
      </c>
      <c r="X33" s="149">
        <v>1611.3079829999999</v>
      </c>
      <c r="Y33" s="149">
        <v>1616.420044</v>
      </c>
      <c r="Z33" s="149">
        <v>1621.1850589999999</v>
      </c>
      <c r="AA33" s="149">
        <v>1625.5830080000001</v>
      </c>
      <c r="AB33" s="149">
        <v>1629.593018</v>
      </c>
      <c r="AC33" s="149">
        <v>1633.2380370000001</v>
      </c>
      <c r="AD33" s="149">
        <v>1636.5429690000001</v>
      </c>
      <c r="AE33" s="149">
        <v>1639.525024</v>
      </c>
      <c r="AF33" s="146">
        <v>5.4440000000000001E-3</v>
      </c>
      <c r="AG33" s="153"/>
    </row>
    <row r="34" spans="1:33" ht="36.75">
      <c r="A34" s="152" t="s">
        <v>2039</v>
      </c>
      <c r="B34" s="148" t="s">
        <v>2040</v>
      </c>
      <c r="C34" s="149">
        <v>1245.615967</v>
      </c>
      <c r="D34" s="149">
        <v>1259.7116699999999</v>
      </c>
      <c r="E34" s="149">
        <v>1273.62915</v>
      </c>
      <c r="F34" s="149">
        <v>1287.3408199999999</v>
      </c>
      <c r="G34" s="149">
        <v>1300.336182</v>
      </c>
      <c r="H34" s="149">
        <v>1313.135254</v>
      </c>
      <c r="I34" s="149">
        <v>1325.7388920000001</v>
      </c>
      <c r="J34" s="149">
        <v>1338.14978</v>
      </c>
      <c r="K34" s="149">
        <v>1350.362183</v>
      </c>
      <c r="L34" s="149">
        <v>1361.7928469999999</v>
      </c>
      <c r="M34" s="149">
        <v>1373.0439449999999</v>
      </c>
      <c r="N34" s="149">
        <v>1384.1104740000001</v>
      </c>
      <c r="O34" s="149">
        <v>1394.9650879999999</v>
      </c>
      <c r="P34" s="149">
        <v>1405.6123050000001</v>
      </c>
      <c r="Q34" s="149">
        <v>1415.5485839999999</v>
      </c>
      <c r="R34" s="149">
        <v>1425.296143</v>
      </c>
      <c r="S34" s="149">
        <v>1434.834351</v>
      </c>
      <c r="T34" s="149">
        <v>1444.1679690000001</v>
      </c>
      <c r="U34" s="149">
        <v>1453.3126219999999</v>
      </c>
      <c r="V34" s="149">
        <v>1461.786987</v>
      </c>
      <c r="W34" s="149">
        <v>1470.0507809999999</v>
      </c>
      <c r="X34" s="149">
        <v>1478.1164550000001</v>
      </c>
      <c r="Y34" s="149">
        <v>1485.9938959999999</v>
      </c>
      <c r="Z34" s="149">
        <v>1493.684814</v>
      </c>
      <c r="AA34" s="149">
        <v>1500.5679929999999</v>
      </c>
      <c r="AB34" s="149">
        <v>1507.2523189999999</v>
      </c>
      <c r="AC34" s="149">
        <v>1513.752197</v>
      </c>
      <c r="AD34" s="149">
        <v>1520.0760499999999</v>
      </c>
      <c r="AE34" s="149">
        <v>1526.2166749999999</v>
      </c>
      <c r="AF34" s="146">
        <v>7.2820000000000003E-3</v>
      </c>
      <c r="AG34" s="153"/>
    </row>
    <row r="35" spans="1:33" ht="24.75">
      <c r="A35" s="152" t="s">
        <v>2041</v>
      </c>
      <c r="B35" s="148" t="s">
        <v>2042</v>
      </c>
      <c r="C35" s="149">
        <v>261.10183699999999</v>
      </c>
      <c r="D35" s="149">
        <v>266.300995</v>
      </c>
      <c r="E35" s="149">
        <v>271.39819299999999</v>
      </c>
      <c r="F35" s="149">
        <v>276.418274</v>
      </c>
      <c r="G35" s="149">
        <v>280.84103399999998</v>
      </c>
      <c r="H35" s="149">
        <v>285.21560699999998</v>
      </c>
      <c r="I35" s="149">
        <v>289.57656900000001</v>
      </c>
      <c r="J35" s="149">
        <v>293.90484600000002</v>
      </c>
      <c r="K35" s="149">
        <v>298.09335299999998</v>
      </c>
      <c r="L35" s="149">
        <v>301.73696899999999</v>
      </c>
      <c r="M35" s="149">
        <v>305.35867300000001</v>
      </c>
      <c r="N35" s="149">
        <v>308.96170000000001</v>
      </c>
      <c r="O35" s="149">
        <v>312.54541</v>
      </c>
      <c r="P35" s="149">
        <v>316.10913099999999</v>
      </c>
      <c r="Q35" s="149">
        <v>319.498199</v>
      </c>
      <c r="R35" s="149">
        <v>322.86215199999998</v>
      </c>
      <c r="S35" s="149">
        <v>326.19833399999999</v>
      </c>
      <c r="T35" s="149">
        <v>329.50210600000003</v>
      </c>
      <c r="U35" s="149">
        <v>332.77383400000002</v>
      </c>
      <c r="V35" s="149">
        <v>335.88980099999998</v>
      </c>
      <c r="W35" s="149">
        <v>338.96798699999999</v>
      </c>
      <c r="X35" s="149">
        <v>342.00610399999999</v>
      </c>
      <c r="Y35" s="149">
        <v>345.00186200000002</v>
      </c>
      <c r="Z35" s="149">
        <v>347.957672</v>
      </c>
      <c r="AA35" s="149">
        <v>350.72204599999998</v>
      </c>
      <c r="AB35" s="149">
        <v>353.440674</v>
      </c>
      <c r="AC35" s="149">
        <v>356.113495</v>
      </c>
      <c r="AD35" s="149">
        <v>358.73825099999999</v>
      </c>
      <c r="AE35" s="149">
        <v>361.31408699999997</v>
      </c>
      <c r="AF35" s="146">
        <v>1.1669000000000001E-2</v>
      </c>
      <c r="AG35" s="153"/>
    </row>
    <row r="36" spans="1:33">
      <c r="A36" s="152" t="s">
        <v>2043</v>
      </c>
      <c r="B36" s="148" t="s">
        <v>2044</v>
      </c>
      <c r="C36" s="149">
        <v>1406.816284</v>
      </c>
      <c r="D36" s="149">
        <v>1440.4285890000001</v>
      </c>
      <c r="E36" s="149">
        <v>1474.159302</v>
      </c>
      <c r="F36" s="149">
        <v>1508.036865</v>
      </c>
      <c r="G36" s="149">
        <v>1543.6094969999999</v>
      </c>
      <c r="H36" s="149">
        <v>1579.3232419999999</v>
      </c>
      <c r="I36" s="149">
        <v>1615.1782229999999</v>
      </c>
      <c r="J36" s="149">
        <v>1651.1739500000001</v>
      </c>
      <c r="K36" s="149">
        <v>1687.309937</v>
      </c>
      <c r="L36" s="149">
        <v>1725.00647</v>
      </c>
      <c r="M36" s="149">
        <v>1762.836914</v>
      </c>
      <c r="N36" s="149">
        <v>1800.7958980000001</v>
      </c>
      <c r="O36" s="149">
        <v>1838.8767089999999</v>
      </c>
      <c r="P36" s="149">
        <v>1877.0699460000001</v>
      </c>
      <c r="Q36" s="149">
        <v>1916.586182</v>
      </c>
      <c r="R36" s="149">
        <v>1956.201904</v>
      </c>
      <c r="S36" s="149">
        <v>1995.9060059999999</v>
      </c>
      <c r="T36" s="149">
        <v>2035.682129</v>
      </c>
      <c r="U36" s="149">
        <v>2075.5166020000001</v>
      </c>
      <c r="V36" s="149">
        <v>2116.3789059999999</v>
      </c>
      <c r="W36" s="149">
        <v>2157.2849120000001</v>
      </c>
      <c r="X36" s="149">
        <v>2198.218018</v>
      </c>
      <c r="Y36" s="149">
        <v>2239.1657709999999</v>
      </c>
      <c r="Z36" s="149">
        <v>2280.1120609999998</v>
      </c>
      <c r="AA36" s="149">
        <v>2321.6833499999998</v>
      </c>
      <c r="AB36" s="149">
        <v>2363.233643</v>
      </c>
      <c r="AC36" s="149">
        <v>2404.77124</v>
      </c>
      <c r="AD36" s="149">
        <v>2446.304932</v>
      </c>
      <c r="AE36" s="149">
        <v>2487.8393550000001</v>
      </c>
      <c r="AF36" s="146">
        <v>2.0569E-2</v>
      </c>
      <c r="AG36" s="153"/>
    </row>
    <row r="37" spans="1:33">
      <c r="A37" s="152" t="s">
        <v>2045</v>
      </c>
      <c r="B37" s="148" t="s">
        <v>2046</v>
      </c>
      <c r="C37" s="149">
        <v>215.50250199999999</v>
      </c>
      <c r="D37" s="149">
        <v>216.787003</v>
      </c>
      <c r="E37" s="149">
        <v>218.005798</v>
      </c>
      <c r="F37" s="149">
        <v>219.15980500000001</v>
      </c>
      <c r="G37" s="149">
        <v>220.245499</v>
      </c>
      <c r="H37" s="149">
        <v>221.26480100000001</v>
      </c>
      <c r="I37" s="149">
        <v>222.22030599999999</v>
      </c>
      <c r="J37" s="149">
        <v>223.115005</v>
      </c>
      <c r="K37" s="149">
        <v>223.951797</v>
      </c>
      <c r="L37" s="149">
        <v>224.729996</v>
      </c>
      <c r="M37" s="149">
        <v>225.447495</v>
      </c>
      <c r="N37" s="149">
        <v>226.105301</v>
      </c>
      <c r="O37" s="149">
        <v>226.704498</v>
      </c>
      <c r="P37" s="149">
        <v>227.24650600000001</v>
      </c>
      <c r="Q37" s="149">
        <v>227.72830200000001</v>
      </c>
      <c r="R37" s="149">
        <v>228.15029899999999</v>
      </c>
      <c r="S37" s="149">
        <v>228.515503</v>
      </c>
      <c r="T37" s="149">
        <v>228.82730100000001</v>
      </c>
      <c r="U37" s="149">
        <v>229.087006</v>
      </c>
      <c r="V37" s="149">
        <v>229.29299900000001</v>
      </c>
      <c r="W37" s="149">
        <v>229.44380200000001</v>
      </c>
      <c r="X37" s="149">
        <v>229.54299900000001</v>
      </c>
      <c r="Y37" s="149">
        <v>229.59530599999999</v>
      </c>
      <c r="Z37" s="149">
        <v>229.60000600000001</v>
      </c>
      <c r="AA37" s="149">
        <v>229.541</v>
      </c>
      <c r="AB37" s="149">
        <v>229.420807</v>
      </c>
      <c r="AC37" s="149">
        <v>229.26629600000001</v>
      </c>
      <c r="AD37" s="149">
        <v>229.10699500000001</v>
      </c>
      <c r="AE37" s="149">
        <v>228.962997</v>
      </c>
      <c r="AF37" s="146">
        <v>2.166E-3</v>
      </c>
      <c r="AG37" s="153"/>
    </row>
    <row r="38" spans="1:33" ht="36.75">
      <c r="A38" s="152" t="s">
        <v>2047</v>
      </c>
      <c r="B38" s="148" t="s">
        <v>2048</v>
      </c>
      <c r="C38" s="149">
        <v>239.305511</v>
      </c>
      <c r="D38" s="149">
        <v>242.13305700000001</v>
      </c>
      <c r="E38" s="149">
        <v>244.95889299999999</v>
      </c>
      <c r="F38" s="149">
        <v>247.68708799999999</v>
      </c>
      <c r="G38" s="149">
        <v>250.28230300000001</v>
      </c>
      <c r="H38" s="149">
        <v>252.77761799999999</v>
      </c>
      <c r="I38" s="149">
        <v>255.17982499999999</v>
      </c>
      <c r="J38" s="149">
        <v>257.50900300000001</v>
      </c>
      <c r="K38" s="149">
        <v>259.78024299999998</v>
      </c>
      <c r="L38" s="149">
        <v>261.96649200000002</v>
      </c>
      <c r="M38" s="149">
        <v>264.080872</v>
      </c>
      <c r="N38" s="149">
        <v>266.13140900000002</v>
      </c>
      <c r="O38" s="149">
        <v>268.12866200000002</v>
      </c>
      <c r="P38" s="149">
        <v>270.08139</v>
      </c>
      <c r="Q38" s="149">
        <v>271.964966</v>
      </c>
      <c r="R38" s="149">
        <v>273.805634</v>
      </c>
      <c r="S38" s="149">
        <v>275.60214200000001</v>
      </c>
      <c r="T38" s="149">
        <v>277.35290500000002</v>
      </c>
      <c r="U38" s="149">
        <v>279.05569500000001</v>
      </c>
      <c r="V38" s="149">
        <v>280.68167099999999</v>
      </c>
      <c r="W38" s="149">
        <v>282.26147500000002</v>
      </c>
      <c r="X38" s="149">
        <v>283.79553199999998</v>
      </c>
      <c r="Y38" s="149">
        <v>285.28445399999998</v>
      </c>
      <c r="Z38" s="149">
        <v>286.727417</v>
      </c>
      <c r="AA38" s="149">
        <v>288.09207199999997</v>
      </c>
      <c r="AB38" s="149">
        <v>289.408478</v>
      </c>
      <c r="AC38" s="149">
        <v>290.681061</v>
      </c>
      <c r="AD38" s="149">
        <v>291.913025</v>
      </c>
      <c r="AE38" s="149">
        <v>293.10772700000001</v>
      </c>
      <c r="AF38" s="146">
        <v>7.2690000000000003E-3</v>
      </c>
      <c r="AG38" s="153"/>
    </row>
    <row r="39" spans="1:33">
      <c r="A39" s="147"/>
      <c r="B39" s="153"/>
      <c r="C39" s="153"/>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row>
    <row r="40" spans="1:33" ht="24.75">
      <c r="A40" s="147"/>
      <c r="B40" s="161" t="s">
        <v>2049</v>
      </c>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row>
    <row r="41" spans="1:33" ht="60.75">
      <c r="A41" s="147"/>
      <c r="B41" s="161" t="s">
        <v>2050</v>
      </c>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row>
    <row r="42" spans="1:33" ht="36.75">
      <c r="A42" s="147"/>
      <c r="B42" s="161" t="s">
        <v>2051</v>
      </c>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3"/>
      <c r="AG42" s="153"/>
    </row>
    <row r="43" spans="1:33" ht="24.75">
      <c r="A43" s="152" t="s">
        <v>2052</v>
      </c>
      <c r="B43" s="148" t="s">
        <v>2053</v>
      </c>
      <c r="C43" s="149">
        <v>710.078979</v>
      </c>
      <c r="D43" s="149">
        <v>745.46997099999999</v>
      </c>
      <c r="E43" s="149">
        <v>746.32006799999999</v>
      </c>
      <c r="F43" s="149">
        <v>755.33380099999999</v>
      </c>
      <c r="G43" s="149">
        <v>772.24121100000002</v>
      </c>
      <c r="H43" s="149">
        <v>788.825378</v>
      </c>
      <c r="I43" s="149">
        <v>803.36663799999997</v>
      </c>
      <c r="J43" s="149">
        <v>815.28930700000001</v>
      </c>
      <c r="K43" s="149">
        <v>824.81445299999996</v>
      </c>
      <c r="L43" s="149">
        <v>834.85772699999995</v>
      </c>
      <c r="M43" s="149">
        <v>848.97833300000002</v>
      </c>
      <c r="N43" s="149">
        <v>865.444885</v>
      </c>
      <c r="O43" s="149">
        <v>881.70617700000003</v>
      </c>
      <c r="P43" s="149">
        <v>898.18823199999997</v>
      </c>
      <c r="Q43" s="149">
        <v>916.51141399999995</v>
      </c>
      <c r="R43" s="149">
        <v>936.63476600000001</v>
      </c>
      <c r="S43" s="149">
        <v>957.63073699999995</v>
      </c>
      <c r="T43" s="149">
        <v>978.95721400000002</v>
      </c>
      <c r="U43" s="149">
        <v>1003.341492</v>
      </c>
      <c r="V43" s="149">
        <v>1027.651611</v>
      </c>
      <c r="W43" s="149">
        <v>1052.540894</v>
      </c>
      <c r="X43" s="149">
        <v>1078.3070070000001</v>
      </c>
      <c r="Y43" s="149">
        <v>1103.5081789999999</v>
      </c>
      <c r="Z43" s="149">
        <v>1128.1469729999999</v>
      </c>
      <c r="AA43" s="149">
        <v>1153.3220209999999</v>
      </c>
      <c r="AB43" s="149">
        <v>1180.4858400000001</v>
      </c>
      <c r="AC43" s="149">
        <v>1208.165649</v>
      </c>
      <c r="AD43" s="149">
        <v>1236.08728</v>
      </c>
      <c r="AE43" s="149">
        <v>1266.459961</v>
      </c>
      <c r="AF43" s="146">
        <v>2.0879000000000002E-2</v>
      </c>
      <c r="AG43" s="153"/>
    </row>
    <row r="44" spans="1:33" ht="24.75">
      <c r="A44" s="152" t="s">
        <v>2054</v>
      </c>
      <c r="B44" s="148" t="s">
        <v>2055</v>
      </c>
      <c r="C44" s="149">
        <v>33.891998000000001</v>
      </c>
      <c r="D44" s="149">
        <v>36.630001</v>
      </c>
      <c r="E44" s="149">
        <v>37.250919000000003</v>
      </c>
      <c r="F44" s="149">
        <v>37.928448000000003</v>
      </c>
      <c r="G44" s="149">
        <v>38.582844000000001</v>
      </c>
      <c r="H44" s="149">
        <v>39.201327999999997</v>
      </c>
      <c r="I44" s="149">
        <v>39.822952000000001</v>
      </c>
      <c r="J44" s="149">
        <v>40.457236999999999</v>
      </c>
      <c r="K44" s="149">
        <v>41.099151999999997</v>
      </c>
      <c r="L44" s="149">
        <v>41.750576000000002</v>
      </c>
      <c r="M44" s="149">
        <v>42.408977999999998</v>
      </c>
      <c r="N44" s="149">
        <v>43.071007000000002</v>
      </c>
      <c r="O44" s="149">
        <v>43.736645000000003</v>
      </c>
      <c r="P44" s="149">
        <v>44.405921999999997</v>
      </c>
      <c r="Q44" s="149">
        <v>45.078777000000002</v>
      </c>
      <c r="R44" s="149">
        <v>45.755299000000001</v>
      </c>
      <c r="S44" s="149">
        <v>46.435478000000003</v>
      </c>
      <c r="T44" s="149">
        <v>47.119484</v>
      </c>
      <c r="U44" s="149">
        <v>47.807274</v>
      </c>
      <c r="V44" s="149">
        <v>48.498725999999998</v>
      </c>
      <c r="W44" s="149">
        <v>49.194065000000002</v>
      </c>
      <c r="X44" s="149">
        <v>49.893104999999998</v>
      </c>
      <c r="Y44" s="149">
        <v>50.597079999999998</v>
      </c>
      <c r="Z44" s="149">
        <v>51.306601999999998</v>
      </c>
      <c r="AA44" s="149">
        <v>52.021793000000002</v>
      </c>
      <c r="AB44" s="149">
        <v>52.742984999999997</v>
      </c>
      <c r="AC44" s="149">
        <v>53.470382999999998</v>
      </c>
      <c r="AD44" s="149">
        <v>54.204514000000003</v>
      </c>
      <c r="AE44" s="149">
        <v>54.945633000000001</v>
      </c>
      <c r="AF44" s="146">
        <v>1.7406000000000001E-2</v>
      </c>
      <c r="AG44" s="153"/>
    </row>
    <row r="45" spans="1:33" ht="48.75">
      <c r="A45" s="152" t="s">
        <v>2056</v>
      </c>
      <c r="B45" s="148" t="s">
        <v>2057</v>
      </c>
      <c r="C45" s="149">
        <v>50.740718999999999</v>
      </c>
      <c r="D45" s="149">
        <v>56.534430999999998</v>
      </c>
      <c r="E45" s="149">
        <v>60.376579</v>
      </c>
      <c r="F45" s="149">
        <v>62.836734999999997</v>
      </c>
      <c r="G45" s="149">
        <v>65.337990000000005</v>
      </c>
      <c r="H45" s="149">
        <v>67.897064</v>
      </c>
      <c r="I45" s="149">
        <v>70.512161000000006</v>
      </c>
      <c r="J45" s="149">
        <v>73.204375999999996</v>
      </c>
      <c r="K45" s="149">
        <v>75.988669999999999</v>
      </c>
      <c r="L45" s="149">
        <v>78.861144999999993</v>
      </c>
      <c r="M45" s="149">
        <v>81.841094999999996</v>
      </c>
      <c r="N45" s="149">
        <v>84.912086000000002</v>
      </c>
      <c r="O45" s="149">
        <v>88.077208999999996</v>
      </c>
      <c r="P45" s="149">
        <v>91.337661999999995</v>
      </c>
      <c r="Q45" s="149">
        <v>94.683143999999999</v>
      </c>
      <c r="R45" s="149">
        <v>98.125945999999999</v>
      </c>
      <c r="S45" s="149">
        <v>101.669319</v>
      </c>
      <c r="T45" s="149">
        <v>105.31547500000001</v>
      </c>
      <c r="U45" s="149">
        <v>109.06652099999999</v>
      </c>
      <c r="V45" s="149">
        <v>112.89244100000001</v>
      </c>
      <c r="W45" s="149">
        <v>116.824089</v>
      </c>
      <c r="X45" s="149">
        <v>120.86422</v>
      </c>
      <c r="Y45" s="149">
        <v>125.015038</v>
      </c>
      <c r="Z45" s="149">
        <v>129.27801500000001</v>
      </c>
      <c r="AA45" s="149">
        <v>133.62089499999999</v>
      </c>
      <c r="AB45" s="149">
        <v>138.07399000000001</v>
      </c>
      <c r="AC45" s="149">
        <v>142.646118</v>
      </c>
      <c r="AD45" s="149">
        <v>147.34742700000001</v>
      </c>
      <c r="AE45" s="149">
        <v>152.18673699999999</v>
      </c>
      <c r="AF45" s="146">
        <v>4.0007000000000001E-2</v>
      </c>
      <c r="AG45" s="153"/>
    </row>
    <row r="46" spans="1:33" ht="24.75">
      <c r="A46" s="152" t="s">
        <v>2058</v>
      </c>
      <c r="B46" s="148" t="s">
        <v>2059</v>
      </c>
      <c r="C46" s="149">
        <v>315.62841800000001</v>
      </c>
      <c r="D46" s="149">
        <v>422.74731400000002</v>
      </c>
      <c r="E46" s="149">
        <v>501.79760700000003</v>
      </c>
      <c r="F46" s="149">
        <v>547.62390100000005</v>
      </c>
      <c r="G46" s="149">
        <v>567.10003700000004</v>
      </c>
      <c r="H46" s="149">
        <v>580.01007100000004</v>
      </c>
      <c r="I46" s="149">
        <v>593.03802499999995</v>
      </c>
      <c r="J46" s="149">
        <v>606.25683600000002</v>
      </c>
      <c r="K46" s="149">
        <v>619.70391800000004</v>
      </c>
      <c r="L46" s="149">
        <v>633.394226</v>
      </c>
      <c r="M46" s="149">
        <v>647.34759499999996</v>
      </c>
      <c r="N46" s="149">
        <v>661.58007799999996</v>
      </c>
      <c r="O46" s="149">
        <v>676.07147199999997</v>
      </c>
      <c r="P46" s="149">
        <v>690.78887899999995</v>
      </c>
      <c r="Q46" s="149">
        <v>705.776794</v>
      </c>
      <c r="R46" s="149">
        <v>721.07025099999998</v>
      </c>
      <c r="S46" s="149">
        <v>736.65130599999998</v>
      </c>
      <c r="T46" s="149">
        <v>752.51965299999995</v>
      </c>
      <c r="U46" s="149">
        <v>768.69628899999998</v>
      </c>
      <c r="V46" s="149">
        <v>785.15838599999995</v>
      </c>
      <c r="W46" s="149">
        <v>801.90203899999995</v>
      </c>
      <c r="X46" s="149">
        <v>818.92358400000001</v>
      </c>
      <c r="Y46" s="149">
        <v>836.21734600000002</v>
      </c>
      <c r="Z46" s="149">
        <v>853.78289800000005</v>
      </c>
      <c r="AA46" s="149">
        <v>871.62298599999997</v>
      </c>
      <c r="AB46" s="149">
        <v>889.74096699999996</v>
      </c>
      <c r="AC46" s="149">
        <v>908.15856900000006</v>
      </c>
      <c r="AD46" s="149">
        <v>926.90478499999995</v>
      </c>
      <c r="AE46" s="149">
        <v>945.99829099999999</v>
      </c>
      <c r="AF46" s="146">
        <v>3.9981000000000003E-2</v>
      </c>
      <c r="AG46" s="153"/>
    </row>
    <row r="47" spans="1:33">
      <c r="A47" s="152" t="s">
        <v>2060</v>
      </c>
      <c r="B47" s="148" t="s">
        <v>2061</v>
      </c>
      <c r="C47" s="149">
        <v>26.969999000000001</v>
      </c>
      <c r="D47" s="149">
        <v>47.43</v>
      </c>
      <c r="E47" s="149">
        <v>59.271999000000001</v>
      </c>
      <c r="F47" s="149">
        <v>61.380001</v>
      </c>
      <c r="G47" s="149">
        <v>61.920161999999998</v>
      </c>
      <c r="H47" s="149">
        <v>62.41534</v>
      </c>
      <c r="I47" s="149">
        <v>62.870857000000001</v>
      </c>
      <c r="J47" s="149">
        <v>63.294476000000003</v>
      </c>
      <c r="K47" s="149">
        <v>63.689357999999999</v>
      </c>
      <c r="L47" s="149">
        <v>64.061240999999995</v>
      </c>
      <c r="M47" s="149">
        <v>64.419899000000001</v>
      </c>
      <c r="N47" s="149">
        <v>64.773528999999996</v>
      </c>
      <c r="O47" s="149">
        <v>65.123833000000005</v>
      </c>
      <c r="P47" s="149">
        <v>65.470909000000006</v>
      </c>
      <c r="Q47" s="149">
        <v>65.814910999999995</v>
      </c>
      <c r="R47" s="149">
        <v>66.156433000000007</v>
      </c>
      <c r="S47" s="149">
        <v>66.495697000000007</v>
      </c>
      <c r="T47" s="149">
        <v>66.832970000000003</v>
      </c>
      <c r="U47" s="149">
        <v>67.168334999999999</v>
      </c>
      <c r="V47" s="149">
        <v>67.502707999999998</v>
      </c>
      <c r="W47" s="149">
        <v>67.836005999999998</v>
      </c>
      <c r="X47" s="149">
        <v>68.168655000000001</v>
      </c>
      <c r="Y47" s="149">
        <v>68.502373000000006</v>
      </c>
      <c r="Z47" s="149">
        <v>68.839500000000001</v>
      </c>
      <c r="AA47" s="149">
        <v>69.182654999999997</v>
      </c>
      <c r="AB47" s="149">
        <v>69.532364000000001</v>
      </c>
      <c r="AC47" s="149">
        <v>69.888549999999995</v>
      </c>
      <c r="AD47" s="149">
        <v>70.251152000000005</v>
      </c>
      <c r="AE47" s="149">
        <v>70.620002999999997</v>
      </c>
      <c r="AF47" s="146">
        <v>3.4976E-2</v>
      </c>
      <c r="AG47" s="153"/>
    </row>
    <row r="48" spans="1:33" ht="48.75">
      <c r="A48" s="152" t="s">
        <v>2062</v>
      </c>
      <c r="B48" s="148" t="s">
        <v>2063</v>
      </c>
      <c r="C48" s="149">
        <v>32.485492999999998</v>
      </c>
      <c r="D48" s="149">
        <v>45.917563999999999</v>
      </c>
      <c r="E48" s="149">
        <v>54.438347</v>
      </c>
      <c r="F48" s="149">
        <v>58.580399</v>
      </c>
      <c r="G48" s="149">
        <v>60.373111999999999</v>
      </c>
      <c r="H48" s="149">
        <v>62.175818999999997</v>
      </c>
      <c r="I48" s="149">
        <v>63.987071999999998</v>
      </c>
      <c r="J48" s="149">
        <v>65.816010000000006</v>
      </c>
      <c r="K48" s="149">
        <v>67.672150000000002</v>
      </c>
      <c r="L48" s="149">
        <v>69.540038999999993</v>
      </c>
      <c r="M48" s="149">
        <v>71.392394999999993</v>
      </c>
      <c r="N48" s="149">
        <v>73.242050000000006</v>
      </c>
      <c r="O48" s="149">
        <v>75.092895999999996</v>
      </c>
      <c r="P48" s="149">
        <v>76.872742000000002</v>
      </c>
      <c r="Q48" s="149">
        <v>78.633728000000005</v>
      </c>
      <c r="R48" s="149">
        <v>80.435424999999995</v>
      </c>
      <c r="S48" s="149">
        <v>82.260277000000002</v>
      </c>
      <c r="T48" s="149">
        <v>84.062126000000006</v>
      </c>
      <c r="U48" s="149">
        <v>85.845725999999999</v>
      </c>
      <c r="V48" s="149">
        <v>87.640495000000001</v>
      </c>
      <c r="W48" s="149">
        <v>89.452477000000002</v>
      </c>
      <c r="X48" s="149">
        <v>91.281104999999997</v>
      </c>
      <c r="Y48" s="149">
        <v>93.125473</v>
      </c>
      <c r="Z48" s="149">
        <v>94.983176999999998</v>
      </c>
      <c r="AA48" s="149">
        <v>96.849968000000004</v>
      </c>
      <c r="AB48" s="149">
        <v>98.726249999999993</v>
      </c>
      <c r="AC48" s="149">
        <v>100.62426000000001</v>
      </c>
      <c r="AD48" s="149">
        <v>102.54549400000001</v>
      </c>
      <c r="AE48" s="149">
        <v>104.48915100000001</v>
      </c>
      <c r="AF48" s="146">
        <v>4.2606999999999999E-2</v>
      </c>
      <c r="AG48" s="153"/>
    </row>
    <row r="49" spans="1:33" ht="24.75">
      <c r="A49" s="152" t="s">
        <v>2064</v>
      </c>
      <c r="B49" s="148" t="s">
        <v>2065</v>
      </c>
      <c r="C49" s="149">
        <v>7.1724589999999999</v>
      </c>
      <c r="D49" s="149">
        <v>8.457884</v>
      </c>
      <c r="E49" s="149">
        <v>9.5488759999999999</v>
      </c>
      <c r="F49" s="149">
        <v>10.326612000000001</v>
      </c>
      <c r="G49" s="149">
        <v>10.693877000000001</v>
      </c>
      <c r="H49" s="149">
        <v>10.870692</v>
      </c>
      <c r="I49" s="149">
        <v>11.037345</v>
      </c>
      <c r="J49" s="149">
        <v>11.193871</v>
      </c>
      <c r="K49" s="149">
        <v>11.34094</v>
      </c>
      <c r="L49" s="149">
        <v>11.454879</v>
      </c>
      <c r="M49" s="149">
        <v>11.523292</v>
      </c>
      <c r="N49" s="149">
        <v>11.581455</v>
      </c>
      <c r="O49" s="149">
        <v>11.636729000000001</v>
      </c>
      <c r="P49" s="149">
        <v>11.687825999999999</v>
      </c>
      <c r="Q49" s="149">
        <v>11.736679000000001</v>
      </c>
      <c r="R49" s="149">
        <v>11.776113</v>
      </c>
      <c r="S49" s="149">
        <v>11.806799</v>
      </c>
      <c r="T49" s="149">
        <v>11.835800000000001</v>
      </c>
      <c r="U49" s="149">
        <v>11.867737999999999</v>
      </c>
      <c r="V49" s="149">
        <v>11.907171999999999</v>
      </c>
      <c r="W49" s="149">
        <v>11.952139000000001</v>
      </c>
      <c r="X49" s="149">
        <v>11.998142</v>
      </c>
      <c r="Y49" s="149">
        <v>12.043982</v>
      </c>
      <c r="Z49" s="149">
        <v>12.087415</v>
      </c>
      <c r="AA49" s="149">
        <v>12.125690000000001</v>
      </c>
      <c r="AB49" s="149">
        <v>12.1586</v>
      </c>
      <c r="AC49" s="149">
        <v>12.189465</v>
      </c>
      <c r="AD49" s="149">
        <v>12.221159999999999</v>
      </c>
      <c r="AE49" s="149">
        <v>12.255587</v>
      </c>
      <c r="AF49" s="146">
        <v>1.9317999999999998E-2</v>
      </c>
      <c r="AG49" s="153"/>
    </row>
    <row r="50" spans="1:33">
      <c r="A50" s="152" t="s">
        <v>2066</v>
      </c>
      <c r="B50" s="148" t="s">
        <v>2067</v>
      </c>
      <c r="C50" s="149">
        <v>96.943595999999999</v>
      </c>
      <c r="D50" s="149">
        <v>96.375838999999999</v>
      </c>
      <c r="E50" s="149">
        <v>98.188980000000001</v>
      </c>
      <c r="F50" s="149">
        <v>99.832595999999995</v>
      </c>
      <c r="G50" s="149">
        <v>101.372215</v>
      </c>
      <c r="H50" s="149">
        <v>102.851097</v>
      </c>
      <c r="I50" s="149">
        <v>104.335266</v>
      </c>
      <c r="J50" s="149">
        <v>105.832863</v>
      </c>
      <c r="K50" s="149">
        <v>107.348007</v>
      </c>
      <c r="L50" s="149">
        <v>108.917366</v>
      </c>
      <c r="M50" s="149">
        <v>110.521828</v>
      </c>
      <c r="N50" s="149">
        <v>112.14489</v>
      </c>
      <c r="O50" s="149">
        <v>113.791878</v>
      </c>
      <c r="P50" s="149">
        <v>115.46772</v>
      </c>
      <c r="Q50" s="149">
        <v>117.171211</v>
      </c>
      <c r="R50" s="149">
        <v>118.89960499999999</v>
      </c>
      <c r="S50" s="149">
        <v>120.656273</v>
      </c>
      <c r="T50" s="149">
        <v>122.44444300000001</v>
      </c>
      <c r="U50" s="149">
        <v>124.26765399999999</v>
      </c>
      <c r="V50" s="149">
        <v>126.12685399999999</v>
      </c>
      <c r="W50" s="149">
        <v>128.02136200000001</v>
      </c>
      <c r="X50" s="149">
        <v>129.95013399999999</v>
      </c>
      <c r="Y50" s="149">
        <v>131.91334499999999</v>
      </c>
      <c r="Z50" s="149">
        <v>133.910202</v>
      </c>
      <c r="AA50" s="149">
        <v>135.94387800000001</v>
      </c>
      <c r="AB50" s="149">
        <v>138.014771</v>
      </c>
      <c r="AC50" s="149">
        <v>140.12088</v>
      </c>
      <c r="AD50" s="149">
        <v>142.26033000000001</v>
      </c>
      <c r="AE50" s="149">
        <v>144.430115</v>
      </c>
      <c r="AF50" s="146">
        <v>1.434E-2</v>
      </c>
      <c r="AG50" s="153"/>
    </row>
    <row r="51" spans="1:33" ht="48.75">
      <c r="A51" s="152" t="s">
        <v>2068</v>
      </c>
      <c r="B51" s="148" t="s">
        <v>2069</v>
      </c>
      <c r="C51" s="149">
        <v>5.5833570000000003</v>
      </c>
      <c r="D51" s="149">
        <v>6.899108</v>
      </c>
      <c r="E51" s="149">
        <v>8.7525999999999993</v>
      </c>
      <c r="F51" s="149">
        <v>10.320059000000001</v>
      </c>
      <c r="G51" s="149">
        <v>11.326893999999999</v>
      </c>
      <c r="H51" s="149">
        <v>11.649971000000001</v>
      </c>
      <c r="I51" s="149">
        <v>11.976704</v>
      </c>
      <c r="J51" s="149">
        <v>12.309505</v>
      </c>
      <c r="K51" s="149">
        <v>12.650805999999999</v>
      </c>
      <c r="L51" s="149">
        <v>13.010585000000001</v>
      </c>
      <c r="M51" s="149">
        <v>13.382293000000001</v>
      </c>
      <c r="N51" s="149">
        <v>13.763350000000001</v>
      </c>
      <c r="O51" s="149">
        <v>14.154275999999999</v>
      </c>
      <c r="P51" s="149">
        <v>14.556096999999999</v>
      </c>
      <c r="Q51" s="149">
        <v>14.956531</v>
      </c>
      <c r="R51" s="149">
        <v>15.366565</v>
      </c>
      <c r="S51" s="149">
        <v>15.786690999999999</v>
      </c>
      <c r="T51" s="149">
        <v>16.216818</v>
      </c>
      <c r="U51" s="149">
        <v>16.657633000000001</v>
      </c>
      <c r="V51" s="149">
        <v>17.097104999999999</v>
      </c>
      <c r="W51" s="149">
        <v>17.546858</v>
      </c>
      <c r="X51" s="149">
        <v>18.007286000000001</v>
      </c>
      <c r="Y51" s="149">
        <v>18.478339999999999</v>
      </c>
      <c r="Z51" s="149">
        <v>18.960153999999999</v>
      </c>
      <c r="AA51" s="149">
        <v>19.440370999999999</v>
      </c>
      <c r="AB51" s="149">
        <v>19.930873999999999</v>
      </c>
      <c r="AC51" s="149">
        <v>20.432293000000001</v>
      </c>
      <c r="AD51" s="149">
        <v>20.944868</v>
      </c>
      <c r="AE51" s="149">
        <v>21.468855000000001</v>
      </c>
      <c r="AF51" s="146">
        <v>4.9276E-2</v>
      </c>
      <c r="AG51" s="153"/>
    </row>
    <row r="52" spans="1:33">
      <c r="A52" s="152" t="s">
        <v>2070</v>
      </c>
      <c r="B52" s="148" t="s">
        <v>2071</v>
      </c>
      <c r="C52" s="149">
        <v>445.94699100000003</v>
      </c>
      <c r="D52" s="149">
        <v>487.20901500000002</v>
      </c>
      <c r="E52" s="149">
        <v>523.71002199999998</v>
      </c>
      <c r="F52" s="149">
        <v>560.38824499999998</v>
      </c>
      <c r="G52" s="149">
        <v>597.47442599999999</v>
      </c>
      <c r="H52" s="149">
        <v>634.90472399999999</v>
      </c>
      <c r="I52" s="149">
        <v>672.73303199999998</v>
      </c>
      <c r="J52" s="149">
        <v>710.81597899999997</v>
      </c>
      <c r="K52" s="149">
        <v>748.88952600000005</v>
      </c>
      <c r="L52" s="149">
        <v>787.29797399999995</v>
      </c>
      <c r="M52" s="149">
        <v>826.023865</v>
      </c>
      <c r="N52" s="149">
        <v>864.93164100000001</v>
      </c>
      <c r="O52" s="149">
        <v>904.114868</v>
      </c>
      <c r="P52" s="149">
        <v>943.79315199999996</v>
      </c>
      <c r="Q52" s="149">
        <v>983.87207000000001</v>
      </c>
      <c r="R52" s="149">
        <v>1024.044312</v>
      </c>
      <c r="S52" s="149">
        <v>1064.332764</v>
      </c>
      <c r="T52" s="149">
        <v>1104.986206</v>
      </c>
      <c r="U52" s="149">
        <v>1146.439697</v>
      </c>
      <c r="V52" s="149">
        <v>1189.1207280000001</v>
      </c>
      <c r="W52" s="149">
        <v>1232.996216</v>
      </c>
      <c r="X52" s="149">
        <v>1277.6727289999999</v>
      </c>
      <c r="Y52" s="149">
        <v>1322.664673</v>
      </c>
      <c r="Z52" s="149">
        <v>1367.44165</v>
      </c>
      <c r="AA52" s="149">
        <v>1411.900024</v>
      </c>
      <c r="AB52" s="149">
        <v>1456.2844239999999</v>
      </c>
      <c r="AC52" s="149">
        <v>1500.4047849999999</v>
      </c>
      <c r="AD52" s="149">
        <v>1543.762573</v>
      </c>
      <c r="AE52" s="149">
        <v>1585.8328859999999</v>
      </c>
      <c r="AF52" s="146">
        <v>4.6351999999999997E-2</v>
      </c>
      <c r="AG52" s="153"/>
    </row>
    <row r="53" spans="1:33">
      <c r="A53" s="152" t="s">
        <v>2072</v>
      </c>
      <c r="B53" s="148" t="s">
        <v>2073</v>
      </c>
      <c r="C53" s="149">
        <v>64.328002999999995</v>
      </c>
      <c r="D53" s="149">
        <v>75.594002000000003</v>
      </c>
      <c r="E53" s="149">
        <v>81.957999999999998</v>
      </c>
      <c r="F53" s="149">
        <v>85.139999000000003</v>
      </c>
      <c r="G53" s="149">
        <v>93.982192999999995</v>
      </c>
      <c r="H53" s="149">
        <v>103.36318199999999</v>
      </c>
      <c r="I53" s="149">
        <v>113.16532100000001</v>
      </c>
      <c r="J53" s="149">
        <v>123.31379699999999</v>
      </c>
      <c r="K53" s="149">
        <v>133.73538199999999</v>
      </c>
      <c r="L53" s="149">
        <v>144.346588</v>
      </c>
      <c r="M53" s="149">
        <v>155.08763099999999</v>
      </c>
      <c r="N53" s="149">
        <v>165.88197299999999</v>
      </c>
      <c r="O53" s="149">
        <v>176.64450099999999</v>
      </c>
      <c r="P53" s="149">
        <v>187.40939299999999</v>
      </c>
      <c r="Q53" s="149">
        <v>198.268677</v>
      </c>
      <c r="R53" s="149">
        <v>209.41423</v>
      </c>
      <c r="S53" s="149">
        <v>220.845947</v>
      </c>
      <c r="T53" s="149">
        <v>232.543701</v>
      </c>
      <c r="U53" s="149">
        <v>244.48284899999999</v>
      </c>
      <c r="V53" s="149">
        <v>256.64562999999998</v>
      </c>
      <c r="W53" s="149">
        <v>269.010651</v>
      </c>
      <c r="X53" s="149">
        <v>281.56417800000003</v>
      </c>
      <c r="Y53" s="149">
        <v>294.26825000000002</v>
      </c>
      <c r="Z53" s="149">
        <v>307.09204099999999</v>
      </c>
      <c r="AA53" s="149">
        <v>320.00271600000002</v>
      </c>
      <c r="AB53" s="149">
        <v>332.96649200000002</v>
      </c>
      <c r="AC53" s="149">
        <v>345.94287100000003</v>
      </c>
      <c r="AD53" s="149">
        <v>358.890961</v>
      </c>
      <c r="AE53" s="149">
        <v>371.77322400000003</v>
      </c>
      <c r="AF53" s="146">
        <v>6.4657999999999993E-2</v>
      </c>
      <c r="AG53" s="153"/>
    </row>
    <row r="54" spans="1:33" ht="36.75">
      <c r="A54" s="152" t="s">
        <v>2074</v>
      </c>
      <c r="B54" s="148" t="s">
        <v>2075</v>
      </c>
      <c r="C54" s="149">
        <v>121.340279</v>
      </c>
      <c r="D54" s="149">
        <v>154.57797199999999</v>
      </c>
      <c r="E54" s="149">
        <v>184.62844799999999</v>
      </c>
      <c r="F54" s="149">
        <v>208.98757900000001</v>
      </c>
      <c r="G54" s="149">
        <v>225.37876900000001</v>
      </c>
      <c r="H54" s="149">
        <v>238.34477200000001</v>
      </c>
      <c r="I54" s="149">
        <v>251.587997</v>
      </c>
      <c r="J54" s="149">
        <v>265.00787400000002</v>
      </c>
      <c r="K54" s="149">
        <v>278.52264400000001</v>
      </c>
      <c r="L54" s="149">
        <v>292.37914999999998</v>
      </c>
      <c r="M54" s="149">
        <v>306.63424700000002</v>
      </c>
      <c r="N54" s="149">
        <v>321.28695699999997</v>
      </c>
      <c r="O54" s="149">
        <v>336.38125600000001</v>
      </c>
      <c r="P54" s="149">
        <v>351.955963</v>
      </c>
      <c r="Q54" s="149">
        <v>367.83340500000003</v>
      </c>
      <c r="R54" s="149">
        <v>384.15817299999998</v>
      </c>
      <c r="S54" s="149">
        <v>400.97872899999999</v>
      </c>
      <c r="T54" s="149">
        <v>418.281586</v>
      </c>
      <c r="U54" s="149">
        <v>436.11956800000002</v>
      </c>
      <c r="V54" s="149">
        <v>454.223206</v>
      </c>
      <c r="W54" s="149">
        <v>472.74136399999998</v>
      </c>
      <c r="X54" s="149">
        <v>491.70300300000002</v>
      </c>
      <c r="Y54" s="149">
        <v>511.12606799999998</v>
      </c>
      <c r="Z54" s="149">
        <v>530.98492399999998</v>
      </c>
      <c r="AA54" s="149">
        <v>550.75610400000005</v>
      </c>
      <c r="AB54" s="149">
        <v>570.81701699999996</v>
      </c>
      <c r="AC54" s="149">
        <v>591.32055700000001</v>
      </c>
      <c r="AD54" s="149">
        <v>612.31854199999998</v>
      </c>
      <c r="AE54" s="149">
        <v>633.87719700000002</v>
      </c>
      <c r="AF54" s="146">
        <v>6.0823000000000002E-2</v>
      </c>
      <c r="AG54" s="153"/>
    </row>
    <row r="55" spans="1:33" ht="24.75">
      <c r="A55" s="152" t="s">
        <v>2076</v>
      </c>
      <c r="B55" s="148" t="s">
        <v>2077</v>
      </c>
      <c r="C55" s="149">
        <v>25.162047999999999</v>
      </c>
      <c r="D55" s="149">
        <v>33.757781999999999</v>
      </c>
      <c r="E55" s="149">
        <v>43.291224999999997</v>
      </c>
      <c r="F55" s="149">
        <v>49.386383000000002</v>
      </c>
      <c r="G55" s="149">
        <v>51.574387000000002</v>
      </c>
      <c r="H55" s="149">
        <v>53.530833999999999</v>
      </c>
      <c r="I55" s="149">
        <v>55.570011000000001</v>
      </c>
      <c r="J55" s="149">
        <v>57.661495000000002</v>
      </c>
      <c r="K55" s="149">
        <v>59.811988999999997</v>
      </c>
      <c r="L55" s="149">
        <v>61.987437999999997</v>
      </c>
      <c r="M55" s="149">
        <v>64.196487000000005</v>
      </c>
      <c r="N55" s="149">
        <v>66.463004999999995</v>
      </c>
      <c r="O55" s="149">
        <v>68.793846000000002</v>
      </c>
      <c r="P55" s="149">
        <v>71.198943999999997</v>
      </c>
      <c r="Q55" s="149">
        <v>73.662277000000003</v>
      </c>
      <c r="R55" s="149">
        <v>76.193236999999996</v>
      </c>
      <c r="S55" s="149">
        <v>78.792975999999996</v>
      </c>
      <c r="T55" s="149">
        <v>81.454643000000004</v>
      </c>
      <c r="U55" s="149">
        <v>84.179428000000001</v>
      </c>
      <c r="V55" s="149">
        <v>86.959701999999993</v>
      </c>
      <c r="W55" s="149">
        <v>89.805481</v>
      </c>
      <c r="X55" s="149">
        <v>92.720855999999998</v>
      </c>
      <c r="Y55" s="149">
        <v>95.706917000000004</v>
      </c>
      <c r="Z55" s="149">
        <v>98.766266000000002</v>
      </c>
      <c r="AA55" s="149">
        <v>101.88080600000001</v>
      </c>
      <c r="AB55" s="149">
        <v>105.06590300000001</v>
      </c>
      <c r="AC55" s="149">
        <v>108.32765999999999</v>
      </c>
      <c r="AD55" s="149">
        <v>111.667374</v>
      </c>
      <c r="AE55" s="149">
        <v>115.087654</v>
      </c>
      <c r="AF55" s="146">
        <v>5.5800000000000002E-2</v>
      </c>
      <c r="AG55" s="153"/>
    </row>
    <row r="56" spans="1:33">
      <c r="A56" s="152" t="s">
        <v>2078</v>
      </c>
      <c r="B56" s="148" t="s">
        <v>2079</v>
      </c>
      <c r="C56" s="149">
        <v>21.436751999999998</v>
      </c>
      <c r="D56" s="149">
        <v>27.598734</v>
      </c>
      <c r="E56" s="149">
        <v>35.583275</v>
      </c>
      <c r="F56" s="149">
        <v>40.530216000000003</v>
      </c>
      <c r="G56" s="149">
        <v>42.960293</v>
      </c>
      <c r="H56" s="149">
        <v>45.071503</v>
      </c>
      <c r="I56" s="149">
        <v>47.258926000000002</v>
      </c>
      <c r="J56" s="149">
        <v>49.535010999999997</v>
      </c>
      <c r="K56" s="149">
        <v>51.919395000000002</v>
      </c>
      <c r="L56" s="149">
        <v>54.415638000000001</v>
      </c>
      <c r="M56" s="149">
        <v>57.007767000000001</v>
      </c>
      <c r="N56" s="149">
        <v>59.691803</v>
      </c>
      <c r="O56" s="149">
        <v>62.468406999999999</v>
      </c>
      <c r="P56" s="149">
        <v>65.338493</v>
      </c>
      <c r="Q56" s="149">
        <v>68.332961999999995</v>
      </c>
      <c r="R56" s="149">
        <v>71.430465999999996</v>
      </c>
      <c r="S56" s="149">
        <v>74.628899000000004</v>
      </c>
      <c r="T56" s="149">
        <v>77.928932000000003</v>
      </c>
      <c r="U56" s="149">
        <v>81.334746999999993</v>
      </c>
      <c r="V56" s="149">
        <v>84.875998999999993</v>
      </c>
      <c r="W56" s="149">
        <v>88.529678000000004</v>
      </c>
      <c r="X56" s="149">
        <v>92.295119999999997</v>
      </c>
      <c r="Y56" s="149">
        <v>96.174530000000004</v>
      </c>
      <c r="Z56" s="149">
        <v>100.172386</v>
      </c>
      <c r="AA56" s="149">
        <v>104.314087</v>
      </c>
      <c r="AB56" s="149">
        <v>108.579628</v>
      </c>
      <c r="AC56" s="149">
        <v>112.96938299999999</v>
      </c>
      <c r="AD56" s="149">
        <v>117.485657</v>
      </c>
      <c r="AE56" s="149">
        <v>122.13298</v>
      </c>
      <c r="AF56" s="146">
        <v>6.4114000000000004E-2</v>
      </c>
      <c r="AG56" s="153"/>
    </row>
    <row r="57" spans="1:33">
      <c r="A57" s="152" t="s">
        <v>2080</v>
      </c>
      <c r="B57" s="148" t="s">
        <v>2081</v>
      </c>
      <c r="C57" s="149">
        <v>48.393002000000003</v>
      </c>
      <c r="D57" s="149">
        <v>52.212001999999998</v>
      </c>
      <c r="E57" s="149">
        <v>54.320999</v>
      </c>
      <c r="F57" s="149">
        <v>56.43</v>
      </c>
      <c r="G57" s="149">
        <v>57.815392000000003</v>
      </c>
      <c r="H57" s="149">
        <v>59.144066000000002</v>
      </c>
      <c r="I57" s="149">
        <v>60.473391999999997</v>
      </c>
      <c r="J57" s="149">
        <v>61.790427999999999</v>
      </c>
      <c r="K57" s="149">
        <v>63.030360999999999</v>
      </c>
      <c r="L57" s="149">
        <v>64.167816000000002</v>
      </c>
      <c r="M57" s="149">
        <v>65.257767000000001</v>
      </c>
      <c r="N57" s="149">
        <v>66.297470000000004</v>
      </c>
      <c r="O57" s="149">
        <v>67.283569</v>
      </c>
      <c r="P57" s="149">
        <v>68.213134999999994</v>
      </c>
      <c r="Q57" s="149">
        <v>69.085907000000006</v>
      </c>
      <c r="R57" s="149">
        <v>69.909248000000005</v>
      </c>
      <c r="S57" s="149">
        <v>70.688300999999996</v>
      </c>
      <c r="T57" s="149">
        <v>71.428200000000004</v>
      </c>
      <c r="U57" s="149">
        <v>72.133858000000004</v>
      </c>
      <c r="V57" s="149">
        <v>72.808730999999995</v>
      </c>
      <c r="W57" s="149">
        <v>73.454993999999999</v>
      </c>
      <c r="X57" s="149">
        <v>74.074744999999993</v>
      </c>
      <c r="Y57" s="149">
        <v>74.669487000000004</v>
      </c>
      <c r="Z57" s="149">
        <v>75.240584999999996</v>
      </c>
      <c r="AA57" s="149">
        <v>75.790413000000001</v>
      </c>
      <c r="AB57" s="149">
        <v>76.318916000000002</v>
      </c>
      <c r="AC57" s="149">
        <v>76.827270999999996</v>
      </c>
      <c r="AD57" s="149">
        <v>77.315162999999998</v>
      </c>
      <c r="AE57" s="149">
        <v>77.784637000000004</v>
      </c>
      <c r="AF57" s="146">
        <v>1.7094000000000002E-2</v>
      </c>
      <c r="AG57" s="153"/>
    </row>
    <row r="58" spans="1:33" ht="36.75">
      <c r="A58" s="152" t="s">
        <v>2082</v>
      </c>
      <c r="B58" s="148" t="s">
        <v>2083</v>
      </c>
      <c r="C58" s="149">
        <v>25.34132</v>
      </c>
      <c r="D58" s="149">
        <v>30.831939999999999</v>
      </c>
      <c r="E58" s="149">
        <v>34.844315000000002</v>
      </c>
      <c r="F58" s="149">
        <v>35.958019</v>
      </c>
      <c r="G58" s="149">
        <v>37.186523000000001</v>
      </c>
      <c r="H58" s="149">
        <v>38.400398000000003</v>
      </c>
      <c r="I58" s="149">
        <v>39.597152999999999</v>
      </c>
      <c r="J58" s="149">
        <v>40.775063000000003</v>
      </c>
      <c r="K58" s="149">
        <v>41.934654000000002</v>
      </c>
      <c r="L58" s="149">
        <v>43.060527999999998</v>
      </c>
      <c r="M58" s="149">
        <v>44.201756000000003</v>
      </c>
      <c r="N58" s="149">
        <v>45.363827000000001</v>
      </c>
      <c r="O58" s="149">
        <v>46.548321000000001</v>
      </c>
      <c r="P58" s="149">
        <v>47.756633999999998</v>
      </c>
      <c r="Q58" s="149">
        <v>48.983604</v>
      </c>
      <c r="R58" s="149">
        <v>50.236697999999997</v>
      </c>
      <c r="S58" s="149">
        <v>51.516010000000001</v>
      </c>
      <c r="T58" s="149">
        <v>52.821052999999999</v>
      </c>
      <c r="U58" s="149">
        <v>54.150795000000002</v>
      </c>
      <c r="V58" s="149">
        <v>55.505904999999998</v>
      </c>
      <c r="W58" s="149">
        <v>56.886997000000001</v>
      </c>
      <c r="X58" s="149">
        <v>58.293770000000002</v>
      </c>
      <c r="Y58" s="149">
        <v>59.725966999999997</v>
      </c>
      <c r="Z58" s="149">
        <v>61.183010000000003</v>
      </c>
      <c r="AA58" s="149">
        <v>62.647793</v>
      </c>
      <c r="AB58" s="149">
        <v>64.137566000000007</v>
      </c>
      <c r="AC58" s="149">
        <v>65.652901</v>
      </c>
      <c r="AD58" s="149">
        <v>67.194282999999999</v>
      </c>
      <c r="AE58" s="149">
        <v>68.761512999999994</v>
      </c>
      <c r="AF58" s="146">
        <v>3.6292999999999999E-2</v>
      </c>
      <c r="AG58" s="153"/>
    </row>
    <row r="59" spans="1:33" ht="36.75">
      <c r="A59" s="152" t="s">
        <v>2084</v>
      </c>
      <c r="B59" s="148" t="s">
        <v>2085</v>
      </c>
      <c r="C59" s="149">
        <v>2031.443481</v>
      </c>
      <c r="D59" s="149">
        <v>2328.2434079999998</v>
      </c>
      <c r="E59" s="149">
        <v>2534.2822270000001</v>
      </c>
      <c r="F59" s="149">
        <v>2680.9829100000002</v>
      </c>
      <c r="G59" s="149">
        <v>2795.320557</v>
      </c>
      <c r="H59" s="149">
        <v>2898.65625</v>
      </c>
      <c r="I59" s="149">
        <v>3001.3332519999999</v>
      </c>
      <c r="J59" s="149">
        <v>3102.5539549999999</v>
      </c>
      <c r="K59" s="149">
        <v>3202.1518550000001</v>
      </c>
      <c r="L59" s="149">
        <v>3303.5031739999999</v>
      </c>
      <c r="M59" s="149">
        <v>3410.2250979999999</v>
      </c>
      <c r="N59" s="149">
        <v>3520.429932</v>
      </c>
      <c r="O59" s="149">
        <v>3631.625732</v>
      </c>
      <c r="P59" s="149">
        <v>3744.4421390000002</v>
      </c>
      <c r="Q59" s="149">
        <v>3860.4023440000001</v>
      </c>
      <c r="R59" s="149">
        <v>3979.6069339999999</v>
      </c>
      <c r="S59" s="149">
        <v>4101.1762699999999</v>
      </c>
      <c r="T59" s="149">
        <v>4224.7485349999997</v>
      </c>
      <c r="U59" s="149">
        <v>4353.5600590000004</v>
      </c>
      <c r="V59" s="149">
        <v>4484.6152339999999</v>
      </c>
      <c r="W59" s="149">
        <v>4618.6953119999998</v>
      </c>
      <c r="X59" s="149">
        <v>4755.7177730000003</v>
      </c>
      <c r="Y59" s="149">
        <v>4893.7368159999996</v>
      </c>
      <c r="Z59" s="149">
        <v>5032.1762699999999</v>
      </c>
      <c r="AA59" s="149">
        <v>5171.4223629999997</v>
      </c>
      <c r="AB59" s="149">
        <v>5313.576172</v>
      </c>
      <c r="AC59" s="149">
        <v>5457.1420900000003</v>
      </c>
      <c r="AD59" s="149">
        <v>5601.4013670000004</v>
      </c>
      <c r="AE59" s="149">
        <v>5748.1035160000001</v>
      </c>
      <c r="AF59" s="146">
        <v>3.7845999999999998E-2</v>
      </c>
      <c r="AG59" s="153"/>
    </row>
    <row r="60" spans="1:33" ht="36.75">
      <c r="A60" s="147"/>
      <c r="B60" s="161" t="s">
        <v>2086</v>
      </c>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3"/>
      <c r="AG60" s="153"/>
    </row>
    <row r="61" spans="1:33" ht="24.75">
      <c r="A61" s="152" t="s">
        <v>2087</v>
      </c>
      <c r="B61" s="148" t="s">
        <v>2053</v>
      </c>
      <c r="C61" s="149">
        <v>243.14546200000001</v>
      </c>
      <c r="D61" s="149">
        <v>335.79156499999999</v>
      </c>
      <c r="E61" s="149">
        <v>383.935181</v>
      </c>
      <c r="F61" s="149">
        <v>400.52246100000002</v>
      </c>
      <c r="G61" s="149">
        <v>410.78866599999998</v>
      </c>
      <c r="H61" s="149">
        <v>421.01507600000002</v>
      </c>
      <c r="I61" s="149">
        <v>430.45114100000001</v>
      </c>
      <c r="J61" s="149">
        <v>438.83355699999998</v>
      </c>
      <c r="K61" s="149">
        <v>446.244843</v>
      </c>
      <c r="L61" s="149">
        <v>453.952179</v>
      </c>
      <c r="M61" s="149">
        <v>463.53869600000002</v>
      </c>
      <c r="N61" s="149">
        <v>474.25561499999998</v>
      </c>
      <c r="O61" s="149">
        <v>484.97164900000001</v>
      </c>
      <c r="P61" s="149">
        <v>495.876373</v>
      </c>
      <c r="Q61" s="149">
        <v>507.70068400000002</v>
      </c>
      <c r="R61" s="149">
        <v>520.43481399999996</v>
      </c>
      <c r="S61" s="149">
        <v>533.66839600000003</v>
      </c>
      <c r="T61" s="149">
        <v>547.159851</v>
      </c>
      <c r="U61" s="149">
        <v>562.15612799999997</v>
      </c>
      <c r="V61" s="149">
        <v>577.24011199999995</v>
      </c>
      <c r="W61" s="149">
        <v>592.71466099999998</v>
      </c>
      <c r="X61" s="149">
        <v>608.72131300000001</v>
      </c>
      <c r="Y61" s="149">
        <v>624.60186799999997</v>
      </c>
      <c r="Z61" s="149">
        <v>640.35766599999999</v>
      </c>
      <c r="AA61" s="149">
        <v>656.497253</v>
      </c>
      <c r="AB61" s="149">
        <v>673.70098900000005</v>
      </c>
      <c r="AC61" s="149">
        <v>691.29357900000002</v>
      </c>
      <c r="AD61" s="149">
        <v>709.15142800000001</v>
      </c>
      <c r="AE61" s="149">
        <v>728.31231700000001</v>
      </c>
      <c r="AF61" s="146">
        <v>3.9959000000000001E-2</v>
      </c>
      <c r="AG61" s="153"/>
    </row>
    <row r="62" spans="1:33" ht="24.75">
      <c r="A62" s="152" t="s">
        <v>2088</v>
      </c>
      <c r="B62" s="148" t="s">
        <v>2055</v>
      </c>
      <c r="C62" s="149">
        <v>44.242100000000001</v>
      </c>
      <c r="D62" s="149">
        <v>57.959876999999999</v>
      </c>
      <c r="E62" s="149">
        <v>69.951576000000003</v>
      </c>
      <c r="F62" s="149">
        <v>78.945351000000002</v>
      </c>
      <c r="G62" s="149">
        <v>84.759506000000002</v>
      </c>
      <c r="H62" s="149">
        <v>89.937743999999995</v>
      </c>
      <c r="I62" s="149">
        <v>92.223777999999996</v>
      </c>
      <c r="J62" s="149">
        <v>94.555144999999996</v>
      </c>
      <c r="K62" s="149">
        <v>96.929855000000003</v>
      </c>
      <c r="L62" s="149">
        <v>99.348456999999996</v>
      </c>
      <c r="M62" s="149">
        <v>101.810303</v>
      </c>
      <c r="N62" s="149">
        <v>104.31398</v>
      </c>
      <c r="O62" s="149">
        <v>106.860016</v>
      </c>
      <c r="P62" s="149">
        <v>109.449196</v>
      </c>
      <c r="Q62" s="149">
        <v>112.081863</v>
      </c>
      <c r="R62" s="149">
        <v>114.759064</v>
      </c>
      <c r="S62" s="149">
        <v>117.48131600000001</v>
      </c>
      <c r="T62" s="149">
        <v>120.24996899999999</v>
      </c>
      <c r="U62" s="149">
        <v>123.06551399999999</v>
      </c>
      <c r="V62" s="149">
        <v>125.92826100000001</v>
      </c>
      <c r="W62" s="149">
        <v>128.839752</v>
      </c>
      <c r="X62" s="149">
        <v>131.79995700000001</v>
      </c>
      <c r="Y62" s="149">
        <v>134.81431599999999</v>
      </c>
      <c r="Z62" s="149">
        <v>137.88580300000001</v>
      </c>
      <c r="AA62" s="149">
        <v>141.01591500000001</v>
      </c>
      <c r="AB62" s="149">
        <v>144.20684800000001</v>
      </c>
      <c r="AC62" s="149">
        <v>147.46043399999999</v>
      </c>
      <c r="AD62" s="149">
        <v>150.77969400000001</v>
      </c>
      <c r="AE62" s="149">
        <v>154.16679400000001</v>
      </c>
      <c r="AF62" s="146">
        <v>4.5593000000000002E-2</v>
      </c>
      <c r="AG62" s="153"/>
    </row>
    <row r="63" spans="1:33" ht="48.75">
      <c r="A63" s="152" t="s">
        <v>2089</v>
      </c>
      <c r="B63" s="148" t="s">
        <v>2057</v>
      </c>
      <c r="C63" s="149">
        <v>29.798960000000001</v>
      </c>
      <c r="D63" s="149">
        <v>40.311973999999999</v>
      </c>
      <c r="E63" s="149">
        <v>50.607475000000001</v>
      </c>
      <c r="F63" s="149">
        <v>59.090389000000002</v>
      </c>
      <c r="G63" s="149">
        <v>65.108185000000006</v>
      </c>
      <c r="H63" s="149">
        <v>68.878365000000002</v>
      </c>
      <c r="I63" s="149">
        <v>71.778519000000003</v>
      </c>
      <c r="J63" s="149">
        <v>74.124474000000006</v>
      </c>
      <c r="K63" s="149">
        <v>76.529831000000001</v>
      </c>
      <c r="L63" s="149">
        <v>78.988663000000003</v>
      </c>
      <c r="M63" s="149">
        <v>81.514861999999994</v>
      </c>
      <c r="N63" s="149">
        <v>84.099945000000005</v>
      </c>
      <c r="O63" s="149">
        <v>86.744704999999996</v>
      </c>
      <c r="P63" s="149">
        <v>89.448975000000004</v>
      </c>
      <c r="Q63" s="149">
        <v>92.207825</v>
      </c>
      <c r="R63" s="149">
        <v>95.026832999999996</v>
      </c>
      <c r="S63" s="149">
        <v>97.907409999999999</v>
      </c>
      <c r="T63" s="149">
        <v>100.85034899999999</v>
      </c>
      <c r="U63" s="149">
        <v>103.85659800000001</v>
      </c>
      <c r="V63" s="149">
        <v>106.912582</v>
      </c>
      <c r="W63" s="149">
        <v>110.031853</v>
      </c>
      <c r="X63" s="149">
        <v>113.21547700000001</v>
      </c>
      <c r="Y63" s="149">
        <v>116.464378</v>
      </c>
      <c r="Z63" s="149">
        <v>119.778374</v>
      </c>
      <c r="AA63" s="149">
        <v>123.13962600000001</v>
      </c>
      <c r="AB63" s="149">
        <v>126.56178300000001</v>
      </c>
      <c r="AC63" s="149">
        <v>130.05413799999999</v>
      </c>
      <c r="AD63" s="149">
        <v>133.62745699999999</v>
      </c>
      <c r="AE63" s="149">
        <v>137.290436</v>
      </c>
      <c r="AF63" s="146">
        <v>5.6073999999999999E-2</v>
      </c>
      <c r="AG63" s="153"/>
    </row>
    <row r="64" spans="1:33" ht="24.75">
      <c r="A64" s="152" t="s">
        <v>2090</v>
      </c>
      <c r="B64" s="148" t="s">
        <v>2059</v>
      </c>
      <c r="C64" s="149">
        <v>280.836365</v>
      </c>
      <c r="D64" s="149">
        <v>391.70883199999997</v>
      </c>
      <c r="E64" s="149">
        <v>486.74243200000001</v>
      </c>
      <c r="F64" s="149">
        <v>550.70733600000005</v>
      </c>
      <c r="G64" s="149">
        <v>603.09759499999996</v>
      </c>
      <c r="H64" s="149">
        <v>615.40289299999995</v>
      </c>
      <c r="I64" s="149">
        <v>627.85687299999995</v>
      </c>
      <c r="J64" s="149">
        <v>640.49560499999995</v>
      </c>
      <c r="K64" s="149">
        <v>653.34362799999997</v>
      </c>
      <c r="L64" s="149">
        <v>666.416382</v>
      </c>
      <c r="M64" s="149">
        <v>679.72045900000001</v>
      </c>
      <c r="N64" s="149">
        <v>693.25176999999996</v>
      </c>
      <c r="O64" s="149">
        <v>706.99322500000005</v>
      </c>
      <c r="P64" s="149">
        <v>720.92309599999999</v>
      </c>
      <c r="Q64" s="149">
        <v>735.06103499999995</v>
      </c>
      <c r="R64" s="149">
        <v>749.42907700000001</v>
      </c>
      <c r="S64" s="149">
        <v>764.01898200000005</v>
      </c>
      <c r="T64" s="149">
        <v>778.82794200000001</v>
      </c>
      <c r="U64" s="149">
        <v>793.86084000000005</v>
      </c>
      <c r="V64" s="149">
        <v>809.10955799999999</v>
      </c>
      <c r="W64" s="149">
        <v>824.57147199999997</v>
      </c>
      <c r="X64" s="149">
        <v>840.24200399999995</v>
      </c>
      <c r="Y64" s="149">
        <v>856.11712599999998</v>
      </c>
      <c r="Z64" s="149">
        <v>872.19311500000003</v>
      </c>
      <c r="AA64" s="149">
        <v>888.45996100000002</v>
      </c>
      <c r="AB64" s="149">
        <v>904.91650400000003</v>
      </c>
      <c r="AC64" s="149">
        <v>921.58117700000003</v>
      </c>
      <c r="AD64" s="149">
        <v>938.47827099999995</v>
      </c>
      <c r="AE64" s="149">
        <v>955.62683100000004</v>
      </c>
      <c r="AF64" s="146">
        <v>4.4706000000000003E-2</v>
      </c>
      <c r="AG64" s="153"/>
    </row>
    <row r="65" spans="1:33">
      <c r="A65" s="152" t="s">
        <v>2091</v>
      </c>
      <c r="B65" s="148" t="s">
        <v>2061</v>
      </c>
      <c r="C65" s="149">
        <v>26.796666999999999</v>
      </c>
      <c r="D65" s="149">
        <v>45.314689999999999</v>
      </c>
      <c r="E65" s="149">
        <v>64.486289999999997</v>
      </c>
      <c r="F65" s="149">
        <v>81.043578999999994</v>
      </c>
      <c r="G65" s="149">
        <v>93.134765999999999</v>
      </c>
      <c r="H65" s="149">
        <v>100.868759</v>
      </c>
      <c r="I65" s="149">
        <v>107.840248</v>
      </c>
      <c r="J65" s="149">
        <v>108.36943100000001</v>
      </c>
      <c r="K65" s="149">
        <v>108.73043800000001</v>
      </c>
      <c r="L65" s="149">
        <v>108.962463</v>
      </c>
      <c r="M65" s="149">
        <v>109.136337</v>
      </c>
      <c r="N65" s="149">
        <v>109.31253100000001</v>
      </c>
      <c r="O65" s="149">
        <v>109.494522</v>
      </c>
      <c r="P65" s="149">
        <v>109.682007</v>
      </c>
      <c r="Q65" s="149">
        <v>109.874374</v>
      </c>
      <c r="R65" s="149">
        <v>110.07062500000001</v>
      </c>
      <c r="S65" s="149">
        <v>110.27067599999999</v>
      </c>
      <c r="T65" s="149">
        <v>110.472984</v>
      </c>
      <c r="U65" s="149">
        <v>110.676666</v>
      </c>
      <c r="V65" s="149">
        <v>110.88208</v>
      </c>
      <c r="W65" s="149">
        <v>111.08747099999999</v>
      </c>
      <c r="X65" s="149">
        <v>111.293312</v>
      </c>
      <c r="Y65" s="149">
        <v>111.50631</v>
      </c>
      <c r="Z65" s="149">
        <v>111.74614699999999</v>
      </c>
      <c r="AA65" s="149">
        <v>112.02600099999999</v>
      </c>
      <c r="AB65" s="149">
        <v>112.349495</v>
      </c>
      <c r="AC65" s="149">
        <v>112.717384</v>
      </c>
      <c r="AD65" s="149">
        <v>113.130196</v>
      </c>
      <c r="AE65" s="149">
        <v>113.58820299999999</v>
      </c>
      <c r="AF65" s="146">
        <v>5.2935999999999997E-2</v>
      </c>
      <c r="AG65" s="153"/>
    </row>
    <row r="66" spans="1:33" ht="48.75">
      <c r="A66" s="152" t="s">
        <v>2092</v>
      </c>
      <c r="B66" s="148" t="s">
        <v>2063</v>
      </c>
      <c r="C66" s="149">
        <v>25.196525999999999</v>
      </c>
      <c r="D66" s="149">
        <v>42.608761000000001</v>
      </c>
      <c r="E66" s="149">
        <v>60.635548</v>
      </c>
      <c r="F66" s="149">
        <v>76.204123999999993</v>
      </c>
      <c r="G66" s="149">
        <v>87.573295999999999</v>
      </c>
      <c r="H66" s="149">
        <v>94.845459000000005</v>
      </c>
      <c r="I66" s="149">
        <v>101.40065800000001</v>
      </c>
      <c r="J66" s="149">
        <v>104.595985</v>
      </c>
      <c r="K66" s="149">
        <v>107.86273199999999</v>
      </c>
      <c r="L66" s="149">
        <v>111.197243</v>
      </c>
      <c r="M66" s="149">
        <v>114.59079</v>
      </c>
      <c r="N66" s="149">
        <v>118.050285</v>
      </c>
      <c r="O66" s="149">
        <v>121.579582</v>
      </c>
      <c r="P66" s="149">
        <v>125.155067</v>
      </c>
      <c r="Q66" s="149">
        <v>128.797516</v>
      </c>
      <c r="R66" s="149">
        <v>132.53035</v>
      </c>
      <c r="S66" s="149">
        <v>136.34974700000001</v>
      </c>
      <c r="T66" s="149">
        <v>140.240295</v>
      </c>
      <c r="U66" s="149">
        <v>144.20495600000001</v>
      </c>
      <c r="V66" s="149">
        <v>148.25529499999999</v>
      </c>
      <c r="W66" s="149">
        <v>152.394699</v>
      </c>
      <c r="X66" s="149">
        <v>156.62347399999999</v>
      </c>
      <c r="Y66" s="149">
        <v>160.942566</v>
      </c>
      <c r="Z66" s="149">
        <v>165.35136399999999</v>
      </c>
      <c r="AA66" s="149">
        <v>169.848938</v>
      </c>
      <c r="AB66" s="149">
        <v>174.436218</v>
      </c>
      <c r="AC66" s="149">
        <v>179.11892700000001</v>
      </c>
      <c r="AD66" s="149">
        <v>183.89915500000001</v>
      </c>
      <c r="AE66" s="149">
        <v>188.77813699999999</v>
      </c>
      <c r="AF66" s="146">
        <v>7.4574000000000001E-2</v>
      </c>
      <c r="AG66" s="153"/>
    </row>
    <row r="67" spans="1:33" ht="24.75">
      <c r="A67" s="152" t="s">
        <v>2093</v>
      </c>
      <c r="B67" s="148" t="s">
        <v>2065</v>
      </c>
      <c r="C67" s="149">
        <v>19.641961999999999</v>
      </c>
      <c r="D67" s="149">
        <v>33.215679000000002</v>
      </c>
      <c r="E67" s="149">
        <v>47.268467000000001</v>
      </c>
      <c r="F67" s="149">
        <v>59.404961</v>
      </c>
      <c r="G67" s="149">
        <v>68.267807000000005</v>
      </c>
      <c r="H67" s="149">
        <v>73.936829000000003</v>
      </c>
      <c r="I67" s="149">
        <v>79.046927999999994</v>
      </c>
      <c r="J67" s="149">
        <v>81.697327000000001</v>
      </c>
      <c r="K67" s="149">
        <v>84.197013999999996</v>
      </c>
      <c r="L67" s="149">
        <v>85.953468000000001</v>
      </c>
      <c r="M67" s="149">
        <v>86.642052000000007</v>
      </c>
      <c r="N67" s="149">
        <v>87.126075999999998</v>
      </c>
      <c r="O67" s="149">
        <v>87.600150999999997</v>
      </c>
      <c r="P67" s="149">
        <v>88.047066000000001</v>
      </c>
      <c r="Q67" s="149">
        <v>88.515472000000003</v>
      </c>
      <c r="R67" s="149">
        <v>88.823288000000005</v>
      </c>
      <c r="S67" s="149">
        <v>88.985320999999999</v>
      </c>
      <c r="T67" s="149">
        <v>89.172111999999998</v>
      </c>
      <c r="U67" s="149">
        <v>89.495384000000001</v>
      </c>
      <c r="V67" s="149">
        <v>90.072411000000002</v>
      </c>
      <c r="W67" s="149">
        <v>90.859511999999995</v>
      </c>
      <c r="X67" s="149">
        <v>91.744774000000007</v>
      </c>
      <c r="Y67" s="149">
        <v>92.696106</v>
      </c>
      <c r="Z67" s="149">
        <v>93.655745999999994</v>
      </c>
      <c r="AA67" s="149">
        <v>94.557418999999996</v>
      </c>
      <c r="AB67" s="149">
        <v>95.400192000000004</v>
      </c>
      <c r="AC67" s="149">
        <v>96.266959999999997</v>
      </c>
      <c r="AD67" s="149">
        <v>97.231399999999994</v>
      </c>
      <c r="AE67" s="149">
        <v>98.346619000000004</v>
      </c>
      <c r="AF67" s="146">
        <v>5.9216999999999999E-2</v>
      </c>
      <c r="AG67" s="153"/>
    </row>
    <row r="68" spans="1:33">
      <c r="A68" s="152" t="s">
        <v>2094</v>
      </c>
      <c r="B68" s="148" t="s">
        <v>2067</v>
      </c>
      <c r="C68" s="149">
        <v>21.804157</v>
      </c>
      <c r="D68" s="149">
        <v>29.275511000000002</v>
      </c>
      <c r="E68" s="149">
        <v>36.391086999999999</v>
      </c>
      <c r="F68" s="149">
        <v>42.134377000000001</v>
      </c>
      <c r="G68" s="149">
        <v>46.149593000000003</v>
      </c>
      <c r="H68" s="149">
        <v>48.538395000000001</v>
      </c>
      <c r="I68" s="149">
        <v>50.317287</v>
      </c>
      <c r="J68" s="149">
        <v>51.333579999999998</v>
      </c>
      <c r="K68" s="149">
        <v>52.367713999999999</v>
      </c>
      <c r="L68" s="149">
        <v>53.428528</v>
      </c>
      <c r="M68" s="149">
        <v>54.510128000000002</v>
      </c>
      <c r="N68" s="149">
        <v>55.610111000000003</v>
      </c>
      <c r="O68" s="149">
        <v>56.732365000000001</v>
      </c>
      <c r="P68" s="149">
        <v>57.880558000000001</v>
      </c>
      <c r="Q68" s="149">
        <v>59.054034999999999</v>
      </c>
      <c r="R68" s="149">
        <v>60.251175000000003</v>
      </c>
      <c r="S68" s="149">
        <v>61.474559999999997</v>
      </c>
      <c r="T68" s="149">
        <v>62.726730000000003</v>
      </c>
      <c r="U68" s="149">
        <v>64.010589999999993</v>
      </c>
      <c r="V68" s="149">
        <v>65.327087000000006</v>
      </c>
      <c r="W68" s="149">
        <v>66.676070999999993</v>
      </c>
      <c r="X68" s="149">
        <v>68.057311999999996</v>
      </c>
      <c r="Y68" s="149">
        <v>69.470946999999995</v>
      </c>
      <c r="Z68" s="149">
        <v>70.916954000000004</v>
      </c>
      <c r="AA68" s="149">
        <v>72.397980000000004</v>
      </c>
      <c r="AB68" s="149">
        <v>73.914649999999995</v>
      </c>
      <c r="AC68" s="149">
        <v>75.465866000000005</v>
      </c>
      <c r="AD68" s="149">
        <v>77.050514000000007</v>
      </c>
      <c r="AE68" s="149">
        <v>78.666718000000003</v>
      </c>
      <c r="AF68" s="146">
        <v>4.6892000000000003E-2</v>
      </c>
      <c r="AG68" s="153"/>
    </row>
    <row r="69" spans="1:33" ht="48.75">
      <c r="A69" s="152" t="s">
        <v>2095</v>
      </c>
      <c r="B69" s="148" t="s">
        <v>2069</v>
      </c>
      <c r="C69" s="149">
        <v>29.001909000000001</v>
      </c>
      <c r="D69" s="149">
        <v>38.939624999999999</v>
      </c>
      <c r="E69" s="149">
        <v>48.404114</v>
      </c>
      <c r="F69" s="149">
        <v>56.043312</v>
      </c>
      <c r="G69" s="149">
        <v>61.383991000000002</v>
      </c>
      <c r="H69" s="149">
        <v>64.561356000000004</v>
      </c>
      <c r="I69" s="149">
        <v>66.927482999999995</v>
      </c>
      <c r="J69" s="149">
        <v>68.857924999999994</v>
      </c>
      <c r="K69" s="149">
        <v>70.841437999999997</v>
      </c>
      <c r="L69" s="149">
        <v>72.918564000000003</v>
      </c>
      <c r="M69" s="149">
        <v>75.062759</v>
      </c>
      <c r="N69" s="149">
        <v>77.264267000000004</v>
      </c>
      <c r="O69" s="149">
        <v>79.524733999999995</v>
      </c>
      <c r="P69" s="149">
        <v>81.848335000000006</v>
      </c>
      <c r="Q69" s="149">
        <v>84.195853999999997</v>
      </c>
      <c r="R69" s="149">
        <v>86.603179999999995</v>
      </c>
      <c r="S69" s="149">
        <v>89.073074000000005</v>
      </c>
      <c r="T69" s="149">
        <v>91.606102000000007</v>
      </c>
      <c r="U69" s="149">
        <v>94.205521000000005</v>
      </c>
      <c r="V69" s="149">
        <v>96.825774999999993</v>
      </c>
      <c r="W69" s="149">
        <v>99.511925000000005</v>
      </c>
      <c r="X69" s="149">
        <v>102.264999</v>
      </c>
      <c r="Y69" s="149">
        <v>105.084068</v>
      </c>
      <c r="Z69" s="149">
        <v>107.969559</v>
      </c>
      <c r="AA69" s="149">
        <v>110.868172</v>
      </c>
      <c r="AB69" s="149">
        <v>113.832314</v>
      </c>
      <c r="AC69" s="149">
        <v>116.86582900000001</v>
      </c>
      <c r="AD69" s="149">
        <v>119.971458</v>
      </c>
      <c r="AE69" s="149">
        <v>123.15158099999999</v>
      </c>
      <c r="AF69" s="146">
        <v>5.3002000000000001E-2</v>
      </c>
      <c r="AG69" s="153"/>
    </row>
    <row r="70" spans="1:33">
      <c r="A70" s="152" t="s">
        <v>2096</v>
      </c>
      <c r="B70" s="148" t="s">
        <v>2071</v>
      </c>
      <c r="C70" s="149">
        <v>43.401493000000002</v>
      </c>
      <c r="D70" s="149">
        <v>79.040122999999994</v>
      </c>
      <c r="E70" s="149">
        <v>115.73732800000001</v>
      </c>
      <c r="F70" s="149">
        <v>144.31880200000001</v>
      </c>
      <c r="G70" s="149">
        <v>161.96167</v>
      </c>
      <c r="H70" s="149">
        <v>174.66456600000001</v>
      </c>
      <c r="I70" s="149">
        <v>184.330566</v>
      </c>
      <c r="J70" s="149">
        <v>194.21669</v>
      </c>
      <c r="K70" s="149">
        <v>204.29608200000001</v>
      </c>
      <c r="L70" s="149">
        <v>214.626465</v>
      </c>
      <c r="M70" s="149">
        <v>225.21134900000001</v>
      </c>
      <c r="N70" s="149">
        <v>236.03950499999999</v>
      </c>
      <c r="O70" s="149">
        <v>247.13400300000001</v>
      </c>
      <c r="P70" s="149">
        <v>258.53561400000001</v>
      </c>
      <c r="Q70" s="149">
        <v>270.23638899999997</v>
      </c>
      <c r="R70" s="149">
        <v>282.19741800000003</v>
      </c>
      <c r="S70" s="149">
        <v>294.43173200000001</v>
      </c>
      <c r="T70" s="149">
        <v>306.98468000000003</v>
      </c>
      <c r="U70" s="149">
        <v>319.93069500000001</v>
      </c>
      <c r="V70" s="149">
        <v>333.34088100000002</v>
      </c>
      <c r="W70" s="149">
        <v>347.21804800000001</v>
      </c>
      <c r="X70" s="149">
        <v>361.513214</v>
      </c>
      <c r="Y70" s="149">
        <v>376.16323899999998</v>
      </c>
      <c r="Z70" s="149">
        <v>391.09524499999998</v>
      </c>
      <c r="AA70" s="149">
        <v>406.29702800000001</v>
      </c>
      <c r="AB70" s="149">
        <v>421.81195100000002</v>
      </c>
      <c r="AC70" s="149">
        <v>437.61935399999999</v>
      </c>
      <c r="AD70" s="149">
        <v>453.65158100000002</v>
      </c>
      <c r="AE70" s="149">
        <v>469.833099</v>
      </c>
      <c r="AF70" s="146">
        <v>8.8789999999999994E-2</v>
      </c>
      <c r="AG70" s="153"/>
    </row>
    <row r="71" spans="1:33">
      <c r="A71" s="152" t="s">
        <v>2097</v>
      </c>
      <c r="B71" s="148" t="s">
        <v>2073</v>
      </c>
      <c r="C71" s="149">
        <v>17.711981000000002</v>
      </c>
      <c r="D71" s="149">
        <v>29.951968999999998</v>
      </c>
      <c r="E71" s="149">
        <v>42.623955000000002</v>
      </c>
      <c r="F71" s="149">
        <v>53.567936000000003</v>
      </c>
      <c r="G71" s="149">
        <v>61.559933000000001</v>
      </c>
      <c r="H71" s="149">
        <v>66.671927999999994</v>
      </c>
      <c r="I71" s="149">
        <v>71.279921999999999</v>
      </c>
      <c r="J71" s="149">
        <v>76.662291999999994</v>
      </c>
      <c r="K71" s="149">
        <v>82.150413999999998</v>
      </c>
      <c r="L71" s="149">
        <v>87.709571999999994</v>
      </c>
      <c r="M71" s="149">
        <v>93.316719000000006</v>
      </c>
      <c r="N71" s="149">
        <v>98.940490999999994</v>
      </c>
      <c r="O71" s="149">
        <v>104.546043</v>
      </c>
      <c r="P71" s="149">
        <v>110.151779</v>
      </c>
      <c r="Q71" s="149">
        <v>115.801529</v>
      </c>
      <c r="R71" s="149">
        <v>121.581558</v>
      </c>
      <c r="S71" s="149">
        <v>127.492592</v>
      </c>
      <c r="T71" s="149">
        <v>133.52624499999999</v>
      </c>
      <c r="U71" s="149">
        <v>139.67248499999999</v>
      </c>
      <c r="V71" s="149">
        <v>145.92378199999999</v>
      </c>
      <c r="W71" s="149">
        <v>152.271759</v>
      </c>
      <c r="X71" s="149">
        <v>158.712219</v>
      </c>
      <c r="Y71" s="149">
        <v>165.230942</v>
      </c>
      <c r="Z71" s="149">
        <v>171.81689499999999</v>
      </c>
      <c r="AA71" s="149">
        <v>178.45689400000001</v>
      </c>
      <c r="AB71" s="149">
        <v>185.13732899999999</v>
      </c>
      <c r="AC71" s="149">
        <v>191.84298699999999</v>
      </c>
      <c r="AD71" s="149">
        <v>198.55867000000001</v>
      </c>
      <c r="AE71" s="149">
        <v>205.27046200000001</v>
      </c>
      <c r="AF71" s="146">
        <v>9.1446E-2</v>
      </c>
      <c r="AG71" s="153"/>
    </row>
    <row r="72" spans="1:33" ht="36.75">
      <c r="A72" s="152" t="s">
        <v>2098</v>
      </c>
      <c r="B72" s="148" t="s">
        <v>2075</v>
      </c>
      <c r="C72" s="149">
        <v>91.279387999999997</v>
      </c>
      <c r="D72" s="149">
        <v>154.35865799999999</v>
      </c>
      <c r="E72" s="149">
        <v>219.66423</v>
      </c>
      <c r="F72" s="149">
        <v>276.06451399999997</v>
      </c>
      <c r="G72" s="149">
        <v>317.25155599999999</v>
      </c>
      <c r="H72" s="149">
        <v>343.596405</v>
      </c>
      <c r="I72" s="149">
        <v>367.34390300000001</v>
      </c>
      <c r="J72" s="149">
        <v>382.82449300000002</v>
      </c>
      <c r="K72" s="149">
        <v>398.53997800000002</v>
      </c>
      <c r="L72" s="149">
        <v>414.53860500000002</v>
      </c>
      <c r="M72" s="149">
        <v>430.96127300000001</v>
      </c>
      <c r="N72" s="149">
        <v>447.81228599999997</v>
      </c>
      <c r="O72" s="149">
        <v>465.11679099999998</v>
      </c>
      <c r="P72" s="149">
        <v>482.90234400000003</v>
      </c>
      <c r="Q72" s="149">
        <v>500.96951300000001</v>
      </c>
      <c r="R72" s="149">
        <v>519.50836200000003</v>
      </c>
      <c r="S72" s="149">
        <v>538.54644800000005</v>
      </c>
      <c r="T72" s="149">
        <v>558.08233600000005</v>
      </c>
      <c r="U72" s="149">
        <v>578.15362500000003</v>
      </c>
      <c r="V72" s="149">
        <v>598.50408900000002</v>
      </c>
      <c r="W72" s="149">
        <v>619.32586700000002</v>
      </c>
      <c r="X72" s="149">
        <v>640.64349400000003</v>
      </c>
      <c r="Y72" s="149">
        <v>662.47534199999996</v>
      </c>
      <c r="Z72" s="149">
        <v>684.81463599999995</v>
      </c>
      <c r="AA72" s="149">
        <v>707.22051999999996</v>
      </c>
      <c r="AB72" s="149">
        <v>730.06036400000005</v>
      </c>
      <c r="AC72" s="149">
        <v>753.42486599999995</v>
      </c>
      <c r="AD72" s="149">
        <v>777.34991500000001</v>
      </c>
      <c r="AE72" s="149">
        <v>801.87402299999997</v>
      </c>
      <c r="AF72" s="146">
        <v>8.0699000000000007E-2</v>
      </c>
      <c r="AG72" s="153"/>
    </row>
    <row r="73" spans="1:33" ht="24.75">
      <c r="A73" s="152" t="s">
        <v>2099</v>
      </c>
      <c r="B73" s="148" t="s">
        <v>2077</v>
      </c>
      <c r="C73" s="149">
        <v>90.713904999999997</v>
      </c>
      <c r="D73" s="149">
        <v>125.583687</v>
      </c>
      <c r="E73" s="149">
        <v>164.386169</v>
      </c>
      <c r="F73" s="149">
        <v>199.255966</v>
      </c>
      <c r="G73" s="149">
        <v>225.73603800000001</v>
      </c>
      <c r="H73" s="149">
        <v>243.039841</v>
      </c>
      <c r="I73" s="149">
        <v>259.55712899999997</v>
      </c>
      <c r="J73" s="149">
        <v>272.453125</v>
      </c>
      <c r="K73" s="149">
        <v>285.794647</v>
      </c>
      <c r="L73" s="149">
        <v>299.19274899999999</v>
      </c>
      <c r="M73" s="149">
        <v>313.14953600000001</v>
      </c>
      <c r="N73" s="149">
        <v>327.69116200000002</v>
      </c>
      <c r="O73" s="149">
        <v>342.84011800000002</v>
      </c>
      <c r="P73" s="149">
        <v>358.61981200000002</v>
      </c>
      <c r="Q73" s="149">
        <v>374.87417599999998</v>
      </c>
      <c r="R73" s="149">
        <v>391.79058800000001</v>
      </c>
      <c r="S73" s="149">
        <v>409.39093000000003</v>
      </c>
      <c r="T73" s="149">
        <v>427.69464099999999</v>
      </c>
      <c r="U73" s="149">
        <v>446.72839399999998</v>
      </c>
      <c r="V73" s="149">
        <v>466.348389</v>
      </c>
      <c r="W73" s="149">
        <v>486.73355099999998</v>
      </c>
      <c r="X73" s="149">
        <v>507.90823399999999</v>
      </c>
      <c r="Y73" s="149">
        <v>529.89691200000004</v>
      </c>
      <c r="Z73" s="149">
        <v>552.73230000000001</v>
      </c>
      <c r="AA73" s="149">
        <v>576.19653300000004</v>
      </c>
      <c r="AB73" s="149">
        <v>600.54156499999999</v>
      </c>
      <c r="AC73" s="149">
        <v>625.79742399999998</v>
      </c>
      <c r="AD73" s="149">
        <v>651.99127199999998</v>
      </c>
      <c r="AE73" s="149">
        <v>679.15313700000002</v>
      </c>
      <c r="AF73" s="146">
        <v>7.4545E-2</v>
      </c>
      <c r="AG73" s="153"/>
    </row>
    <row r="74" spans="1:33">
      <c r="A74" s="152" t="s">
        <v>2100</v>
      </c>
      <c r="B74" s="148" t="s">
        <v>2079</v>
      </c>
      <c r="C74" s="149">
        <v>41.477749000000003</v>
      </c>
      <c r="D74" s="149">
        <v>56.116959000000001</v>
      </c>
      <c r="E74" s="149">
        <v>70.654503000000005</v>
      </c>
      <c r="F74" s="149">
        <v>82.650513000000004</v>
      </c>
      <c r="G74" s="149">
        <v>91.190062999999995</v>
      </c>
      <c r="H74" s="149">
        <v>96.476439999999997</v>
      </c>
      <c r="I74" s="149">
        <v>100.644547</v>
      </c>
      <c r="J74" s="149">
        <v>105.10861199999999</v>
      </c>
      <c r="K74" s="149">
        <v>109.777794</v>
      </c>
      <c r="L74" s="149">
        <v>114.634125</v>
      </c>
      <c r="M74" s="149">
        <v>119.654022</v>
      </c>
      <c r="N74" s="149">
        <v>124.82345599999999</v>
      </c>
      <c r="O74" s="149">
        <v>130.140533</v>
      </c>
      <c r="P74" s="149">
        <v>135.60420199999999</v>
      </c>
      <c r="Q74" s="149">
        <v>141.26831100000001</v>
      </c>
      <c r="R74" s="149">
        <v>147.09477200000001</v>
      </c>
      <c r="S74" s="149">
        <v>153.074432</v>
      </c>
      <c r="T74" s="149">
        <v>159.205353</v>
      </c>
      <c r="U74" s="149">
        <v>165.49443099999999</v>
      </c>
      <c r="V74" s="149">
        <v>171.99311800000001</v>
      </c>
      <c r="W74" s="149">
        <v>178.657501</v>
      </c>
      <c r="X74" s="149">
        <v>185.48194899999999</v>
      </c>
      <c r="Y74" s="149">
        <v>192.46803299999999</v>
      </c>
      <c r="Z74" s="149">
        <v>199.62287900000001</v>
      </c>
      <c r="AA74" s="149">
        <v>206.99113500000001</v>
      </c>
      <c r="AB74" s="149">
        <v>214.53208900000001</v>
      </c>
      <c r="AC74" s="149">
        <v>222.241882</v>
      </c>
      <c r="AD74" s="149">
        <v>230.12132299999999</v>
      </c>
      <c r="AE74" s="149">
        <v>238.176727</v>
      </c>
      <c r="AF74" s="146">
        <v>6.4412999999999998E-2</v>
      </c>
      <c r="AG74" s="153"/>
    </row>
    <row r="75" spans="1:33">
      <c r="A75" s="152" t="s">
        <v>2101</v>
      </c>
      <c r="B75" s="148" t="s">
        <v>2081</v>
      </c>
      <c r="C75" s="149">
        <v>18.422384000000001</v>
      </c>
      <c r="D75" s="149">
        <v>24.921766000000002</v>
      </c>
      <c r="E75" s="149">
        <v>31.286677999999998</v>
      </c>
      <c r="F75" s="149">
        <v>36.531010000000002</v>
      </c>
      <c r="G75" s="149">
        <v>40.251339000000002</v>
      </c>
      <c r="H75" s="149">
        <v>42.582152999999998</v>
      </c>
      <c r="I75" s="149">
        <v>44.375087999999998</v>
      </c>
      <c r="J75" s="149">
        <v>45.552967000000002</v>
      </c>
      <c r="K75" s="149">
        <v>46.643486000000003</v>
      </c>
      <c r="L75" s="149">
        <v>47.615417000000001</v>
      </c>
      <c r="M75" s="149">
        <v>48.534264</v>
      </c>
      <c r="N75" s="149">
        <v>49.396385000000002</v>
      </c>
      <c r="O75" s="149">
        <v>50.197502</v>
      </c>
      <c r="P75" s="149">
        <v>50.933815000000003</v>
      </c>
      <c r="Q75" s="149">
        <v>51.605465000000002</v>
      </c>
      <c r="R75" s="149">
        <v>52.221404999999997</v>
      </c>
      <c r="S75" s="149">
        <v>52.787604999999999</v>
      </c>
      <c r="T75" s="149">
        <v>53.310012999999998</v>
      </c>
      <c r="U75" s="149">
        <v>53.794593999999996</v>
      </c>
      <c r="V75" s="149">
        <v>54.246001999999997</v>
      </c>
      <c r="W75" s="149">
        <v>54.667313</v>
      </c>
      <c r="X75" s="149">
        <v>55.060822000000002</v>
      </c>
      <c r="Y75" s="149">
        <v>55.427867999999997</v>
      </c>
      <c r="Z75" s="149">
        <v>55.770457999999998</v>
      </c>
      <c r="AA75" s="149">
        <v>56.094085999999997</v>
      </c>
      <c r="AB75" s="149">
        <v>56.398609</v>
      </c>
      <c r="AC75" s="149">
        <v>56.681601999999998</v>
      </c>
      <c r="AD75" s="149">
        <v>56.938384999999997</v>
      </c>
      <c r="AE75" s="149">
        <v>57.168449000000003</v>
      </c>
      <c r="AF75" s="146">
        <v>4.1272999999999997E-2</v>
      </c>
      <c r="AG75" s="153"/>
    </row>
    <row r="76" spans="1:33" ht="36.75">
      <c r="A76" s="152" t="s">
        <v>2102</v>
      </c>
      <c r="B76" s="148" t="s">
        <v>2083</v>
      </c>
      <c r="C76" s="149">
        <v>37.358677</v>
      </c>
      <c r="D76" s="149">
        <v>50.538738000000002</v>
      </c>
      <c r="E76" s="149">
        <v>63.446117000000001</v>
      </c>
      <c r="F76" s="149">
        <v>74.081069999999997</v>
      </c>
      <c r="G76" s="149">
        <v>81.625525999999994</v>
      </c>
      <c r="H76" s="149">
        <v>86.352164999999999</v>
      </c>
      <c r="I76" s="149">
        <v>89.988045</v>
      </c>
      <c r="J76" s="149">
        <v>93.229279000000005</v>
      </c>
      <c r="K76" s="149">
        <v>96.518051</v>
      </c>
      <c r="L76" s="149">
        <v>99.834007</v>
      </c>
      <c r="M76" s="149">
        <v>103.228836</v>
      </c>
      <c r="N76" s="149">
        <v>106.711052</v>
      </c>
      <c r="O76" s="149">
        <v>110.286186</v>
      </c>
      <c r="P76" s="149">
        <v>113.95946499999999</v>
      </c>
      <c r="Q76" s="149">
        <v>117.72137499999999</v>
      </c>
      <c r="R76" s="149">
        <v>121.58760100000001</v>
      </c>
      <c r="S76" s="149">
        <v>125.559944</v>
      </c>
      <c r="T76" s="149">
        <v>129.63948099999999</v>
      </c>
      <c r="U76" s="149">
        <v>133.82646199999999</v>
      </c>
      <c r="V76" s="149">
        <v>138.11544799999999</v>
      </c>
      <c r="W76" s="149">
        <v>142.51733400000001</v>
      </c>
      <c r="X76" s="149">
        <v>147.03389000000001</v>
      </c>
      <c r="Y76" s="149">
        <v>151.667145</v>
      </c>
      <c r="Z76" s="149">
        <v>156.41830400000001</v>
      </c>
      <c r="AA76" s="149">
        <v>161.26028400000001</v>
      </c>
      <c r="AB76" s="149">
        <v>166.222961</v>
      </c>
      <c r="AC76" s="149">
        <v>171.310562</v>
      </c>
      <c r="AD76" s="149">
        <v>176.52694700000001</v>
      </c>
      <c r="AE76" s="149">
        <v>181.87539699999999</v>
      </c>
      <c r="AF76" s="146">
        <v>5.8154999999999998E-2</v>
      </c>
      <c r="AG76" s="153"/>
    </row>
    <row r="77" spans="1:33" ht="48.75">
      <c r="A77" s="152" t="s">
        <v>2103</v>
      </c>
      <c r="B77" s="148" t="s">
        <v>2104</v>
      </c>
      <c r="C77" s="149">
        <v>1060.8295900000001</v>
      </c>
      <c r="D77" s="149">
        <v>1535.6385499999999</v>
      </c>
      <c r="E77" s="149">
        <v>1956.2210689999999</v>
      </c>
      <c r="F77" s="149">
        <v>2270.5656739999999</v>
      </c>
      <c r="G77" s="149">
        <v>2499.8393550000001</v>
      </c>
      <c r="H77" s="149">
        <v>2631.3684079999998</v>
      </c>
      <c r="I77" s="149">
        <v>2745.3615719999998</v>
      </c>
      <c r="J77" s="149">
        <v>2832.9101559999999</v>
      </c>
      <c r="K77" s="149">
        <v>2920.7680660000001</v>
      </c>
      <c r="L77" s="149">
        <v>3009.3168949999999</v>
      </c>
      <c r="M77" s="149">
        <v>3100.5822750000002</v>
      </c>
      <c r="N77" s="149">
        <v>3194.6989749999998</v>
      </c>
      <c r="O77" s="149">
        <v>3290.7622070000002</v>
      </c>
      <c r="P77" s="149">
        <v>3389.0178219999998</v>
      </c>
      <c r="Q77" s="149">
        <v>3489.9655760000001</v>
      </c>
      <c r="R77" s="149">
        <v>3593.9096679999998</v>
      </c>
      <c r="S77" s="149">
        <v>3700.5131839999999</v>
      </c>
      <c r="T77" s="149">
        <v>3809.749268</v>
      </c>
      <c r="U77" s="149">
        <v>3923.133057</v>
      </c>
      <c r="V77" s="149">
        <v>4039.024414</v>
      </c>
      <c r="W77" s="149">
        <v>4158.0786129999997</v>
      </c>
      <c r="X77" s="149">
        <v>4280.3164059999999</v>
      </c>
      <c r="Y77" s="149">
        <v>4405.0268550000001</v>
      </c>
      <c r="Z77" s="149">
        <v>4532.1254879999997</v>
      </c>
      <c r="AA77" s="149">
        <v>4661.328125</v>
      </c>
      <c r="AB77" s="149">
        <v>4794.0234380000002</v>
      </c>
      <c r="AC77" s="149">
        <v>4929.7426759999998</v>
      </c>
      <c r="AD77" s="149">
        <v>5068.4580079999996</v>
      </c>
      <c r="AE77" s="149">
        <v>5211.2783200000003</v>
      </c>
      <c r="AF77" s="146">
        <v>5.8495999999999999E-2</v>
      </c>
      <c r="AG77" s="153"/>
    </row>
    <row r="78" spans="1:33" ht="24.75">
      <c r="A78" s="152" t="s">
        <v>2105</v>
      </c>
      <c r="B78" s="148" t="s">
        <v>2106</v>
      </c>
      <c r="C78" s="149">
        <v>3092.2739259999998</v>
      </c>
      <c r="D78" s="149">
        <v>3863.8820799999999</v>
      </c>
      <c r="E78" s="149">
        <v>4490.5029299999997</v>
      </c>
      <c r="F78" s="149">
        <v>4951.5483400000003</v>
      </c>
      <c r="G78" s="149">
        <v>5295.1601559999999</v>
      </c>
      <c r="H78" s="149">
        <v>5530.0249020000001</v>
      </c>
      <c r="I78" s="149">
        <v>5746.6953119999998</v>
      </c>
      <c r="J78" s="149">
        <v>5935.4648440000001</v>
      </c>
      <c r="K78" s="149">
        <v>6122.9189450000003</v>
      </c>
      <c r="L78" s="149">
        <v>6312.8193359999996</v>
      </c>
      <c r="M78" s="149">
        <v>6510.8081050000001</v>
      </c>
      <c r="N78" s="149">
        <v>6715.1289059999999</v>
      </c>
      <c r="O78" s="149">
        <v>6922.3872069999998</v>
      </c>
      <c r="P78" s="149">
        <v>7133.4599609999996</v>
      </c>
      <c r="Q78" s="149">
        <v>7350.3686520000001</v>
      </c>
      <c r="R78" s="149">
        <v>7573.517578</v>
      </c>
      <c r="S78" s="149">
        <v>7801.689453</v>
      </c>
      <c r="T78" s="149">
        <v>8034.498047</v>
      </c>
      <c r="U78" s="149">
        <v>8276.6923829999996</v>
      </c>
      <c r="V78" s="149">
        <v>8523.6396480000003</v>
      </c>
      <c r="W78" s="149">
        <v>8776.7744139999995</v>
      </c>
      <c r="X78" s="149">
        <v>9036.0351559999999</v>
      </c>
      <c r="Y78" s="149">
        <v>9298.7636719999991</v>
      </c>
      <c r="Z78" s="149">
        <v>9564.3017579999996</v>
      </c>
      <c r="AA78" s="149">
        <v>9832.75</v>
      </c>
      <c r="AB78" s="149">
        <v>10107.600586</v>
      </c>
      <c r="AC78" s="149">
        <v>10386.885742</v>
      </c>
      <c r="AD78" s="149">
        <v>10669.858398</v>
      </c>
      <c r="AE78" s="149">
        <v>10959.380859000001</v>
      </c>
      <c r="AF78" s="146">
        <v>4.6225000000000002E-2</v>
      </c>
      <c r="AG78" s="153"/>
    </row>
    <row r="79" spans="1:33">
      <c r="A79" s="147"/>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row>
    <row r="80" spans="1:33" ht="60.75">
      <c r="A80" s="147"/>
      <c r="B80" s="161" t="s">
        <v>2107</v>
      </c>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53"/>
      <c r="AB80" s="153"/>
      <c r="AC80" s="153"/>
      <c r="AD80" s="153"/>
      <c r="AE80" s="153"/>
      <c r="AF80" s="153"/>
      <c r="AG80" s="153"/>
    </row>
    <row r="81" spans="1:33" ht="24.75">
      <c r="A81" s="152" t="s">
        <v>2108</v>
      </c>
      <c r="B81" s="148" t="s">
        <v>2018</v>
      </c>
      <c r="C81" s="149">
        <v>47.902061000000003</v>
      </c>
      <c r="D81" s="149">
        <v>47.890633000000001</v>
      </c>
      <c r="E81" s="149">
        <v>48.038204</v>
      </c>
      <c r="F81" s="149">
        <v>48.550663</v>
      </c>
      <c r="G81" s="149">
        <v>49.413074000000002</v>
      </c>
      <c r="H81" s="149">
        <v>50.314349999999997</v>
      </c>
      <c r="I81" s="149">
        <v>51.184040000000003</v>
      </c>
      <c r="J81" s="149">
        <v>51.994289000000002</v>
      </c>
      <c r="K81" s="149">
        <v>52.748179999999998</v>
      </c>
      <c r="L81" s="149">
        <v>53.550033999999997</v>
      </c>
      <c r="M81" s="149">
        <v>54.533695000000002</v>
      </c>
      <c r="N81" s="149">
        <v>55.631897000000002</v>
      </c>
      <c r="O81" s="149">
        <v>56.744064000000002</v>
      </c>
      <c r="P81" s="149">
        <v>57.884483000000003</v>
      </c>
      <c r="Q81" s="149">
        <v>59.114531999999997</v>
      </c>
      <c r="R81" s="149">
        <v>60.431891999999998</v>
      </c>
      <c r="S81" s="149">
        <v>61.800179</v>
      </c>
      <c r="T81" s="149">
        <v>63.197701000000002</v>
      </c>
      <c r="U81" s="149">
        <v>64.731223999999997</v>
      </c>
      <c r="V81" s="149">
        <v>66.278328000000002</v>
      </c>
      <c r="W81" s="149">
        <v>67.864982999999995</v>
      </c>
      <c r="X81" s="149">
        <v>69.503112999999999</v>
      </c>
      <c r="Y81" s="149">
        <v>71.136123999999995</v>
      </c>
      <c r="Z81" s="149">
        <v>72.764045999999993</v>
      </c>
      <c r="AA81" s="149">
        <v>74.430274999999995</v>
      </c>
      <c r="AB81" s="149">
        <v>76.193152999999995</v>
      </c>
      <c r="AC81" s="149">
        <v>77.994986999999995</v>
      </c>
      <c r="AD81" s="149">
        <v>79.825203000000002</v>
      </c>
      <c r="AE81" s="149">
        <v>81.772209000000004</v>
      </c>
      <c r="AF81" s="146">
        <v>1.9283000000000002E-2</v>
      </c>
      <c r="AG81" s="153"/>
    </row>
    <row r="82" spans="1:33">
      <c r="A82" s="152" t="s">
        <v>2109</v>
      </c>
      <c r="B82" s="148" t="s">
        <v>2020</v>
      </c>
      <c r="C82" s="149">
        <v>1.0062629999999999</v>
      </c>
      <c r="D82" s="149">
        <v>1.0441499999999999</v>
      </c>
      <c r="E82" s="149">
        <v>1.0762890000000001</v>
      </c>
      <c r="F82" s="149">
        <v>1.1045970000000001</v>
      </c>
      <c r="G82" s="149">
        <v>1.1287959999999999</v>
      </c>
      <c r="H82" s="149">
        <v>1.1493180000000001</v>
      </c>
      <c r="I82" s="149">
        <v>1.1671069999999999</v>
      </c>
      <c r="J82" s="149">
        <v>1.1826779999999999</v>
      </c>
      <c r="K82" s="149">
        <v>1.1963220000000001</v>
      </c>
      <c r="L82" s="149">
        <v>1.208356</v>
      </c>
      <c r="M82" s="149">
        <v>1.219001</v>
      </c>
      <c r="N82" s="149">
        <v>1.2284360000000001</v>
      </c>
      <c r="O82" s="149">
        <v>1.2368399999999999</v>
      </c>
      <c r="P82" s="149">
        <v>1.2443679999999999</v>
      </c>
      <c r="Q82" s="149">
        <v>1.2511509999999999</v>
      </c>
      <c r="R82" s="149">
        <v>1.2572989999999999</v>
      </c>
      <c r="S82" s="149">
        <v>1.2629079999999999</v>
      </c>
      <c r="T82" s="149">
        <v>1.2680560000000001</v>
      </c>
      <c r="U82" s="149">
        <v>1.2728120000000001</v>
      </c>
      <c r="V82" s="149">
        <v>1.2772349999999999</v>
      </c>
      <c r="W82" s="149">
        <v>1.281374</v>
      </c>
      <c r="X82" s="149">
        <v>1.285269</v>
      </c>
      <c r="Y82" s="149">
        <v>1.2889569999999999</v>
      </c>
      <c r="Z82" s="149">
        <v>1.2924690000000001</v>
      </c>
      <c r="AA82" s="149">
        <v>1.2958289999999999</v>
      </c>
      <c r="AB82" s="149">
        <v>1.299059</v>
      </c>
      <c r="AC82" s="149">
        <v>1.302179</v>
      </c>
      <c r="AD82" s="149">
        <v>1.3052029999999999</v>
      </c>
      <c r="AE82" s="149">
        <v>1.3081449999999999</v>
      </c>
      <c r="AF82" s="146">
        <v>9.4140000000000005E-3</v>
      </c>
      <c r="AG82" s="153"/>
    </row>
    <row r="83" spans="1:33" ht="48.75">
      <c r="A83" s="152" t="s">
        <v>2110</v>
      </c>
      <c r="B83" s="148" t="s">
        <v>2022</v>
      </c>
      <c r="C83" s="149">
        <v>2.2818999999999998</v>
      </c>
      <c r="D83" s="149">
        <v>2.3426399999999998</v>
      </c>
      <c r="E83" s="149">
        <v>2.4650479999999999</v>
      </c>
      <c r="F83" s="149">
        <v>2.5995650000000001</v>
      </c>
      <c r="G83" s="149">
        <v>2.734801</v>
      </c>
      <c r="H83" s="149">
        <v>2.8735569999999999</v>
      </c>
      <c r="I83" s="149">
        <v>3.0144679999999999</v>
      </c>
      <c r="J83" s="149">
        <v>3.1632699999999998</v>
      </c>
      <c r="K83" s="149">
        <v>3.3243580000000001</v>
      </c>
      <c r="L83" s="149">
        <v>3.4972789999999998</v>
      </c>
      <c r="M83" s="149">
        <v>3.6855220000000002</v>
      </c>
      <c r="N83" s="149">
        <v>3.8840870000000001</v>
      </c>
      <c r="O83" s="149">
        <v>4.0934869999999997</v>
      </c>
      <c r="P83" s="149">
        <v>4.3137239999999997</v>
      </c>
      <c r="Q83" s="149">
        <v>4.5410490000000001</v>
      </c>
      <c r="R83" s="149">
        <v>4.7785919999999997</v>
      </c>
      <c r="S83" s="149">
        <v>5.0267689999999998</v>
      </c>
      <c r="T83" s="149">
        <v>5.2857289999999999</v>
      </c>
      <c r="U83" s="149">
        <v>5.555498</v>
      </c>
      <c r="V83" s="149">
        <v>5.8253459999999997</v>
      </c>
      <c r="W83" s="149">
        <v>6.1047849999999997</v>
      </c>
      <c r="X83" s="149">
        <v>6.3940640000000002</v>
      </c>
      <c r="Y83" s="149">
        <v>6.693174</v>
      </c>
      <c r="Z83" s="149">
        <v>7.0021630000000004</v>
      </c>
      <c r="AA83" s="149">
        <v>7.3102840000000002</v>
      </c>
      <c r="AB83" s="149">
        <v>7.6272060000000002</v>
      </c>
      <c r="AC83" s="149">
        <v>7.9528179999999997</v>
      </c>
      <c r="AD83" s="149">
        <v>8.2870039999999996</v>
      </c>
      <c r="AE83" s="149">
        <v>8.6297200000000007</v>
      </c>
      <c r="AF83" s="146">
        <v>4.8654000000000003E-2</v>
      </c>
      <c r="AG83" s="153"/>
    </row>
    <row r="84" spans="1:33" ht="24.75">
      <c r="A84" s="152" t="s">
        <v>2111</v>
      </c>
      <c r="B84" s="148" t="s">
        <v>2024</v>
      </c>
      <c r="C84" s="149">
        <v>21.343447000000001</v>
      </c>
      <c r="D84" s="149">
        <v>23.328316000000001</v>
      </c>
      <c r="E84" s="149">
        <v>25.259329000000001</v>
      </c>
      <c r="F84" s="149">
        <v>26.844503</v>
      </c>
      <c r="G84" s="149">
        <v>28.220020000000002</v>
      </c>
      <c r="H84" s="149">
        <v>29.476091</v>
      </c>
      <c r="I84" s="149">
        <v>30.638822999999999</v>
      </c>
      <c r="J84" s="149">
        <v>31.743164</v>
      </c>
      <c r="K84" s="149">
        <v>32.806507000000003</v>
      </c>
      <c r="L84" s="149">
        <v>33.836029000000003</v>
      </c>
      <c r="M84" s="149">
        <v>34.844954999999999</v>
      </c>
      <c r="N84" s="149">
        <v>35.848754999999997</v>
      </c>
      <c r="O84" s="149">
        <v>36.846347999999999</v>
      </c>
      <c r="P84" s="149">
        <v>37.830382999999998</v>
      </c>
      <c r="Q84" s="149">
        <v>38.820450000000001</v>
      </c>
      <c r="R84" s="149">
        <v>39.828896</v>
      </c>
      <c r="S84" s="149">
        <v>40.849742999999997</v>
      </c>
      <c r="T84" s="149">
        <v>41.884875999999998</v>
      </c>
      <c r="U84" s="149">
        <v>42.945388999999999</v>
      </c>
      <c r="V84" s="149">
        <v>44.021434999999997</v>
      </c>
      <c r="W84" s="149">
        <v>45.112003000000001</v>
      </c>
      <c r="X84" s="149">
        <v>46.216866000000003</v>
      </c>
      <c r="Y84" s="149">
        <v>47.334282000000002</v>
      </c>
      <c r="Z84" s="149">
        <v>48.465243999999998</v>
      </c>
      <c r="AA84" s="149">
        <v>49.616309999999999</v>
      </c>
      <c r="AB84" s="149">
        <v>50.789515999999999</v>
      </c>
      <c r="AC84" s="149">
        <v>51.988506000000001</v>
      </c>
      <c r="AD84" s="149">
        <v>53.218521000000003</v>
      </c>
      <c r="AE84" s="149">
        <v>54.480499000000002</v>
      </c>
      <c r="AF84" s="146">
        <v>3.4034000000000002E-2</v>
      </c>
      <c r="AG84" s="153"/>
    </row>
    <row r="85" spans="1:33">
      <c r="A85" s="152" t="s">
        <v>2112</v>
      </c>
      <c r="B85" s="148" t="s">
        <v>2026</v>
      </c>
      <c r="C85" s="149">
        <v>4.273352</v>
      </c>
      <c r="D85" s="149">
        <v>4.4791809999999996</v>
      </c>
      <c r="E85" s="149">
        <v>4.6452540000000004</v>
      </c>
      <c r="F85" s="149">
        <v>4.7855220000000003</v>
      </c>
      <c r="G85" s="149">
        <v>4.8974130000000002</v>
      </c>
      <c r="H85" s="149">
        <v>4.9908710000000003</v>
      </c>
      <c r="I85" s="149">
        <v>5.0685380000000002</v>
      </c>
      <c r="J85" s="149">
        <v>5.1330119999999999</v>
      </c>
      <c r="K85" s="149">
        <v>5.1861550000000003</v>
      </c>
      <c r="L85" s="149">
        <v>5.229876</v>
      </c>
      <c r="M85" s="149">
        <v>5.2663859999999998</v>
      </c>
      <c r="N85" s="149">
        <v>5.2975640000000004</v>
      </c>
      <c r="O85" s="149">
        <v>5.3242719999999997</v>
      </c>
      <c r="P85" s="149">
        <v>5.3471760000000002</v>
      </c>
      <c r="Q85" s="149">
        <v>5.3668380000000004</v>
      </c>
      <c r="R85" s="149">
        <v>5.3837380000000001</v>
      </c>
      <c r="S85" s="149">
        <v>5.398288</v>
      </c>
      <c r="T85" s="149">
        <v>5.4108229999999997</v>
      </c>
      <c r="U85" s="149">
        <v>5.4216280000000001</v>
      </c>
      <c r="V85" s="149">
        <v>5.4309770000000004</v>
      </c>
      <c r="W85" s="149">
        <v>5.4390599999999996</v>
      </c>
      <c r="X85" s="149">
        <v>5.4460730000000002</v>
      </c>
      <c r="Y85" s="149">
        <v>5.4522899999999996</v>
      </c>
      <c r="Z85" s="149">
        <v>5.4581390000000001</v>
      </c>
      <c r="AA85" s="149">
        <v>5.4639499999999996</v>
      </c>
      <c r="AB85" s="149">
        <v>5.4698690000000001</v>
      </c>
      <c r="AC85" s="149">
        <v>5.4759849999999997</v>
      </c>
      <c r="AD85" s="149">
        <v>5.4823639999999996</v>
      </c>
      <c r="AE85" s="149">
        <v>5.4890670000000004</v>
      </c>
      <c r="AF85" s="146">
        <v>8.9809999999999994E-3</v>
      </c>
      <c r="AG85" s="153"/>
    </row>
    <row r="86" spans="1:33" ht="48.75">
      <c r="A86" s="152" t="s">
        <v>2113</v>
      </c>
      <c r="B86" s="148" t="s">
        <v>2028</v>
      </c>
      <c r="C86" s="149">
        <v>1.375221</v>
      </c>
      <c r="D86" s="149">
        <v>1.4571829999999999</v>
      </c>
      <c r="E86" s="149">
        <v>1.532079</v>
      </c>
      <c r="F86" s="149">
        <v>1.599677</v>
      </c>
      <c r="G86" s="149">
        <v>1.6609389999999999</v>
      </c>
      <c r="H86" s="149">
        <v>1.716998</v>
      </c>
      <c r="I86" s="149">
        <v>1.7685759999999999</v>
      </c>
      <c r="J86" s="149">
        <v>1.8164849999999999</v>
      </c>
      <c r="K86" s="149">
        <v>1.861445</v>
      </c>
      <c r="L86" s="149">
        <v>1.9036090000000001</v>
      </c>
      <c r="M86" s="149">
        <v>1.9428510000000001</v>
      </c>
      <c r="N86" s="149">
        <v>1.979757</v>
      </c>
      <c r="O86" s="149">
        <v>2.0146850000000001</v>
      </c>
      <c r="P86" s="149">
        <v>2.0465460000000002</v>
      </c>
      <c r="Q86" s="149">
        <v>2.0765380000000002</v>
      </c>
      <c r="R86" s="149">
        <v>2.105925</v>
      </c>
      <c r="S86" s="149">
        <v>2.1345260000000001</v>
      </c>
      <c r="T86" s="149">
        <v>2.1616379999999999</v>
      </c>
      <c r="U86" s="149">
        <v>2.187468</v>
      </c>
      <c r="V86" s="149">
        <v>2.2126380000000001</v>
      </c>
      <c r="W86" s="149">
        <v>2.2373310000000002</v>
      </c>
      <c r="X86" s="149">
        <v>2.2616049999999999</v>
      </c>
      <c r="Y86" s="149">
        <v>2.2854969999999999</v>
      </c>
      <c r="Z86" s="149">
        <v>2.309015</v>
      </c>
      <c r="AA86" s="149">
        <v>2.332131</v>
      </c>
      <c r="AB86" s="149">
        <v>2.3548879999999999</v>
      </c>
      <c r="AC86" s="149">
        <v>2.3775210000000002</v>
      </c>
      <c r="AD86" s="149">
        <v>2.4000759999999999</v>
      </c>
      <c r="AE86" s="149">
        <v>2.4225569999999998</v>
      </c>
      <c r="AF86" s="146">
        <v>2.0428000000000002E-2</v>
      </c>
      <c r="AG86" s="153"/>
    </row>
    <row r="87" spans="1:33" ht="24.75">
      <c r="A87" s="152" t="s">
        <v>2114</v>
      </c>
      <c r="B87" s="148" t="s">
        <v>2030</v>
      </c>
      <c r="C87" s="149">
        <v>5.6156360000000003</v>
      </c>
      <c r="D87" s="149">
        <v>5.721063</v>
      </c>
      <c r="E87" s="149">
        <v>5.844652</v>
      </c>
      <c r="F87" s="149">
        <v>5.9630590000000003</v>
      </c>
      <c r="G87" s="149">
        <v>6.0691499999999996</v>
      </c>
      <c r="H87" s="149">
        <v>6.1706940000000001</v>
      </c>
      <c r="I87" s="149">
        <v>6.2710540000000004</v>
      </c>
      <c r="J87" s="149">
        <v>6.3695250000000003</v>
      </c>
      <c r="K87" s="149">
        <v>6.4658889999999998</v>
      </c>
      <c r="L87" s="149">
        <v>6.5450280000000003</v>
      </c>
      <c r="M87" s="149">
        <v>6.5985740000000002</v>
      </c>
      <c r="N87" s="149">
        <v>6.6477339999999998</v>
      </c>
      <c r="O87" s="149">
        <v>6.6966850000000004</v>
      </c>
      <c r="P87" s="149">
        <v>6.7442919999999997</v>
      </c>
      <c r="Q87" s="149">
        <v>6.7915340000000004</v>
      </c>
      <c r="R87" s="149">
        <v>6.833717</v>
      </c>
      <c r="S87" s="149">
        <v>6.8710649999999998</v>
      </c>
      <c r="T87" s="149">
        <v>6.9078999999999997</v>
      </c>
      <c r="U87" s="149">
        <v>6.9470710000000002</v>
      </c>
      <c r="V87" s="149">
        <v>6.9914050000000003</v>
      </c>
      <c r="W87" s="149">
        <v>7.0396000000000001</v>
      </c>
      <c r="X87" s="149">
        <v>7.0887419999999999</v>
      </c>
      <c r="Y87" s="149">
        <v>7.1380210000000002</v>
      </c>
      <c r="Z87" s="149">
        <v>7.185943</v>
      </c>
      <c r="AA87" s="149">
        <v>7.2306369999999998</v>
      </c>
      <c r="AB87" s="149">
        <v>7.2718730000000003</v>
      </c>
      <c r="AC87" s="149">
        <v>7.3117710000000002</v>
      </c>
      <c r="AD87" s="149">
        <v>7.3521929999999998</v>
      </c>
      <c r="AE87" s="149">
        <v>7.3943680000000001</v>
      </c>
      <c r="AF87" s="146">
        <v>9.8759999999999994E-3</v>
      </c>
      <c r="AG87" s="153"/>
    </row>
    <row r="88" spans="1:33">
      <c r="A88" s="152" t="s">
        <v>2115</v>
      </c>
      <c r="B88" s="148" t="s">
        <v>2032</v>
      </c>
      <c r="C88" s="149">
        <v>0.63681100000000002</v>
      </c>
      <c r="D88" s="149">
        <v>0.61521599999999999</v>
      </c>
      <c r="E88" s="149">
        <v>0.63014599999999998</v>
      </c>
      <c r="F88" s="149">
        <v>0.64219700000000002</v>
      </c>
      <c r="G88" s="149">
        <v>0.65244100000000005</v>
      </c>
      <c r="H88" s="149">
        <v>0.66163000000000005</v>
      </c>
      <c r="I88" s="149">
        <v>0.67073499999999997</v>
      </c>
      <c r="J88" s="149">
        <v>0.67983400000000005</v>
      </c>
      <c r="K88" s="149">
        <v>0.68894900000000003</v>
      </c>
      <c r="L88" s="149">
        <v>0.69872299999999998</v>
      </c>
      <c r="M88" s="149">
        <v>0.70891099999999996</v>
      </c>
      <c r="N88" s="149">
        <v>0.719198</v>
      </c>
      <c r="O88" s="149">
        <v>0.72959399999999996</v>
      </c>
      <c r="P88" s="149">
        <v>0.74011099999999996</v>
      </c>
      <c r="Q88" s="149">
        <v>0.75076200000000004</v>
      </c>
      <c r="R88" s="149">
        <v>0.76155399999999995</v>
      </c>
      <c r="S88" s="149">
        <v>0.77249699999999999</v>
      </c>
      <c r="T88" s="149">
        <v>0.78360099999999999</v>
      </c>
      <c r="U88" s="149">
        <v>0.79486900000000005</v>
      </c>
      <c r="V88" s="149">
        <v>0.80631200000000003</v>
      </c>
      <c r="W88" s="149">
        <v>0.81793700000000003</v>
      </c>
      <c r="X88" s="149">
        <v>0.82974300000000001</v>
      </c>
      <c r="Y88" s="149">
        <v>0.84174700000000002</v>
      </c>
      <c r="Z88" s="149">
        <v>0.85394800000000004</v>
      </c>
      <c r="AA88" s="149">
        <v>0.86635099999999998</v>
      </c>
      <c r="AB88" s="149">
        <v>0.87896399999999997</v>
      </c>
      <c r="AC88" s="149">
        <v>0.89179200000000003</v>
      </c>
      <c r="AD88" s="149">
        <v>0.90484100000000001</v>
      </c>
      <c r="AE88" s="149">
        <v>0.91811299999999996</v>
      </c>
      <c r="AF88" s="146">
        <v>1.3152E-2</v>
      </c>
      <c r="AG88" s="153"/>
    </row>
    <row r="89" spans="1:33" ht="48.75">
      <c r="A89" s="152" t="s">
        <v>2116</v>
      </c>
      <c r="B89" s="148" t="s">
        <v>2034</v>
      </c>
      <c r="C89" s="149">
        <v>6.5872E-2</v>
      </c>
      <c r="D89" s="149">
        <v>7.6454999999999995E-2</v>
      </c>
      <c r="E89" s="149">
        <v>8.6470000000000005E-2</v>
      </c>
      <c r="F89" s="149">
        <v>9.5138E-2</v>
      </c>
      <c r="G89" s="149">
        <v>0.102715</v>
      </c>
      <c r="H89" s="149">
        <v>0.109502</v>
      </c>
      <c r="I89" s="149">
        <v>0.115657</v>
      </c>
      <c r="J89" s="149">
        <v>0.12130299999999999</v>
      </c>
      <c r="K89" s="149">
        <v>0.12654799999999999</v>
      </c>
      <c r="L89" s="149">
        <v>0.13158</v>
      </c>
      <c r="M89" s="149">
        <v>0.136382</v>
      </c>
      <c r="N89" s="149">
        <v>0.14097000000000001</v>
      </c>
      <c r="O89" s="149">
        <v>0.145394</v>
      </c>
      <c r="P89" s="149">
        <v>0.149704</v>
      </c>
      <c r="Q89" s="149">
        <v>0.15374499999999999</v>
      </c>
      <c r="R89" s="149">
        <v>0.15770600000000001</v>
      </c>
      <c r="S89" s="149">
        <v>0.16161400000000001</v>
      </c>
      <c r="T89" s="149">
        <v>0.16548399999999999</v>
      </c>
      <c r="U89" s="149">
        <v>0.16933799999999999</v>
      </c>
      <c r="V89" s="149">
        <v>0.17303499999999999</v>
      </c>
      <c r="W89" s="149">
        <v>0.176734</v>
      </c>
      <c r="X89" s="149">
        <v>0.180452</v>
      </c>
      <c r="Y89" s="149">
        <v>0.184201</v>
      </c>
      <c r="Z89" s="149">
        <v>0.18798899999999999</v>
      </c>
      <c r="AA89" s="149">
        <v>0.191688</v>
      </c>
      <c r="AB89" s="149">
        <v>0.19542999999999999</v>
      </c>
      <c r="AC89" s="149">
        <v>0.19922300000000001</v>
      </c>
      <c r="AD89" s="149">
        <v>0.203068</v>
      </c>
      <c r="AE89" s="149">
        <v>0.20696800000000001</v>
      </c>
      <c r="AF89" s="146">
        <v>4.1735000000000001E-2</v>
      </c>
      <c r="AG89" s="153"/>
    </row>
    <row r="90" spans="1:33">
      <c r="A90" s="152" t="s">
        <v>2117</v>
      </c>
      <c r="B90" s="148" t="s">
        <v>2036</v>
      </c>
      <c r="C90" s="149">
        <v>14.291022999999999</v>
      </c>
      <c r="D90" s="149">
        <v>15.403852000000001</v>
      </c>
      <c r="E90" s="149">
        <v>16.466524</v>
      </c>
      <c r="F90" s="149">
        <v>17.484112</v>
      </c>
      <c r="G90" s="149">
        <v>18.438578</v>
      </c>
      <c r="H90" s="149">
        <v>19.337043999999999</v>
      </c>
      <c r="I90" s="149">
        <v>20.187798000000001</v>
      </c>
      <c r="J90" s="149">
        <v>20.994629</v>
      </c>
      <c r="K90" s="149">
        <v>21.758624999999999</v>
      </c>
      <c r="L90" s="149">
        <v>22.490202</v>
      </c>
      <c r="M90" s="149">
        <v>23.192791</v>
      </c>
      <c r="N90" s="149">
        <v>23.867598000000001</v>
      </c>
      <c r="O90" s="149">
        <v>24.519058000000001</v>
      </c>
      <c r="P90" s="149">
        <v>25.152920000000002</v>
      </c>
      <c r="Q90" s="149">
        <v>25.769638</v>
      </c>
      <c r="R90" s="149">
        <v>26.36647</v>
      </c>
      <c r="S90" s="149">
        <v>26.945543000000001</v>
      </c>
      <c r="T90" s="149">
        <v>27.511816</v>
      </c>
      <c r="U90" s="149">
        <v>28.072358999999999</v>
      </c>
      <c r="V90" s="149">
        <v>28.633461</v>
      </c>
      <c r="W90" s="149">
        <v>29.194868</v>
      </c>
      <c r="X90" s="149">
        <v>29.751711</v>
      </c>
      <c r="Y90" s="149">
        <v>30.298272999999998</v>
      </c>
      <c r="Z90" s="149">
        <v>30.82856</v>
      </c>
      <c r="AA90" s="149">
        <v>31.342054000000001</v>
      </c>
      <c r="AB90" s="149">
        <v>31.842524000000001</v>
      </c>
      <c r="AC90" s="149">
        <v>32.328381</v>
      </c>
      <c r="AD90" s="149">
        <v>32.794552000000003</v>
      </c>
      <c r="AE90" s="149">
        <v>33.235858999999998</v>
      </c>
      <c r="AF90" s="146">
        <v>3.0602000000000001E-2</v>
      </c>
      <c r="AG90" s="153"/>
    </row>
    <row r="91" spans="1:33">
      <c r="A91" s="152" t="s">
        <v>2118</v>
      </c>
      <c r="B91" s="148" t="s">
        <v>2038</v>
      </c>
      <c r="C91" s="149">
        <v>1.729398</v>
      </c>
      <c r="D91" s="149">
        <v>1.9405060000000001</v>
      </c>
      <c r="E91" s="149">
        <v>2.1560890000000001</v>
      </c>
      <c r="F91" s="149">
        <v>2.37439</v>
      </c>
      <c r="G91" s="149">
        <v>2.5902090000000002</v>
      </c>
      <c r="H91" s="149">
        <v>2.7969189999999999</v>
      </c>
      <c r="I91" s="149">
        <v>2.9946679999999999</v>
      </c>
      <c r="J91" s="149">
        <v>3.1840839999999999</v>
      </c>
      <c r="K91" s="149">
        <v>3.365723</v>
      </c>
      <c r="L91" s="149">
        <v>3.5399889999999998</v>
      </c>
      <c r="M91" s="149">
        <v>3.7074400000000001</v>
      </c>
      <c r="N91" s="149">
        <v>3.868322</v>
      </c>
      <c r="O91" s="149">
        <v>4.0227149999999998</v>
      </c>
      <c r="P91" s="149">
        <v>4.1717719999999998</v>
      </c>
      <c r="Q91" s="149">
        <v>4.3170520000000003</v>
      </c>
      <c r="R91" s="149">
        <v>4.4608340000000002</v>
      </c>
      <c r="S91" s="149">
        <v>4.6034769999999998</v>
      </c>
      <c r="T91" s="149">
        <v>4.7450979999999996</v>
      </c>
      <c r="U91" s="149">
        <v>4.8857530000000002</v>
      </c>
      <c r="V91" s="149">
        <v>5.0255089999999996</v>
      </c>
      <c r="W91" s="149">
        <v>5.164409</v>
      </c>
      <c r="X91" s="149">
        <v>5.3025580000000003</v>
      </c>
      <c r="Y91" s="149">
        <v>5.4398660000000003</v>
      </c>
      <c r="Z91" s="149">
        <v>5.5762869999999998</v>
      </c>
      <c r="AA91" s="149">
        <v>5.7117120000000003</v>
      </c>
      <c r="AB91" s="149">
        <v>5.8460159999999997</v>
      </c>
      <c r="AC91" s="149">
        <v>5.9790609999999997</v>
      </c>
      <c r="AD91" s="149">
        <v>6.1107060000000004</v>
      </c>
      <c r="AE91" s="149">
        <v>6.2408289999999997</v>
      </c>
      <c r="AF91" s="146">
        <v>4.6899999999999997E-2</v>
      </c>
      <c r="AG91" s="153"/>
    </row>
    <row r="92" spans="1:33" ht="36.75">
      <c r="A92" s="152" t="s">
        <v>2119</v>
      </c>
      <c r="B92" s="148" t="s">
        <v>2040</v>
      </c>
      <c r="C92" s="149">
        <v>10.97953</v>
      </c>
      <c r="D92" s="149">
        <v>11.478201</v>
      </c>
      <c r="E92" s="149">
        <v>11.913265000000001</v>
      </c>
      <c r="F92" s="149">
        <v>12.294639</v>
      </c>
      <c r="G92" s="149">
        <v>12.627687999999999</v>
      </c>
      <c r="H92" s="149">
        <v>12.920790999999999</v>
      </c>
      <c r="I92" s="149">
        <v>13.179679999999999</v>
      </c>
      <c r="J92" s="149">
        <v>13.408682000000001</v>
      </c>
      <c r="K92" s="149">
        <v>13.611603000000001</v>
      </c>
      <c r="L92" s="149">
        <v>13.793385000000001</v>
      </c>
      <c r="M92" s="149">
        <v>13.957406000000001</v>
      </c>
      <c r="N92" s="149">
        <v>14.106166999999999</v>
      </c>
      <c r="O92" s="149">
        <v>14.242005000000001</v>
      </c>
      <c r="P92" s="149">
        <v>14.366897</v>
      </c>
      <c r="Q92" s="149">
        <v>14.481479999999999</v>
      </c>
      <c r="R92" s="149">
        <v>14.587826</v>
      </c>
      <c r="S92" s="149">
        <v>14.687233000000001</v>
      </c>
      <c r="T92" s="149">
        <v>14.780568000000001</v>
      </c>
      <c r="U92" s="149">
        <v>14.868819999999999</v>
      </c>
      <c r="V92" s="149">
        <v>14.951580999999999</v>
      </c>
      <c r="W92" s="149">
        <v>15.030099999999999</v>
      </c>
      <c r="X92" s="149">
        <v>15.104990000000001</v>
      </c>
      <c r="Y92" s="149">
        <v>15.176742000000001</v>
      </c>
      <c r="Z92" s="149">
        <v>15.245628</v>
      </c>
      <c r="AA92" s="149">
        <v>15.310263000000001</v>
      </c>
      <c r="AB92" s="149">
        <v>15.372285</v>
      </c>
      <c r="AC92" s="149">
        <v>15.432404999999999</v>
      </c>
      <c r="AD92" s="149">
        <v>15.490957999999999</v>
      </c>
      <c r="AE92" s="149">
        <v>15.548268</v>
      </c>
      <c r="AF92" s="146">
        <v>1.2503E-2</v>
      </c>
      <c r="AG92" s="153"/>
    </row>
    <row r="93" spans="1:33" ht="24.75">
      <c r="A93" s="152" t="s">
        <v>2120</v>
      </c>
      <c r="B93" s="148" t="s">
        <v>2042</v>
      </c>
      <c r="C93" s="149">
        <v>1.034492</v>
      </c>
      <c r="D93" s="149">
        <v>0.99601099999999998</v>
      </c>
      <c r="E93" s="149">
        <v>0.96615300000000004</v>
      </c>
      <c r="F93" s="149">
        <v>0.94137499999999996</v>
      </c>
      <c r="G93" s="149">
        <v>0.91805400000000004</v>
      </c>
      <c r="H93" s="149">
        <v>0.89600199999999997</v>
      </c>
      <c r="I93" s="149">
        <v>0.87472399999999995</v>
      </c>
      <c r="J93" s="149">
        <v>0.85463800000000001</v>
      </c>
      <c r="K93" s="149">
        <v>0.83557300000000001</v>
      </c>
      <c r="L93" s="149">
        <v>0.81794</v>
      </c>
      <c r="M93" s="149">
        <v>0.80143900000000001</v>
      </c>
      <c r="N93" s="149">
        <v>0.785694</v>
      </c>
      <c r="O93" s="149">
        <v>0.77058400000000005</v>
      </c>
      <c r="P93" s="149">
        <v>0.75597400000000003</v>
      </c>
      <c r="Q93" s="149">
        <v>0.74202599999999996</v>
      </c>
      <c r="R93" s="149">
        <v>0.728599</v>
      </c>
      <c r="S93" s="149">
        <v>0.71566300000000005</v>
      </c>
      <c r="T93" s="149">
        <v>0.70325800000000005</v>
      </c>
      <c r="U93" s="149">
        <v>0.69134799999999996</v>
      </c>
      <c r="V93" s="149">
        <v>0.67998099999999995</v>
      </c>
      <c r="W93" s="149">
        <v>0.66904200000000003</v>
      </c>
      <c r="X93" s="149">
        <v>0.65848600000000002</v>
      </c>
      <c r="Y93" s="149">
        <v>0.64829400000000004</v>
      </c>
      <c r="Z93" s="149">
        <v>0.63843799999999995</v>
      </c>
      <c r="AA93" s="149">
        <v>0.62902999999999998</v>
      </c>
      <c r="AB93" s="149">
        <v>0.61994700000000003</v>
      </c>
      <c r="AC93" s="149">
        <v>0.61114500000000005</v>
      </c>
      <c r="AD93" s="149">
        <v>0.60261200000000004</v>
      </c>
      <c r="AE93" s="149">
        <v>0.59433100000000005</v>
      </c>
      <c r="AF93" s="146">
        <v>-1.9598999999999998E-2</v>
      </c>
      <c r="AG93" s="153"/>
    </row>
    <row r="94" spans="1:33">
      <c r="A94" s="152" t="s">
        <v>2121</v>
      </c>
      <c r="B94" s="148" t="s">
        <v>2044</v>
      </c>
      <c r="C94" s="149">
        <v>2.056041</v>
      </c>
      <c r="D94" s="149">
        <v>2.2239300000000002</v>
      </c>
      <c r="E94" s="149">
        <v>2.3859140000000001</v>
      </c>
      <c r="F94" s="149">
        <v>2.5383819999999999</v>
      </c>
      <c r="G94" s="149">
        <v>2.6863220000000001</v>
      </c>
      <c r="H94" s="149">
        <v>2.8267340000000001</v>
      </c>
      <c r="I94" s="149">
        <v>2.9619110000000002</v>
      </c>
      <c r="J94" s="149">
        <v>3.0936409999999999</v>
      </c>
      <c r="K94" s="149">
        <v>3.224078</v>
      </c>
      <c r="L94" s="149">
        <v>3.35331</v>
      </c>
      <c r="M94" s="149">
        <v>3.4810599999999998</v>
      </c>
      <c r="N94" s="149">
        <v>3.6073309999999998</v>
      </c>
      <c r="O94" s="149">
        <v>3.7324109999999999</v>
      </c>
      <c r="P94" s="149">
        <v>3.856554</v>
      </c>
      <c r="Q94" s="149">
        <v>3.9815369999999999</v>
      </c>
      <c r="R94" s="149">
        <v>4.1063970000000003</v>
      </c>
      <c r="S94" s="149">
        <v>4.2310189999999999</v>
      </c>
      <c r="T94" s="149">
        <v>4.3554599999999999</v>
      </c>
      <c r="U94" s="149">
        <v>4.4799889999999998</v>
      </c>
      <c r="V94" s="149">
        <v>4.6060540000000003</v>
      </c>
      <c r="W94" s="149">
        <v>4.7324640000000002</v>
      </c>
      <c r="X94" s="149">
        <v>4.8590929999999997</v>
      </c>
      <c r="Y94" s="149">
        <v>4.9859879999999999</v>
      </c>
      <c r="Z94" s="149">
        <v>5.113321</v>
      </c>
      <c r="AA94" s="149">
        <v>5.2422110000000002</v>
      </c>
      <c r="AB94" s="149">
        <v>5.3715659999999996</v>
      </c>
      <c r="AC94" s="149">
        <v>5.5012590000000001</v>
      </c>
      <c r="AD94" s="149">
        <v>5.6312749999999996</v>
      </c>
      <c r="AE94" s="149">
        <v>5.7617219999999998</v>
      </c>
      <c r="AF94" s="146">
        <v>3.7488E-2</v>
      </c>
      <c r="AG94" s="153"/>
    </row>
    <row r="95" spans="1:33">
      <c r="A95" s="152" t="s">
        <v>2122</v>
      </c>
      <c r="B95" s="148" t="s">
        <v>2046</v>
      </c>
      <c r="C95" s="149">
        <v>1.315159</v>
      </c>
      <c r="D95" s="149">
        <v>1.3515710000000001</v>
      </c>
      <c r="E95" s="149">
        <v>1.401203</v>
      </c>
      <c r="F95" s="149">
        <v>1.448269</v>
      </c>
      <c r="G95" s="149">
        <v>1.490272</v>
      </c>
      <c r="H95" s="149">
        <v>1.528861</v>
      </c>
      <c r="I95" s="149">
        <v>1.5658209999999999</v>
      </c>
      <c r="J95" s="149">
        <v>1.6010279999999999</v>
      </c>
      <c r="K95" s="149">
        <v>1.632976</v>
      </c>
      <c r="L95" s="149">
        <v>1.661187</v>
      </c>
      <c r="M95" s="149">
        <v>1.687252</v>
      </c>
      <c r="N95" s="149">
        <v>1.71123</v>
      </c>
      <c r="O95" s="149">
        <v>1.7331449999999999</v>
      </c>
      <c r="P95" s="149">
        <v>1.75302</v>
      </c>
      <c r="Q95" s="149">
        <v>1.770937</v>
      </c>
      <c r="R95" s="149">
        <v>1.787161</v>
      </c>
      <c r="S95" s="149">
        <v>1.801885</v>
      </c>
      <c r="T95" s="149">
        <v>1.815293</v>
      </c>
      <c r="U95" s="149">
        <v>1.827555</v>
      </c>
      <c r="V95" s="149">
        <v>1.8388009999999999</v>
      </c>
      <c r="W95" s="149">
        <v>1.849121</v>
      </c>
      <c r="X95" s="149">
        <v>1.8585959999999999</v>
      </c>
      <c r="Y95" s="149">
        <v>1.8672869999999999</v>
      </c>
      <c r="Z95" s="149">
        <v>1.8752530000000001</v>
      </c>
      <c r="AA95" s="149">
        <v>1.8825810000000001</v>
      </c>
      <c r="AB95" s="149">
        <v>1.8892880000000001</v>
      </c>
      <c r="AC95" s="149">
        <v>1.8954009999999999</v>
      </c>
      <c r="AD95" s="149">
        <v>1.900908</v>
      </c>
      <c r="AE95" s="149">
        <v>1.9058569999999999</v>
      </c>
      <c r="AF95" s="146">
        <v>1.3337E-2</v>
      </c>
      <c r="AG95" s="153"/>
    </row>
    <row r="96" spans="1:33" ht="36.75">
      <c r="A96" s="152" t="s">
        <v>2123</v>
      </c>
      <c r="B96" s="148" t="s">
        <v>2048</v>
      </c>
      <c r="C96" s="149">
        <v>1.3873660000000001</v>
      </c>
      <c r="D96" s="149">
        <v>1.5061150000000001</v>
      </c>
      <c r="E96" s="149">
        <v>1.6128100000000001</v>
      </c>
      <c r="F96" s="149">
        <v>1.7258629999999999</v>
      </c>
      <c r="G96" s="149">
        <v>1.854373</v>
      </c>
      <c r="H96" s="149">
        <v>1.978618</v>
      </c>
      <c r="I96" s="149">
        <v>2.0982919999999998</v>
      </c>
      <c r="J96" s="149">
        <v>2.212968</v>
      </c>
      <c r="K96" s="149">
        <v>2.3225889999999998</v>
      </c>
      <c r="L96" s="149">
        <v>2.4248690000000002</v>
      </c>
      <c r="M96" s="149">
        <v>2.5281760000000002</v>
      </c>
      <c r="N96" s="149">
        <v>2.6335980000000001</v>
      </c>
      <c r="O96" s="149">
        <v>2.7414800000000001</v>
      </c>
      <c r="P96" s="149">
        <v>2.8521390000000002</v>
      </c>
      <c r="Q96" s="149">
        <v>2.9651719999999999</v>
      </c>
      <c r="R96" s="149">
        <v>3.081699</v>
      </c>
      <c r="S96" s="149">
        <v>3.2019039999999999</v>
      </c>
      <c r="T96" s="149">
        <v>3.3258559999999999</v>
      </c>
      <c r="U96" s="149">
        <v>3.4535149999999999</v>
      </c>
      <c r="V96" s="149">
        <v>3.585645</v>
      </c>
      <c r="W96" s="149">
        <v>3.7219479999999998</v>
      </c>
      <c r="X96" s="149">
        <v>3.8624550000000002</v>
      </c>
      <c r="Y96" s="149">
        <v>4.0071919999999999</v>
      </c>
      <c r="Z96" s="149">
        <v>4.1561370000000002</v>
      </c>
      <c r="AA96" s="149">
        <v>4.3064840000000002</v>
      </c>
      <c r="AB96" s="149">
        <v>4.4612210000000001</v>
      </c>
      <c r="AC96" s="149">
        <v>4.620444</v>
      </c>
      <c r="AD96" s="149">
        <v>4.7842510000000003</v>
      </c>
      <c r="AE96" s="149">
        <v>4.9525699999999997</v>
      </c>
      <c r="AF96" s="146">
        <v>4.6495000000000002E-2</v>
      </c>
      <c r="AG96" s="153"/>
    </row>
    <row r="97" spans="1:33" ht="36.75">
      <c r="A97" s="152" t="s">
        <v>2124</v>
      </c>
      <c r="B97" s="148" t="s">
        <v>2125</v>
      </c>
      <c r="C97" s="149">
        <v>33.513634000000003</v>
      </c>
      <c r="D97" s="149">
        <v>33.773448999999999</v>
      </c>
      <c r="E97" s="149">
        <v>34.149569999999997</v>
      </c>
      <c r="F97" s="149">
        <v>34.646267000000002</v>
      </c>
      <c r="G97" s="149">
        <v>35.252239000000003</v>
      </c>
      <c r="H97" s="149">
        <v>35.867260000000002</v>
      </c>
      <c r="I97" s="149">
        <v>36.470672999999998</v>
      </c>
      <c r="J97" s="149">
        <v>37.055709999999998</v>
      </c>
      <c r="K97" s="149">
        <v>37.623618999999998</v>
      </c>
      <c r="L97" s="149">
        <v>38.206901999999999</v>
      </c>
      <c r="M97" s="149">
        <v>38.846012000000002</v>
      </c>
      <c r="N97" s="149">
        <v>39.518604000000003</v>
      </c>
      <c r="O97" s="149">
        <v>40.194561</v>
      </c>
      <c r="P97" s="149">
        <v>40.878718999999997</v>
      </c>
      <c r="Q97" s="149">
        <v>41.588965999999999</v>
      </c>
      <c r="R97" s="149">
        <v>42.324451000000003</v>
      </c>
      <c r="S97" s="149">
        <v>43.074202999999997</v>
      </c>
      <c r="T97" s="149">
        <v>43.833011999999997</v>
      </c>
      <c r="U97" s="149">
        <v>44.633330999999998</v>
      </c>
      <c r="V97" s="149">
        <v>45.438353999999997</v>
      </c>
      <c r="W97" s="149">
        <v>46.257075999999998</v>
      </c>
      <c r="X97" s="149">
        <v>47.090983999999999</v>
      </c>
      <c r="Y97" s="149">
        <v>47.922297999999998</v>
      </c>
      <c r="Z97" s="149">
        <v>48.749214000000002</v>
      </c>
      <c r="AA97" s="149">
        <v>49.580649999999999</v>
      </c>
      <c r="AB97" s="149">
        <v>50.435558</v>
      </c>
      <c r="AC97" s="149">
        <v>51.297688000000001</v>
      </c>
      <c r="AD97" s="149">
        <v>52.162868000000003</v>
      </c>
      <c r="AE97" s="149">
        <v>53.052937</v>
      </c>
      <c r="AF97" s="146">
        <v>1.6539999999999999E-2</v>
      </c>
      <c r="AG97" s="153"/>
    </row>
    <row r="98" spans="1:33" ht="48.75">
      <c r="A98" s="152" t="s">
        <v>2126</v>
      </c>
      <c r="B98" s="148" t="s">
        <v>2127</v>
      </c>
      <c r="C98" s="149">
        <v>83.779938000000001</v>
      </c>
      <c r="D98" s="149">
        <v>88.081581</v>
      </c>
      <c r="E98" s="149">
        <v>92.329848999999996</v>
      </c>
      <c r="F98" s="149">
        <v>96.345687999999996</v>
      </c>
      <c r="G98" s="149">
        <v>100.232613</v>
      </c>
      <c r="H98" s="149">
        <v>103.880737</v>
      </c>
      <c r="I98" s="149">
        <v>107.291229</v>
      </c>
      <c r="J98" s="149">
        <v>110.497536</v>
      </c>
      <c r="K98" s="149">
        <v>113.531898</v>
      </c>
      <c r="L98" s="149">
        <v>116.474495</v>
      </c>
      <c r="M98" s="149">
        <v>119.445824</v>
      </c>
      <c r="N98" s="149">
        <v>122.439751</v>
      </c>
      <c r="O98" s="149">
        <v>125.398201</v>
      </c>
      <c r="P98" s="149">
        <v>128.33132900000001</v>
      </c>
      <c r="Q98" s="149">
        <v>131.305466</v>
      </c>
      <c r="R98" s="149">
        <v>134.33384699999999</v>
      </c>
      <c r="S98" s="149">
        <v>137.39012099999999</v>
      </c>
      <c r="T98" s="149">
        <v>140.47015400000001</v>
      </c>
      <c r="U98" s="149">
        <v>143.67131000000001</v>
      </c>
      <c r="V98" s="149">
        <v>146.899384</v>
      </c>
      <c r="W98" s="149">
        <v>150.17868000000001</v>
      </c>
      <c r="X98" s="149">
        <v>153.512833</v>
      </c>
      <c r="Y98" s="149">
        <v>156.85562100000001</v>
      </c>
      <c r="Z98" s="149">
        <v>160.203384</v>
      </c>
      <c r="AA98" s="149">
        <v>163.58116100000001</v>
      </c>
      <c r="AB98" s="149">
        <v>167.047256</v>
      </c>
      <c r="AC98" s="149">
        <v>170.56518600000001</v>
      </c>
      <c r="AD98" s="149">
        <v>174.13085899999999</v>
      </c>
      <c r="AE98" s="149">
        <v>177.808167</v>
      </c>
      <c r="AF98" s="146">
        <v>2.724E-2</v>
      </c>
      <c r="AG98" s="153"/>
    </row>
    <row r="99" spans="1:33" ht="24.75">
      <c r="A99" s="152" t="s">
        <v>2128</v>
      </c>
      <c r="B99" s="148" t="s">
        <v>2106</v>
      </c>
      <c r="C99" s="149">
        <v>117.29357899999999</v>
      </c>
      <c r="D99" s="149">
        <v>121.855034</v>
      </c>
      <c r="E99" s="149">
        <v>126.47942399999999</v>
      </c>
      <c r="F99" s="149">
        <v>130.99195900000001</v>
      </c>
      <c r="G99" s="149">
        <v>135.48486299999999</v>
      </c>
      <c r="H99" s="149">
        <v>139.74797100000001</v>
      </c>
      <c r="I99" s="149">
        <v>143.76187100000001</v>
      </c>
      <c r="J99" s="149">
        <v>147.55323799999999</v>
      </c>
      <c r="K99" s="149">
        <v>151.155518</v>
      </c>
      <c r="L99" s="149">
        <v>154.681366</v>
      </c>
      <c r="M99" s="149">
        <v>158.29184000000001</v>
      </c>
      <c r="N99" s="149">
        <v>161.958313</v>
      </c>
      <c r="O99" s="149">
        <v>165.592758</v>
      </c>
      <c r="P99" s="149">
        <v>169.21006800000001</v>
      </c>
      <c r="Q99" s="149">
        <v>172.89442399999999</v>
      </c>
      <c r="R99" s="149">
        <v>176.65829500000001</v>
      </c>
      <c r="S99" s="149">
        <v>180.464325</v>
      </c>
      <c r="T99" s="149">
        <v>184.303146</v>
      </c>
      <c r="U99" s="149">
        <v>188.30465699999999</v>
      </c>
      <c r="V99" s="149">
        <v>192.337738</v>
      </c>
      <c r="W99" s="149">
        <v>196.43575999999999</v>
      </c>
      <c r="X99" s="149">
        <v>200.60380599999999</v>
      </c>
      <c r="Y99" s="149">
        <v>204.77795399999999</v>
      </c>
      <c r="Z99" s="149">
        <v>208.952606</v>
      </c>
      <c r="AA99" s="149">
        <v>213.16177400000001</v>
      </c>
      <c r="AB99" s="149">
        <v>217.48280299999999</v>
      </c>
      <c r="AC99" s="149">
        <v>221.86283900000001</v>
      </c>
      <c r="AD99" s="149">
        <v>226.29373200000001</v>
      </c>
      <c r="AE99" s="149">
        <v>230.86111500000001</v>
      </c>
      <c r="AF99" s="146">
        <v>2.4478E-2</v>
      </c>
      <c r="AG99" s="153"/>
    </row>
    <row r="100" spans="1:33">
      <c r="A100" s="147"/>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c r="AA100" s="153"/>
      <c r="AB100" s="153"/>
      <c r="AC100" s="153"/>
      <c r="AD100" s="153"/>
      <c r="AE100" s="153"/>
      <c r="AF100" s="153"/>
      <c r="AG100" s="153"/>
    </row>
    <row r="101" spans="1:33" ht="48.75">
      <c r="A101" s="147"/>
      <c r="B101" s="161" t="s">
        <v>2129</v>
      </c>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c r="AA101" s="153"/>
      <c r="AB101" s="153"/>
      <c r="AC101" s="153"/>
      <c r="AD101" s="153"/>
      <c r="AE101" s="153"/>
      <c r="AF101" s="153"/>
      <c r="AG101" s="153"/>
    </row>
    <row r="102" spans="1:33" ht="24.75">
      <c r="A102" s="152" t="s">
        <v>2130</v>
      </c>
      <c r="B102" s="148" t="s">
        <v>2131</v>
      </c>
      <c r="C102" s="149">
        <v>1173.034668</v>
      </c>
      <c r="D102" s="149">
        <v>1318.6945800000001</v>
      </c>
      <c r="E102" s="149">
        <v>1361.6110839999999</v>
      </c>
      <c r="F102" s="149">
        <v>1371.6551509999999</v>
      </c>
      <c r="G102" s="149">
        <v>1402.9279790000001</v>
      </c>
      <c r="H102" s="149">
        <v>1433.8398440000001</v>
      </c>
      <c r="I102" s="149">
        <v>1461.472168</v>
      </c>
      <c r="J102" s="149">
        <v>1484.8291019999999</v>
      </c>
      <c r="K102" s="149">
        <v>1504.2687989999999</v>
      </c>
      <c r="L102" s="149">
        <v>1524.7269289999999</v>
      </c>
      <c r="M102" s="149">
        <v>1552.256836</v>
      </c>
      <c r="N102" s="149">
        <v>1583.9248050000001</v>
      </c>
      <c r="O102" s="149">
        <v>1615.380249</v>
      </c>
      <c r="P102" s="149">
        <v>1647.3461910000001</v>
      </c>
      <c r="Q102" s="149">
        <v>1682.5896</v>
      </c>
      <c r="R102" s="149">
        <v>1721.046875</v>
      </c>
      <c r="S102" s="149">
        <v>1761.139038</v>
      </c>
      <c r="T102" s="149">
        <v>1801.9410399999999</v>
      </c>
      <c r="U102" s="149">
        <v>1848.0720209999999</v>
      </c>
      <c r="V102" s="149">
        <v>1894.2041019999999</v>
      </c>
      <c r="W102" s="149">
        <v>1941.463013</v>
      </c>
      <c r="X102" s="149">
        <v>1990.3642580000001</v>
      </c>
      <c r="Y102" s="149">
        <v>2038.4373780000001</v>
      </c>
      <c r="Z102" s="149">
        <v>2085.6875</v>
      </c>
      <c r="AA102" s="149">
        <v>2134.0048830000001</v>
      </c>
      <c r="AB102" s="149">
        <v>2185.8969729999999</v>
      </c>
      <c r="AC102" s="149">
        <v>2238.836182</v>
      </c>
      <c r="AD102" s="149">
        <v>2292.3554690000001</v>
      </c>
      <c r="AE102" s="149">
        <v>2350.2690429999998</v>
      </c>
      <c r="AF102" s="146">
        <v>2.513E-2</v>
      </c>
      <c r="AG102" s="153"/>
    </row>
    <row r="103" spans="1:33" ht="36.75">
      <c r="A103" s="152" t="s">
        <v>2132</v>
      </c>
      <c r="B103" s="148" t="s">
        <v>2133</v>
      </c>
      <c r="C103" s="149">
        <v>771.93774399999995</v>
      </c>
      <c r="D103" s="149">
        <v>826.14868200000001</v>
      </c>
      <c r="E103" s="149">
        <v>834.42144800000005</v>
      </c>
      <c r="F103" s="149">
        <v>837.44964600000003</v>
      </c>
      <c r="G103" s="149">
        <v>855.71820100000002</v>
      </c>
      <c r="H103" s="149">
        <v>873.71917699999995</v>
      </c>
      <c r="I103" s="149">
        <v>889.59252900000001</v>
      </c>
      <c r="J103" s="149">
        <v>902.71167000000003</v>
      </c>
      <c r="K103" s="149">
        <v>913.31073000000004</v>
      </c>
      <c r="L103" s="149">
        <v>924.53289800000005</v>
      </c>
      <c r="M103" s="149">
        <v>940.21234100000004</v>
      </c>
      <c r="N103" s="149">
        <v>958.47662400000002</v>
      </c>
      <c r="O103" s="149">
        <v>976.56652799999995</v>
      </c>
      <c r="P103" s="149">
        <v>994.93957499999999</v>
      </c>
      <c r="Q103" s="149">
        <v>1015.342712</v>
      </c>
      <c r="R103" s="149">
        <v>1037.7301030000001</v>
      </c>
      <c r="S103" s="149">
        <v>1061.099976</v>
      </c>
      <c r="T103" s="149">
        <v>1084.865845</v>
      </c>
      <c r="U103" s="149">
        <v>1111.9262699999999</v>
      </c>
      <c r="V103" s="149">
        <v>1138.9233400000001</v>
      </c>
      <c r="W103" s="149">
        <v>1166.5638429999999</v>
      </c>
      <c r="X103" s="149">
        <v>1195.170044</v>
      </c>
      <c r="Y103" s="149">
        <v>1223.1854249999999</v>
      </c>
      <c r="Z103" s="149">
        <v>1250.6136469999999</v>
      </c>
      <c r="AA103" s="149">
        <v>1278.6414789999999</v>
      </c>
      <c r="AB103" s="149">
        <v>1308.838501</v>
      </c>
      <c r="AC103" s="149">
        <v>1339.61499</v>
      </c>
      <c r="AD103" s="149">
        <v>1370.6759030000001</v>
      </c>
      <c r="AE103" s="149">
        <v>1404.4072269999999</v>
      </c>
      <c r="AF103" s="146">
        <v>2.1604000000000002E-2</v>
      </c>
      <c r="AG103" s="153"/>
    </row>
    <row r="104" spans="1:33" ht="36.75">
      <c r="A104" s="152" t="s">
        <v>2134</v>
      </c>
      <c r="B104" s="148" t="s">
        <v>2135</v>
      </c>
      <c r="C104" s="149">
        <v>291.44287100000003</v>
      </c>
      <c r="D104" s="149">
        <v>376.62927200000001</v>
      </c>
      <c r="E104" s="149">
        <v>410.72482300000001</v>
      </c>
      <c r="F104" s="149">
        <v>417.44140599999997</v>
      </c>
      <c r="G104" s="149">
        <v>427.931152</v>
      </c>
      <c r="H104" s="149">
        <v>438.36691300000001</v>
      </c>
      <c r="I104" s="149">
        <v>447.951843</v>
      </c>
      <c r="J104" s="149">
        <v>456.40588400000001</v>
      </c>
      <c r="K104" s="149">
        <v>463.81881700000002</v>
      </c>
      <c r="L104" s="149">
        <v>471.540344</v>
      </c>
      <c r="M104" s="149">
        <v>481.249573</v>
      </c>
      <c r="N104" s="149">
        <v>492.14892600000002</v>
      </c>
      <c r="O104" s="149">
        <v>503.03637700000002</v>
      </c>
      <c r="P104" s="149">
        <v>514.11279300000001</v>
      </c>
      <c r="Q104" s="149">
        <v>526.15240500000004</v>
      </c>
      <c r="R104" s="149">
        <v>539.14410399999997</v>
      </c>
      <c r="S104" s="149">
        <v>552.65191700000003</v>
      </c>
      <c r="T104" s="149">
        <v>566.41955600000006</v>
      </c>
      <c r="U104" s="149">
        <v>581.76110800000004</v>
      </c>
      <c r="V104" s="149">
        <v>597.17816200000004</v>
      </c>
      <c r="W104" s="149">
        <v>612.99054000000001</v>
      </c>
      <c r="X104" s="149">
        <v>629.34680200000003</v>
      </c>
      <c r="Y104" s="149">
        <v>645.55127000000005</v>
      </c>
      <c r="Z104" s="149">
        <v>661.60510299999999</v>
      </c>
      <c r="AA104" s="149">
        <v>678.04516599999999</v>
      </c>
      <c r="AB104" s="149">
        <v>695.58856200000002</v>
      </c>
      <c r="AC104" s="149">
        <v>713.52148399999999</v>
      </c>
      <c r="AD104" s="149">
        <v>731.71319600000004</v>
      </c>
      <c r="AE104" s="149">
        <v>751.25647000000004</v>
      </c>
      <c r="AF104" s="146">
        <v>3.4396000000000003E-2</v>
      </c>
      <c r="AG104" s="153"/>
    </row>
    <row r="105" spans="1:33" ht="36.75">
      <c r="A105" s="152" t="s">
        <v>2136</v>
      </c>
      <c r="B105" s="148" t="s">
        <v>2137</v>
      </c>
      <c r="C105" s="149">
        <v>109.65400700000001</v>
      </c>
      <c r="D105" s="149">
        <v>115.916664</v>
      </c>
      <c r="E105" s="149">
        <v>116.46487399999999</v>
      </c>
      <c r="F105" s="149">
        <v>116.764183</v>
      </c>
      <c r="G105" s="149">
        <v>119.278656</v>
      </c>
      <c r="H105" s="149">
        <v>121.753967</v>
      </c>
      <c r="I105" s="149">
        <v>123.927666</v>
      </c>
      <c r="J105" s="149">
        <v>125.71165499999999</v>
      </c>
      <c r="K105" s="149">
        <v>127.139191</v>
      </c>
      <c r="L105" s="149">
        <v>128.65365600000001</v>
      </c>
      <c r="M105" s="149">
        <v>130.79510500000001</v>
      </c>
      <c r="N105" s="149">
        <v>133.299286</v>
      </c>
      <c r="O105" s="149">
        <v>135.77739</v>
      </c>
      <c r="P105" s="149">
        <v>138.29380800000001</v>
      </c>
      <c r="Q105" s="149">
        <v>141.09445199999999</v>
      </c>
      <c r="R105" s="149">
        <v>144.172653</v>
      </c>
      <c r="S105" s="149">
        <v>147.387192</v>
      </c>
      <c r="T105" s="149">
        <v>150.655472</v>
      </c>
      <c r="U105" s="149">
        <v>154.38471999999999</v>
      </c>
      <c r="V105" s="149">
        <v>158.1026</v>
      </c>
      <c r="W105" s="149">
        <v>161.908447</v>
      </c>
      <c r="X105" s="149">
        <v>165.847443</v>
      </c>
      <c r="Y105" s="149">
        <v>169.700684</v>
      </c>
      <c r="Z105" s="149">
        <v>173.46878100000001</v>
      </c>
      <c r="AA105" s="149">
        <v>177.318344</v>
      </c>
      <c r="AB105" s="149">
        <v>181.46984900000001</v>
      </c>
      <c r="AC105" s="149">
        <v>185.699783</v>
      </c>
      <c r="AD105" s="149">
        <v>189.96658300000001</v>
      </c>
      <c r="AE105" s="149">
        <v>194.60526999999999</v>
      </c>
      <c r="AF105" s="146">
        <v>2.0698999999999999E-2</v>
      </c>
      <c r="AG105" s="153"/>
    </row>
    <row r="106" spans="1:33">
      <c r="A106" s="152" t="s">
        <v>2138</v>
      </c>
      <c r="B106" s="148" t="s">
        <v>2139</v>
      </c>
      <c r="C106" s="149">
        <v>97.788550999999998</v>
      </c>
      <c r="D106" s="149">
        <v>116.537071</v>
      </c>
      <c r="E106" s="149">
        <v>129.851135</v>
      </c>
      <c r="F106" s="149">
        <v>138.94378699999999</v>
      </c>
      <c r="G106" s="149">
        <v>146.62851000000001</v>
      </c>
      <c r="H106" s="149">
        <v>153.51113900000001</v>
      </c>
      <c r="I106" s="149">
        <v>156.930206</v>
      </c>
      <c r="J106" s="149">
        <v>160.421234</v>
      </c>
      <c r="K106" s="149">
        <v>163.97563199999999</v>
      </c>
      <c r="L106" s="149">
        <v>167.596069</v>
      </c>
      <c r="M106" s="149">
        <v>171.27801500000001</v>
      </c>
      <c r="N106" s="149">
        <v>175.01597599999999</v>
      </c>
      <c r="O106" s="149">
        <v>178.81019599999999</v>
      </c>
      <c r="P106" s="149">
        <v>182.661438</v>
      </c>
      <c r="Q106" s="149">
        <v>186.56987000000001</v>
      </c>
      <c r="R106" s="149">
        <v>190.536957</v>
      </c>
      <c r="S106" s="149">
        <v>194.563095</v>
      </c>
      <c r="T106" s="149">
        <v>198.65008499999999</v>
      </c>
      <c r="U106" s="149">
        <v>202.795197</v>
      </c>
      <c r="V106" s="149">
        <v>207.00029000000001</v>
      </c>
      <c r="W106" s="149">
        <v>211.267471</v>
      </c>
      <c r="X106" s="149">
        <v>215.59639000000001</v>
      </c>
      <c r="Y106" s="149">
        <v>219.99505600000001</v>
      </c>
      <c r="Z106" s="149">
        <v>224.46772799999999</v>
      </c>
      <c r="AA106" s="149">
        <v>229.01632699999999</v>
      </c>
      <c r="AB106" s="149">
        <v>233.64376799999999</v>
      </c>
      <c r="AC106" s="149">
        <v>238.35256999999999</v>
      </c>
      <c r="AD106" s="149">
        <v>243.14686599999999</v>
      </c>
      <c r="AE106" s="149">
        <v>248.029572</v>
      </c>
      <c r="AF106" s="146">
        <v>3.3799000000000003E-2</v>
      </c>
      <c r="AG106" s="153"/>
    </row>
    <row r="107" spans="1:33" ht="36.75">
      <c r="A107" s="152" t="s">
        <v>2140</v>
      </c>
      <c r="B107" s="148" t="s">
        <v>2133</v>
      </c>
      <c r="C107" s="149">
        <v>46.483733999999998</v>
      </c>
      <c r="D107" s="149">
        <v>52.576613999999999</v>
      </c>
      <c r="E107" s="149">
        <v>56.012763999999997</v>
      </c>
      <c r="F107" s="149">
        <v>58.483322000000001</v>
      </c>
      <c r="G107" s="149">
        <v>60.800694</v>
      </c>
      <c r="H107" s="149">
        <v>62.895470000000003</v>
      </c>
      <c r="I107" s="149">
        <v>64.119736000000003</v>
      </c>
      <c r="J107" s="149">
        <v>65.371596999999994</v>
      </c>
      <c r="K107" s="149">
        <v>66.645554000000004</v>
      </c>
      <c r="L107" s="149">
        <v>67.943336000000002</v>
      </c>
      <c r="M107" s="149">
        <v>69.261993000000004</v>
      </c>
      <c r="N107" s="149">
        <v>70.597969000000006</v>
      </c>
      <c r="O107" s="149">
        <v>71.951194999999998</v>
      </c>
      <c r="P107" s="149">
        <v>73.321762000000007</v>
      </c>
      <c r="Q107" s="149">
        <v>74.709625000000003</v>
      </c>
      <c r="R107" s="149">
        <v>76.115097000000006</v>
      </c>
      <c r="S107" s="149">
        <v>77.538216000000006</v>
      </c>
      <c r="T107" s="149">
        <v>78.979500000000002</v>
      </c>
      <c r="U107" s="149">
        <v>80.436768000000001</v>
      </c>
      <c r="V107" s="149">
        <v>81.911124999999998</v>
      </c>
      <c r="W107" s="149">
        <v>83.403251999999995</v>
      </c>
      <c r="X107" s="149">
        <v>84.912941000000004</v>
      </c>
      <c r="Y107" s="149">
        <v>86.442954999999998</v>
      </c>
      <c r="Z107" s="149">
        <v>87.994750999999994</v>
      </c>
      <c r="AA107" s="149">
        <v>89.568877999999998</v>
      </c>
      <c r="AB107" s="149">
        <v>91.166283000000007</v>
      </c>
      <c r="AC107" s="149">
        <v>92.787719999999993</v>
      </c>
      <c r="AD107" s="149">
        <v>94.434532000000004</v>
      </c>
      <c r="AE107" s="149">
        <v>96.107642999999996</v>
      </c>
      <c r="AF107" s="146">
        <v>2.6280999999999999E-2</v>
      </c>
      <c r="AG107" s="153"/>
    </row>
    <row r="108" spans="1:33" ht="36.75">
      <c r="A108" s="152" t="s">
        <v>2141</v>
      </c>
      <c r="B108" s="148" t="s">
        <v>2135</v>
      </c>
      <c r="C108" s="149">
        <v>44.320006999999997</v>
      </c>
      <c r="D108" s="149">
        <v>56.016773000000001</v>
      </c>
      <c r="E108" s="149">
        <v>65.242180000000005</v>
      </c>
      <c r="F108" s="149">
        <v>71.493279000000001</v>
      </c>
      <c r="G108" s="149">
        <v>76.510611999999995</v>
      </c>
      <c r="H108" s="149">
        <v>80.981887999999998</v>
      </c>
      <c r="I108" s="149">
        <v>82.990195999999997</v>
      </c>
      <c r="J108" s="149">
        <v>85.038689000000005</v>
      </c>
      <c r="K108" s="149">
        <v>87.125076000000007</v>
      </c>
      <c r="L108" s="149">
        <v>89.250031000000007</v>
      </c>
      <c r="M108" s="149">
        <v>91.412482999999995</v>
      </c>
      <c r="N108" s="149">
        <v>93.610962000000001</v>
      </c>
      <c r="O108" s="149">
        <v>95.845900999999998</v>
      </c>
      <c r="P108" s="149">
        <v>98.117858999999996</v>
      </c>
      <c r="Q108" s="149">
        <v>100.427132</v>
      </c>
      <c r="R108" s="149">
        <v>102.77475</v>
      </c>
      <c r="S108" s="149">
        <v>105.161118</v>
      </c>
      <c r="T108" s="149">
        <v>107.58744</v>
      </c>
      <c r="U108" s="149">
        <v>110.053513</v>
      </c>
      <c r="V108" s="149">
        <v>112.55989099999999</v>
      </c>
      <c r="W108" s="149">
        <v>115.107895</v>
      </c>
      <c r="X108" s="149">
        <v>117.697464</v>
      </c>
      <c r="Y108" s="149">
        <v>120.33337400000001</v>
      </c>
      <c r="Z108" s="149">
        <v>123.01821099999999</v>
      </c>
      <c r="AA108" s="149">
        <v>125.753281</v>
      </c>
      <c r="AB108" s="149">
        <v>128.54042100000001</v>
      </c>
      <c r="AC108" s="149">
        <v>131.38125600000001</v>
      </c>
      <c r="AD108" s="149">
        <v>134.27836600000001</v>
      </c>
      <c r="AE108" s="149">
        <v>137.233643</v>
      </c>
      <c r="AF108" s="146">
        <v>4.1191999999999999E-2</v>
      </c>
      <c r="AG108" s="153"/>
    </row>
    <row r="109" spans="1:33" ht="36.75">
      <c r="A109" s="152" t="s">
        <v>2142</v>
      </c>
      <c r="B109" s="148" t="s">
        <v>2137</v>
      </c>
      <c r="C109" s="149">
        <v>6.9848179999999997</v>
      </c>
      <c r="D109" s="149">
        <v>7.9436809999999998</v>
      </c>
      <c r="E109" s="149">
        <v>8.5961859999999994</v>
      </c>
      <c r="F109" s="149">
        <v>8.9671769999999995</v>
      </c>
      <c r="G109" s="149">
        <v>9.3172130000000006</v>
      </c>
      <c r="H109" s="149">
        <v>9.6337810000000008</v>
      </c>
      <c r="I109" s="149">
        <v>9.8202590000000001</v>
      </c>
      <c r="J109" s="149">
        <v>10.010951</v>
      </c>
      <c r="K109" s="149">
        <v>10.205007999999999</v>
      </c>
      <c r="L109" s="149">
        <v>10.402691000000001</v>
      </c>
      <c r="M109" s="149">
        <v>10.603547000000001</v>
      </c>
      <c r="N109" s="149">
        <v>10.807024</v>
      </c>
      <c r="O109" s="149">
        <v>11.013108000000001</v>
      </c>
      <c r="P109" s="149">
        <v>11.221814</v>
      </c>
      <c r="Q109" s="149">
        <v>11.433130999999999</v>
      </c>
      <c r="R109" s="149">
        <v>11.647105</v>
      </c>
      <c r="S109" s="149">
        <v>11.863749</v>
      </c>
      <c r="T109" s="149">
        <v>12.083130000000001</v>
      </c>
      <c r="U109" s="149">
        <v>12.304914999999999</v>
      </c>
      <c r="V109" s="149">
        <v>12.529273999999999</v>
      </c>
      <c r="W109" s="149">
        <v>12.756309</v>
      </c>
      <c r="X109" s="149">
        <v>12.985987</v>
      </c>
      <c r="Y109" s="149">
        <v>13.218731</v>
      </c>
      <c r="Z109" s="149">
        <v>13.45476</v>
      </c>
      <c r="AA109" s="149">
        <v>13.694159000000001</v>
      </c>
      <c r="AB109" s="149">
        <v>13.937068</v>
      </c>
      <c r="AC109" s="149">
        <v>14.183602</v>
      </c>
      <c r="AD109" s="149">
        <v>14.433968999999999</v>
      </c>
      <c r="AE109" s="149">
        <v>14.688302999999999</v>
      </c>
      <c r="AF109" s="146">
        <v>2.6901999999999999E-2</v>
      </c>
      <c r="AG109" s="153"/>
    </row>
    <row r="110" spans="1:33" ht="48.75">
      <c r="A110" s="152" t="s">
        <v>2143</v>
      </c>
      <c r="B110" s="148" t="s">
        <v>2144</v>
      </c>
      <c r="C110" s="149">
        <v>99.841224999999994</v>
      </c>
      <c r="D110" s="149">
        <v>121.38716100000001</v>
      </c>
      <c r="E110" s="149">
        <v>140.14009100000001</v>
      </c>
      <c r="F110" s="149">
        <v>151.262756</v>
      </c>
      <c r="G110" s="149">
        <v>161.67996199999999</v>
      </c>
      <c r="H110" s="149">
        <v>169.41802999999999</v>
      </c>
      <c r="I110" s="149">
        <v>176.163284</v>
      </c>
      <c r="J110" s="149">
        <v>182.32843</v>
      </c>
      <c r="K110" s="149">
        <v>188.683502</v>
      </c>
      <c r="L110" s="149">
        <v>195.21624800000001</v>
      </c>
      <c r="M110" s="149">
        <v>201.96676600000001</v>
      </c>
      <c r="N110" s="149">
        <v>208.904144</v>
      </c>
      <c r="O110" s="149">
        <v>216.03270000000001</v>
      </c>
      <c r="P110" s="149">
        <v>223.35351600000001</v>
      </c>
      <c r="Q110" s="149">
        <v>230.84750399999999</v>
      </c>
      <c r="R110" s="149">
        <v>238.536697</v>
      </c>
      <c r="S110" s="149">
        <v>246.42671200000001</v>
      </c>
      <c r="T110" s="149">
        <v>254.52114900000001</v>
      </c>
      <c r="U110" s="149">
        <v>262.81677200000001</v>
      </c>
      <c r="V110" s="149">
        <v>271.26284800000002</v>
      </c>
      <c r="W110" s="149">
        <v>279.914154</v>
      </c>
      <c r="X110" s="149">
        <v>288.77542099999999</v>
      </c>
      <c r="Y110" s="149">
        <v>297.85025000000002</v>
      </c>
      <c r="Z110" s="149">
        <v>307.14016700000002</v>
      </c>
      <c r="AA110" s="149">
        <v>316.583099</v>
      </c>
      <c r="AB110" s="149">
        <v>326.23324600000001</v>
      </c>
      <c r="AC110" s="149">
        <v>336.11285400000003</v>
      </c>
      <c r="AD110" s="149">
        <v>346.24740600000001</v>
      </c>
      <c r="AE110" s="149">
        <v>356.65838600000001</v>
      </c>
      <c r="AF110" s="146">
        <v>4.6521E-2</v>
      </c>
      <c r="AG110" s="153"/>
    </row>
    <row r="111" spans="1:33" ht="36.75">
      <c r="A111" s="152" t="s">
        <v>2145</v>
      </c>
      <c r="B111" s="148" t="s">
        <v>2133</v>
      </c>
      <c r="C111" s="149">
        <v>69.764510999999999</v>
      </c>
      <c r="D111" s="149">
        <v>84.004554999999996</v>
      </c>
      <c r="E111" s="149">
        <v>96.466919000000004</v>
      </c>
      <c r="F111" s="149">
        <v>103.140091</v>
      </c>
      <c r="G111" s="149">
        <v>109.625092</v>
      </c>
      <c r="H111" s="149">
        <v>114.665237</v>
      </c>
      <c r="I111" s="149">
        <v>119.181656</v>
      </c>
      <c r="J111" s="149">
        <v>123.406693</v>
      </c>
      <c r="K111" s="149">
        <v>127.766006</v>
      </c>
      <c r="L111" s="149">
        <v>132.25155599999999</v>
      </c>
      <c r="M111" s="149">
        <v>136.891357</v>
      </c>
      <c r="N111" s="149">
        <v>141.66313199999999</v>
      </c>
      <c r="O111" s="149">
        <v>146.57012900000001</v>
      </c>
      <c r="P111" s="149">
        <v>151.61326600000001</v>
      </c>
      <c r="Q111" s="149">
        <v>156.778717</v>
      </c>
      <c r="R111" s="149">
        <v>162.08247399999999</v>
      </c>
      <c r="S111" s="149">
        <v>167.52858000000001</v>
      </c>
      <c r="T111" s="149">
        <v>173.11968999999999</v>
      </c>
      <c r="U111" s="149">
        <v>178.852982</v>
      </c>
      <c r="V111" s="149">
        <v>184.691833</v>
      </c>
      <c r="W111" s="149">
        <v>190.676163</v>
      </c>
      <c r="X111" s="149">
        <v>196.80931100000001</v>
      </c>
      <c r="Y111" s="149">
        <v>203.09402499999999</v>
      </c>
      <c r="Z111" s="149">
        <v>209.53149400000001</v>
      </c>
      <c r="AA111" s="149">
        <v>216.077438</v>
      </c>
      <c r="AB111" s="149">
        <v>222.77117899999999</v>
      </c>
      <c r="AC111" s="149">
        <v>229.627655</v>
      </c>
      <c r="AD111" s="149">
        <v>236.664062</v>
      </c>
      <c r="AE111" s="149">
        <v>243.894913</v>
      </c>
      <c r="AF111" s="146">
        <v>4.5713999999999998E-2</v>
      </c>
      <c r="AG111" s="153"/>
    </row>
    <row r="112" spans="1:33" ht="36.75">
      <c r="A112" s="152" t="s">
        <v>2146</v>
      </c>
      <c r="B112" s="148" t="s">
        <v>2135</v>
      </c>
      <c r="C112" s="149">
        <v>22.082386</v>
      </c>
      <c r="D112" s="149">
        <v>27.943691000000001</v>
      </c>
      <c r="E112" s="149">
        <v>32.981406999999997</v>
      </c>
      <c r="F112" s="149">
        <v>36.874682999999997</v>
      </c>
      <c r="G112" s="149">
        <v>40.216048999999998</v>
      </c>
      <c r="H112" s="149">
        <v>42.408810000000003</v>
      </c>
      <c r="I112" s="149">
        <v>44.160705999999998</v>
      </c>
      <c r="J112" s="149">
        <v>45.636051000000002</v>
      </c>
      <c r="K112" s="149">
        <v>47.151519999999998</v>
      </c>
      <c r="L112" s="149">
        <v>48.703654999999998</v>
      </c>
      <c r="M112" s="149">
        <v>50.301430000000003</v>
      </c>
      <c r="N112" s="149">
        <v>51.938842999999999</v>
      </c>
      <c r="O112" s="149">
        <v>53.616570000000003</v>
      </c>
      <c r="P112" s="149">
        <v>55.334595</v>
      </c>
      <c r="Q112" s="149">
        <v>57.089325000000002</v>
      </c>
      <c r="R112" s="149">
        <v>58.884922000000003</v>
      </c>
      <c r="S112" s="149">
        <v>60.722434999999997</v>
      </c>
      <c r="T112" s="149">
        <v>62.602508999999998</v>
      </c>
      <c r="U112" s="149">
        <v>64.525108000000003</v>
      </c>
      <c r="V112" s="149">
        <v>66.480514999999997</v>
      </c>
      <c r="W112" s="149">
        <v>68.478851000000006</v>
      </c>
      <c r="X112" s="149">
        <v>70.520927</v>
      </c>
      <c r="Y112" s="149">
        <v>72.607429999999994</v>
      </c>
      <c r="Z112" s="149">
        <v>74.738403000000005</v>
      </c>
      <c r="AA112" s="149">
        <v>76.901359999999997</v>
      </c>
      <c r="AB112" s="149">
        <v>79.106399999999994</v>
      </c>
      <c r="AC112" s="149">
        <v>81.359183999999999</v>
      </c>
      <c r="AD112" s="149">
        <v>83.666259999999994</v>
      </c>
      <c r="AE112" s="149">
        <v>86.032966999999999</v>
      </c>
      <c r="AF112" s="146">
        <v>4.9768E-2</v>
      </c>
      <c r="AG112" s="153"/>
    </row>
    <row r="113" spans="1:33" ht="36.75">
      <c r="A113" s="152" t="s">
        <v>2147</v>
      </c>
      <c r="B113" s="148" t="s">
        <v>2137</v>
      </c>
      <c r="C113" s="149">
        <v>7.9943369999999998</v>
      </c>
      <c r="D113" s="149">
        <v>9.4389260000000004</v>
      </c>
      <c r="E113" s="149">
        <v>10.691757000000001</v>
      </c>
      <c r="F113" s="149">
        <v>11.247966999999999</v>
      </c>
      <c r="G113" s="149">
        <v>11.838803</v>
      </c>
      <c r="H113" s="149">
        <v>12.343989000000001</v>
      </c>
      <c r="I113" s="149">
        <v>12.820919</v>
      </c>
      <c r="J113" s="149">
        <v>13.285686999999999</v>
      </c>
      <c r="K113" s="149">
        <v>13.765993</v>
      </c>
      <c r="L113" s="149">
        <v>14.261029000000001</v>
      </c>
      <c r="M113" s="149">
        <v>14.773972000000001</v>
      </c>
      <c r="N113" s="149">
        <v>15.302161999999999</v>
      </c>
      <c r="O113" s="149">
        <v>15.846017</v>
      </c>
      <c r="P113" s="149">
        <v>16.405667999999999</v>
      </c>
      <c r="Q113" s="149">
        <v>16.97946</v>
      </c>
      <c r="R113" s="149">
        <v>17.569309000000001</v>
      </c>
      <c r="S113" s="149">
        <v>18.175705000000001</v>
      </c>
      <c r="T113" s="149">
        <v>18.798973</v>
      </c>
      <c r="U113" s="149">
        <v>19.438686000000001</v>
      </c>
      <c r="V113" s="149">
        <v>20.090475000000001</v>
      </c>
      <c r="W113" s="149">
        <v>20.759160999999999</v>
      </c>
      <c r="X113" s="149">
        <v>21.445156000000001</v>
      </c>
      <c r="Y113" s="149">
        <v>22.148788</v>
      </c>
      <c r="Z113" s="149">
        <v>22.870235000000001</v>
      </c>
      <c r="AA113" s="149">
        <v>23.604284</v>
      </c>
      <c r="AB113" s="149">
        <v>24.355677</v>
      </c>
      <c r="AC113" s="149">
        <v>25.126003000000001</v>
      </c>
      <c r="AD113" s="149">
        <v>25.917096999999998</v>
      </c>
      <c r="AE113" s="149">
        <v>26.730518</v>
      </c>
      <c r="AF113" s="146">
        <v>4.4052000000000001E-2</v>
      </c>
      <c r="AG113" s="153"/>
    </row>
    <row r="114" spans="1:33" ht="24.75">
      <c r="A114" s="152" t="s">
        <v>2148</v>
      </c>
      <c r="B114" s="148" t="s">
        <v>2149</v>
      </c>
      <c r="C114" s="149">
        <v>877.59985400000005</v>
      </c>
      <c r="D114" s="149">
        <v>1119.4864500000001</v>
      </c>
      <c r="E114" s="149">
        <v>1274.9530030000001</v>
      </c>
      <c r="F114" s="149">
        <v>1333.865112</v>
      </c>
      <c r="G114" s="149">
        <v>1422.423706</v>
      </c>
      <c r="H114" s="149">
        <v>1452.9285890000001</v>
      </c>
      <c r="I114" s="149">
        <v>1483.7619629999999</v>
      </c>
      <c r="J114" s="149">
        <v>1515.0489500000001</v>
      </c>
      <c r="K114" s="149">
        <v>1546.865112</v>
      </c>
      <c r="L114" s="149">
        <v>1579.2467039999999</v>
      </c>
      <c r="M114" s="149">
        <v>1612.2222899999999</v>
      </c>
      <c r="N114" s="149">
        <v>1645.8079829999999</v>
      </c>
      <c r="O114" s="149">
        <v>1679.958496</v>
      </c>
      <c r="P114" s="149">
        <v>1714.6062010000001</v>
      </c>
      <c r="Q114" s="149">
        <v>1749.828857</v>
      </c>
      <c r="R114" s="149">
        <v>1785.697144</v>
      </c>
      <c r="S114" s="149">
        <v>1822.179932</v>
      </c>
      <c r="T114" s="149">
        <v>1859.2739260000001</v>
      </c>
      <c r="U114" s="149">
        <v>1897.0032960000001</v>
      </c>
      <c r="V114" s="149">
        <v>1935.334351</v>
      </c>
      <c r="W114" s="149">
        <v>1974.259033</v>
      </c>
      <c r="X114" s="149">
        <v>2013.7669679999999</v>
      </c>
      <c r="Y114" s="149">
        <v>2053.8469239999999</v>
      </c>
      <c r="Z114" s="149">
        <v>2094.4934079999998</v>
      </c>
      <c r="AA114" s="149">
        <v>2135.6967770000001</v>
      </c>
      <c r="AB114" s="149">
        <v>2177.4594729999999</v>
      </c>
      <c r="AC114" s="149">
        <v>2219.830078</v>
      </c>
      <c r="AD114" s="149">
        <v>2262.873047</v>
      </c>
      <c r="AE114" s="149">
        <v>2306.6342770000001</v>
      </c>
      <c r="AF114" s="146">
        <v>3.5115E-2</v>
      </c>
      <c r="AG114" s="153"/>
    </row>
    <row r="115" spans="1:33" ht="36.75">
      <c r="A115" s="152" t="s">
        <v>2150</v>
      </c>
      <c r="B115" s="148" t="s">
        <v>2133</v>
      </c>
      <c r="C115" s="149">
        <v>457.99380500000001</v>
      </c>
      <c r="D115" s="149">
        <v>580.28509499999996</v>
      </c>
      <c r="E115" s="149">
        <v>654.986267</v>
      </c>
      <c r="F115" s="149">
        <v>680.76531999999997</v>
      </c>
      <c r="G115" s="149">
        <v>711.43078600000001</v>
      </c>
      <c r="H115" s="149">
        <v>727.30053699999996</v>
      </c>
      <c r="I115" s="149">
        <v>743.324524</v>
      </c>
      <c r="J115" s="149">
        <v>759.58312999999998</v>
      </c>
      <c r="K115" s="149">
        <v>776.12072799999999</v>
      </c>
      <c r="L115" s="149">
        <v>792.95568800000001</v>
      </c>
      <c r="M115" s="149">
        <v>810.10845900000004</v>
      </c>
      <c r="N115" s="149">
        <v>827.59625200000005</v>
      </c>
      <c r="O115" s="149">
        <v>845.394409</v>
      </c>
      <c r="P115" s="149">
        <v>863.46362299999998</v>
      </c>
      <c r="Q115" s="149">
        <v>881.85449200000005</v>
      </c>
      <c r="R115" s="149">
        <v>900.60906999999997</v>
      </c>
      <c r="S115" s="149">
        <v>919.70696999999996</v>
      </c>
      <c r="T115" s="149">
        <v>939.14758300000005</v>
      </c>
      <c r="U115" s="149">
        <v>958.95074499999998</v>
      </c>
      <c r="V115" s="149">
        <v>979.09222399999999</v>
      </c>
      <c r="W115" s="149">
        <v>999.56774900000005</v>
      </c>
      <c r="X115" s="149">
        <v>1020.372314</v>
      </c>
      <c r="Y115" s="149">
        <v>1041.499268</v>
      </c>
      <c r="Z115" s="149">
        <v>1062.9472659999999</v>
      </c>
      <c r="AA115" s="149">
        <v>1084.717163</v>
      </c>
      <c r="AB115" s="149">
        <v>1106.8122559999999</v>
      </c>
      <c r="AC115" s="149">
        <v>1129.258789</v>
      </c>
      <c r="AD115" s="149">
        <v>1152.091797</v>
      </c>
      <c r="AE115" s="149">
        <v>1175.3342290000001</v>
      </c>
      <c r="AF115" s="146">
        <v>3.4231999999999999E-2</v>
      </c>
      <c r="AG115" s="153"/>
    </row>
    <row r="116" spans="1:33" ht="36.75">
      <c r="A116" s="152" t="s">
        <v>2151</v>
      </c>
      <c r="B116" s="148" t="s">
        <v>2135</v>
      </c>
      <c r="C116" s="149">
        <v>384.73519900000002</v>
      </c>
      <c r="D116" s="149">
        <v>494.32092299999999</v>
      </c>
      <c r="E116" s="149">
        <v>568.28112799999997</v>
      </c>
      <c r="F116" s="149">
        <v>599.45251499999995</v>
      </c>
      <c r="G116" s="149">
        <v>655.16479500000003</v>
      </c>
      <c r="H116" s="149">
        <v>668.54449499999998</v>
      </c>
      <c r="I116" s="149">
        <v>682.08648700000003</v>
      </c>
      <c r="J116" s="149">
        <v>695.82885699999997</v>
      </c>
      <c r="K116" s="149">
        <v>709.79925500000002</v>
      </c>
      <c r="L116" s="149">
        <v>724.01422100000002</v>
      </c>
      <c r="M116" s="149">
        <v>738.48004200000003</v>
      </c>
      <c r="N116" s="149">
        <v>753.19427499999995</v>
      </c>
      <c r="O116" s="149">
        <v>768.13793899999996</v>
      </c>
      <c r="P116" s="149">
        <v>783.28631600000006</v>
      </c>
      <c r="Q116" s="149">
        <v>798.66192599999999</v>
      </c>
      <c r="R116" s="149">
        <v>814.29058799999996</v>
      </c>
      <c r="S116" s="149">
        <v>830.162598</v>
      </c>
      <c r="T116" s="149">
        <v>846.27569600000004</v>
      </c>
      <c r="U116" s="149">
        <v>862.63250700000003</v>
      </c>
      <c r="V116" s="149">
        <v>879.22540300000003</v>
      </c>
      <c r="W116" s="149">
        <v>896.05114700000001</v>
      </c>
      <c r="X116" s="149">
        <v>913.104736</v>
      </c>
      <c r="Y116" s="149">
        <v>930.38195800000005</v>
      </c>
      <c r="Z116" s="149">
        <v>947.878601</v>
      </c>
      <c r="AA116" s="149">
        <v>965.584473</v>
      </c>
      <c r="AB116" s="149">
        <v>983.49823000000004</v>
      </c>
      <c r="AC116" s="149">
        <v>1001.6401980000001</v>
      </c>
      <c r="AD116" s="149">
        <v>1020.036865</v>
      </c>
      <c r="AE116" s="149">
        <v>1038.7089840000001</v>
      </c>
      <c r="AF116" s="146">
        <v>3.6107E-2</v>
      </c>
      <c r="AG116" s="153"/>
    </row>
    <row r="117" spans="1:33">
      <c r="A117" s="152" t="s">
        <v>2152</v>
      </c>
      <c r="B117" s="171" t="s">
        <v>2137</v>
      </c>
      <c r="C117" s="172">
        <v>34.870902999999998</v>
      </c>
      <c r="D117" s="172">
        <v>44.880547</v>
      </c>
      <c r="E117" s="172">
        <v>51.685589</v>
      </c>
      <c r="F117" s="172">
        <v>53.647475999999997</v>
      </c>
      <c r="G117" s="172">
        <v>55.828116999999999</v>
      </c>
      <c r="H117" s="172">
        <v>57.083621999999998</v>
      </c>
      <c r="I117" s="172">
        <v>58.351047999999999</v>
      </c>
      <c r="J117" s="172">
        <v>59.637023999999997</v>
      </c>
      <c r="K117" s="172">
        <v>60.945126000000002</v>
      </c>
      <c r="L117" s="172">
        <v>62.276809999999998</v>
      </c>
      <c r="M117" s="172">
        <v>63.633769999999998</v>
      </c>
      <c r="N117" s="172">
        <v>65.017516999999998</v>
      </c>
      <c r="O117" s="172">
        <v>66.426085999999998</v>
      </c>
      <c r="P117" s="172">
        <v>67.856292999999994</v>
      </c>
      <c r="Q117" s="172">
        <v>69.312302000000003</v>
      </c>
      <c r="R117" s="172">
        <v>70.797531000000006</v>
      </c>
      <c r="S117" s="172">
        <v>72.310294999999996</v>
      </c>
      <c r="T117" s="172">
        <v>73.850562999999994</v>
      </c>
      <c r="U117" s="172">
        <v>75.420029</v>
      </c>
      <c r="V117" s="172">
        <v>77.016670000000005</v>
      </c>
      <c r="W117" s="172">
        <v>78.640129000000002</v>
      </c>
      <c r="X117" s="172">
        <v>80.290030999999999</v>
      </c>
      <c r="Y117" s="172">
        <v>81.965835999999996</v>
      </c>
      <c r="Z117" s="172">
        <v>83.667450000000002</v>
      </c>
      <c r="AA117" s="172">
        <v>85.395065000000002</v>
      </c>
      <c r="AB117" s="172">
        <v>87.148910999999998</v>
      </c>
      <c r="AC117" s="172">
        <v>88.931160000000006</v>
      </c>
      <c r="AD117" s="172">
        <v>90.744545000000002</v>
      </c>
      <c r="AE117" s="172">
        <v>92.590896999999998</v>
      </c>
      <c r="AF117" s="173">
        <v>3.5492000000000003E-2</v>
      </c>
      <c r="AG117" s="153"/>
    </row>
    <row r="118" spans="1:33">
      <c r="A118" s="152" t="s">
        <v>2153</v>
      </c>
      <c r="B118" s="148" t="s">
        <v>2154</v>
      </c>
      <c r="C118" s="149">
        <v>101.69902</v>
      </c>
      <c r="D118" s="149">
        <v>148.23710600000001</v>
      </c>
      <c r="E118" s="149">
        <v>171.55920399999999</v>
      </c>
      <c r="F118" s="149">
        <v>184.58833300000001</v>
      </c>
      <c r="G118" s="149">
        <v>200.47425799999999</v>
      </c>
      <c r="H118" s="149">
        <v>210.807739</v>
      </c>
      <c r="I118" s="149">
        <v>220.13314800000001</v>
      </c>
      <c r="J118" s="149">
        <v>221.292801</v>
      </c>
      <c r="K118" s="149">
        <v>222.20796200000001</v>
      </c>
      <c r="L118" s="149">
        <v>222.935303</v>
      </c>
      <c r="M118" s="149">
        <v>223.57605000000001</v>
      </c>
      <c r="N118" s="149">
        <v>224.21723900000001</v>
      </c>
      <c r="O118" s="149">
        <v>224.86488299999999</v>
      </c>
      <c r="P118" s="149">
        <v>225.51828</v>
      </c>
      <c r="Q118" s="149">
        <v>226.176514</v>
      </c>
      <c r="R118" s="149">
        <v>226.83900499999999</v>
      </c>
      <c r="S118" s="149">
        <v>227.50564600000001</v>
      </c>
      <c r="T118" s="149">
        <v>228.174622</v>
      </c>
      <c r="U118" s="149">
        <v>228.840012</v>
      </c>
      <c r="V118" s="149">
        <v>229.505966</v>
      </c>
      <c r="W118" s="149">
        <v>230.17013499999999</v>
      </c>
      <c r="X118" s="149">
        <v>230.83374000000001</v>
      </c>
      <c r="Y118" s="149">
        <v>231.507385</v>
      </c>
      <c r="Z118" s="149">
        <v>232.219131</v>
      </c>
      <c r="AA118" s="149">
        <v>232.98898299999999</v>
      </c>
      <c r="AB118" s="149">
        <v>233.82221999999999</v>
      </c>
      <c r="AC118" s="149">
        <v>234.71961999999999</v>
      </c>
      <c r="AD118" s="149">
        <v>235.681839</v>
      </c>
      <c r="AE118" s="149">
        <v>236.708923</v>
      </c>
      <c r="AF118" s="146">
        <v>3.0632E-2</v>
      </c>
      <c r="AG118" s="153"/>
    </row>
    <row r="119" spans="1:33" ht="36.75">
      <c r="A119" s="152" t="s">
        <v>2155</v>
      </c>
      <c r="B119" s="148" t="s">
        <v>2133</v>
      </c>
      <c r="C119" s="149">
        <v>50.248626999999999</v>
      </c>
      <c r="D119" s="149">
        <v>73.327492000000007</v>
      </c>
      <c r="E119" s="149">
        <v>80.386336999999997</v>
      </c>
      <c r="F119" s="149">
        <v>83.712601000000006</v>
      </c>
      <c r="G119" s="149">
        <v>86.558563000000007</v>
      </c>
      <c r="H119" s="149">
        <v>88.524124</v>
      </c>
      <c r="I119" s="149">
        <v>90.305572999999995</v>
      </c>
      <c r="J119" s="149">
        <v>90.819534000000004</v>
      </c>
      <c r="K119" s="149">
        <v>91.274376000000004</v>
      </c>
      <c r="L119" s="149">
        <v>91.683593999999999</v>
      </c>
      <c r="M119" s="149">
        <v>92.070815999999994</v>
      </c>
      <c r="N119" s="149">
        <v>92.456360000000004</v>
      </c>
      <c r="O119" s="149">
        <v>92.842277999999993</v>
      </c>
      <c r="P119" s="149">
        <v>93.228309999999993</v>
      </c>
      <c r="Q119" s="149">
        <v>93.614204000000001</v>
      </c>
      <c r="R119" s="149">
        <v>94.000174999999999</v>
      </c>
      <c r="S119" s="149">
        <v>94.386238000000006</v>
      </c>
      <c r="T119" s="149">
        <v>94.772171</v>
      </c>
      <c r="U119" s="149">
        <v>95.154160000000005</v>
      </c>
      <c r="V119" s="149">
        <v>95.535126000000005</v>
      </c>
      <c r="W119" s="149">
        <v>95.914664999999999</v>
      </c>
      <c r="X119" s="149">
        <v>96.293319999999994</v>
      </c>
      <c r="Y119" s="149">
        <v>96.674294000000003</v>
      </c>
      <c r="Z119" s="149">
        <v>97.063903999999994</v>
      </c>
      <c r="AA119" s="149">
        <v>97.467574999999997</v>
      </c>
      <c r="AB119" s="149">
        <v>97.886573999999996</v>
      </c>
      <c r="AC119" s="149">
        <v>98.320922999999993</v>
      </c>
      <c r="AD119" s="149">
        <v>98.770683000000005</v>
      </c>
      <c r="AE119" s="149">
        <v>99.235695000000007</v>
      </c>
      <c r="AF119" s="146">
        <v>2.4601999999999999E-2</v>
      </c>
      <c r="AG119" s="153"/>
    </row>
    <row r="120" spans="1:33" ht="36.75">
      <c r="A120" s="152" t="s">
        <v>2156</v>
      </c>
      <c r="B120" s="148" t="s">
        <v>2135</v>
      </c>
      <c r="C120" s="149">
        <v>45.078837999999998</v>
      </c>
      <c r="D120" s="149">
        <v>65.604156000000003</v>
      </c>
      <c r="E120" s="149">
        <v>81.211539999999999</v>
      </c>
      <c r="F120" s="149">
        <v>90.667961000000005</v>
      </c>
      <c r="G120" s="149">
        <v>103.62951700000001</v>
      </c>
      <c r="H120" s="149">
        <v>111.925438</v>
      </c>
      <c r="I120" s="149">
        <v>119.40303</v>
      </c>
      <c r="J120" s="149">
        <v>119.986786</v>
      </c>
      <c r="K120" s="149">
        <v>120.389191</v>
      </c>
      <c r="L120" s="149">
        <v>120.652519</v>
      </c>
      <c r="M120" s="149">
        <v>120.852875</v>
      </c>
      <c r="N120" s="149">
        <v>121.055656</v>
      </c>
      <c r="O120" s="149">
        <v>121.264656</v>
      </c>
      <c r="P120" s="149">
        <v>121.479401</v>
      </c>
      <c r="Q120" s="149">
        <v>121.69931</v>
      </c>
      <c r="R120" s="149">
        <v>121.9235</v>
      </c>
      <c r="S120" s="149">
        <v>122.151825</v>
      </c>
      <c r="T120" s="149">
        <v>122.382729</v>
      </c>
      <c r="U120" s="149">
        <v>122.61462400000001</v>
      </c>
      <c r="V120" s="149">
        <v>122.848282</v>
      </c>
      <c r="W120" s="149">
        <v>123.08181</v>
      </c>
      <c r="X120" s="149">
        <v>123.315765</v>
      </c>
      <c r="Y120" s="149">
        <v>123.557365</v>
      </c>
      <c r="Z120" s="149">
        <v>123.82785</v>
      </c>
      <c r="AA120" s="149">
        <v>124.141457</v>
      </c>
      <c r="AB120" s="149">
        <v>124.50206799999999</v>
      </c>
      <c r="AC120" s="149">
        <v>124.910492</v>
      </c>
      <c r="AD120" s="149">
        <v>125.36726400000001</v>
      </c>
      <c r="AE120" s="149">
        <v>125.872688</v>
      </c>
      <c r="AF120" s="146">
        <v>3.7353999999999998E-2</v>
      </c>
      <c r="AG120" s="153"/>
    </row>
    <row r="121" spans="1:33" ht="36.75">
      <c r="A121" s="152" t="s">
        <v>2157</v>
      </c>
      <c r="B121" s="148" t="s">
        <v>2137</v>
      </c>
      <c r="C121" s="149">
        <v>6.3715529999999996</v>
      </c>
      <c r="D121" s="149">
        <v>9.3054469999999991</v>
      </c>
      <c r="E121" s="149">
        <v>9.9613259999999997</v>
      </c>
      <c r="F121" s="149">
        <v>10.207762000000001</v>
      </c>
      <c r="G121" s="149">
        <v>10.286180999999999</v>
      </c>
      <c r="H121" s="149">
        <v>10.358179</v>
      </c>
      <c r="I121" s="149">
        <v>10.424552</v>
      </c>
      <c r="J121" s="149">
        <v>10.486485999999999</v>
      </c>
      <c r="K121" s="149">
        <v>10.544403000000001</v>
      </c>
      <c r="L121" s="149">
        <v>10.599194000000001</v>
      </c>
      <c r="M121" s="149">
        <v>10.652366000000001</v>
      </c>
      <c r="N121" s="149">
        <v>10.705219</v>
      </c>
      <c r="O121" s="149">
        <v>10.757960000000001</v>
      </c>
      <c r="P121" s="149">
        <v>10.810561</v>
      </c>
      <c r="Q121" s="149">
        <v>10.863001000000001</v>
      </c>
      <c r="R121" s="149">
        <v>10.915336</v>
      </c>
      <c r="S121" s="149">
        <v>10.967572000000001</v>
      </c>
      <c r="T121" s="149">
        <v>11.019721000000001</v>
      </c>
      <c r="U121" s="149">
        <v>11.071241000000001</v>
      </c>
      <c r="V121" s="149">
        <v>11.122562</v>
      </c>
      <c r="W121" s="149">
        <v>11.17367</v>
      </c>
      <c r="X121" s="149">
        <v>11.224634</v>
      </c>
      <c r="Y121" s="149">
        <v>11.275739</v>
      </c>
      <c r="Z121" s="149">
        <v>11.327367000000001</v>
      </c>
      <c r="AA121" s="149">
        <v>11.379951</v>
      </c>
      <c r="AB121" s="149">
        <v>11.433577</v>
      </c>
      <c r="AC121" s="149">
        <v>11.488227</v>
      </c>
      <c r="AD121" s="149">
        <v>11.543894</v>
      </c>
      <c r="AE121" s="149">
        <v>11.600548</v>
      </c>
      <c r="AF121" s="146">
        <v>2.1631000000000001E-2</v>
      </c>
      <c r="AG121" s="153"/>
    </row>
    <row r="122" spans="1:33" ht="36.75">
      <c r="A122" s="152" t="s">
        <v>2158</v>
      </c>
      <c r="B122" s="148" t="s">
        <v>2159</v>
      </c>
      <c r="C122" s="149">
        <v>83.549149</v>
      </c>
      <c r="D122" s="149">
        <v>121.20388</v>
      </c>
      <c r="E122" s="149">
        <v>149.299881</v>
      </c>
      <c r="F122" s="149">
        <v>168.68980400000001</v>
      </c>
      <c r="G122" s="149">
        <v>185.26075700000001</v>
      </c>
      <c r="H122" s="149">
        <v>196.63462799999999</v>
      </c>
      <c r="I122" s="149">
        <v>207.11045799999999</v>
      </c>
      <c r="J122" s="149">
        <v>213.33717300000001</v>
      </c>
      <c r="K122" s="149">
        <v>219.69072</v>
      </c>
      <c r="L122" s="149">
        <v>226.14747600000001</v>
      </c>
      <c r="M122" s="149">
        <v>232.66215500000001</v>
      </c>
      <c r="N122" s="149">
        <v>239.25929300000001</v>
      </c>
      <c r="O122" s="149">
        <v>245.94813500000001</v>
      </c>
      <c r="P122" s="149">
        <v>252.61059599999999</v>
      </c>
      <c r="Q122" s="149">
        <v>259.33639499999998</v>
      </c>
      <c r="R122" s="149">
        <v>266.22772200000003</v>
      </c>
      <c r="S122" s="149">
        <v>273.25830100000002</v>
      </c>
      <c r="T122" s="149">
        <v>280.35229500000003</v>
      </c>
      <c r="U122" s="149">
        <v>287.51351899999997</v>
      </c>
      <c r="V122" s="149">
        <v>294.79525799999999</v>
      </c>
      <c r="W122" s="149">
        <v>302.209137</v>
      </c>
      <c r="X122" s="149">
        <v>309.75473</v>
      </c>
      <c r="Y122" s="149">
        <v>317.43218999999999</v>
      </c>
      <c r="Z122" s="149">
        <v>325.23773199999999</v>
      </c>
      <c r="AA122" s="149">
        <v>333.16507000000001</v>
      </c>
      <c r="AB122" s="149">
        <v>341.21582000000001</v>
      </c>
      <c r="AC122" s="149">
        <v>349.41198700000001</v>
      </c>
      <c r="AD122" s="149">
        <v>357.75805700000001</v>
      </c>
      <c r="AE122" s="149">
        <v>366.25451700000002</v>
      </c>
      <c r="AF122" s="146">
        <v>5.4199999999999998E-2</v>
      </c>
      <c r="AG122" s="153"/>
    </row>
    <row r="123" spans="1:33" ht="36.75">
      <c r="A123" s="152" t="s">
        <v>2160</v>
      </c>
      <c r="B123" s="148" t="s">
        <v>2133</v>
      </c>
      <c r="C123" s="149">
        <v>36.610782999999998</v>
      </c>
      <c r="D123" s="149">
        <v>49.266624</v>
      </c>
      <c r="E123" s="149">
        <v>55.787475999999998</v>
      </c>
      <c r="F123" s="149">
        <v>59.812798000000001</v>
      </c>
      <c r="G123" s="149">
        <v>62.062618000000001</v>
      </c>
      <c r="H123" s="149">
        <v>64.106048999999999</v>
      </c>
      <c r="I123" s="149">
        <v>66.122321999999997</v>
      </c>
      <c r="J123" s="149">
        <v>67.978454999999997</v>
      </c>
      <c r="K123" s="149">
        <v>69.866577000000007</v>
      </c>
      <c r="L123" s="149">
        <v>71.771736000000004</v>
      </c>
      <c r="M123" s="149">
        <v>73.667175</v>
      </c>
      <c r="N123" s="149">
        <v>75.565291999999999</v>
      </c>
      <c r="O123" s="149">
        <v>77.469703999999993</v>
      </c>
      <c r="P123" s="149">
        <v>79.310828999999998</v>
      </c>
      <c r="Q123" s="149">
        <v>81.138930999999999</v>
      </c>
      <c r="R123" s="149">
        <v>83.011398</v>
      </c>
      <c r="S123" s="149">
        <v>84.911300999999995</v>
      </c>
      <c r="T123" s="149">
        <v>86.794128000000001</v>
      </c>
      <c r="U123" s="149">
        <v>88.660561000000001</v>
      </c>
      <c r="V123" s="149">
        <v>90.540947000000003</v>
      </c>
      <c r="W123" s="149">
        <v>92.441147000000001</v>
      </c>
      <c r="X123" s="149">
        <v>94.360625999999996</v>
      </c>
      <c r="Y123" s="149">
        <v>96.298569000000001</v>
      </c>
      <c r="Z123" s="149">
        <v>98.252655000000004</v>
      </c>
      <c r="AA123" s="149">
        <v>100.218834</v>
      </c>
      <c r="AB123" s="149">
        <v>102.197517</v>
      </c>
      <c r="AC123" s="149">
        <v>104.200531</v>
      </c>
      <c r="AD123" s="149">
        <v>106.229347</v>
      </c>
      <c r="AE123" s="149">
        <v>108.28325700000001</v>
      </c>
      <c r="AF123" s="146">
        <v>3.9489000000000003E-2</v>
      </c>
      <c r="AG123" s="153"/>
    </row>
    <row r="124" spans="1:33" ht="36.75">
      <c r="A124" s="152" t="s">
        <v>2161</v>
      </c>
      <c r="B124" s="148" t="s">
        <v>2135</v>
      </c>
      <c r="C124" s="149">
        <v>42.035438999999997</v>
      </c>
      <c r="D124" s="149">
        <v>65.305633999999998</v>
      </c>
      <c r="E124" s="149">
        <v>85.952704999999995</v>
      </c>
      <c r="F124" s="149">
        <v>100.826874</v>
      </c>
      <c r="G124" s="149">
        <v>114.9105</v>
      </c>
      <c r="H124" s="149">
        <v>124.001762</v>
      </c>
      <c r="I124" s="149">
        <v>132.22051999999999</v>
      </c>
      <c r="J124" s="149">
        <v>136.34762599999999</v>
      </c>
      <c r="K124" s="149">
        <v>140.56552099999999</v>
      </c>
      <c r="L124" s="149">
        <v>144.867615</v>
      </c>
      <c r="M124" s="149">
        <v>149.23921200000001</v>
      </c>
      <c r="N124" s="149">
        <v>153.69073499999999</v>
      </c>
      <c r="O124" s="149">
        <v>158.22726399999999</v>
      </c>
      <c r="P124" s="149">
        <v>162.81016500000001</v>
      </c>
      <c r="Q124" s="149">
        <v>167.47184799999999</v>
      </c>
      <c r="R124" s="149">
        <v>172.249008</v>
      </c>
      <c r="S124" s="149">
        <v>177.13464400000001</v>
      </c>
      <c r="T124" s="149">
        <v>182.10375999999999</v>
      </c>
      <c r="U124" s="149">
        <v>187.15948499999999</v>
      </c>
      <c r="V124" s="149">
        <v>192.320404</v>
      </c>
      <c r="W124" s="149">
        <v>197.591431</v>
      </c>
      <c r="X124" s="149">
        <v>202.97283899999999</v>
      </c>
      <c r="Y124" s="149">
        <v>208.46565200000001</v>
      </c>
      <c r="Z124" s="149">
        <v>214.06880200000001</v>
      </c>
      <c r="AA124" s="149">
        <v>219.78054800000001</v>
      </c>
      <c r="AB124" s="149">
        <v>225.60205099999999</v>
      </c>
      <c r="AC124" s="149">
        <v>231.54188500000001</v>
      </c>
      <c r="AD124" s="149">
        <v>237.602844</v>
      </c>
      <c r="AE124" s="149">
        <v>243.78623999999999</v>
      </c>
      <c r="AF124" s="146">
        <v>6.479E-2</v>
      </c>
      <c r="AG124" s="153"/>
    </row>
    <row r="125" spans="1:33" ht="36.75">
      <c r="A125" s="152" t="s">
        <v>2162</v>
      </c>
      <c r="B125" s="148" t="s">
        <v>2137</v>
      </c>
      <c r="C125" s="149">
        <v>4.9029309999999997</v>
      </c>
      <c r="D125" s="149">
        <v>6.6316170000000003</v>
      </c>
      <c r="E125" s="149">
        <v>7.559685</v>
      </c>
      <c r="F125" s="149">
        <v>8.050122</v>
      </c>
      <c r="G125" s="149">
        <v>8.2876220000000007</v>
      </c>
      <c r="H125" s="149">
        <v>8.5268130000000006</v>
      </c>
      <c r="I125" s="149">
        <v>8.7675959999999993</v>
      </c>
      <c r="J125" s="149">
        <v>9.0110759999999992</v>
      </c>
      <c r="K125" s="149">
        <v>9.2586300000000001</v>
      </c>
      <c r="L125" s="149">
        <v>9.5081220000000002</v>
      </c>
      <c r="M125" s="149">
        <v>9.7557609999999997</v>
      </c>
      <c r="N125" s="149">
        <v>10.003282</v>
      </c>
      <c r="O125" s="149">
        <v>10.25118</v>
      </c>
      <c r="P125" s="149">
        <v>10.489587</v>
      </c>
      <c r="Q125" s="149">
        <v>10.725602</v>
      </c>
      <c r="R125" s="149">
        <v>10.967332000000001</v>
      </c>
      <c r="S125" s="149">
        <v>11.212358</v>
      </c>
      <c r="T125" s="149">
        <v>11.454371999999999</v>
      </c>
      <c r="U125" s="149">
        <v>11.693458</v>
      </c>
      <c r="V125" s="149">
        <v>11.933901000000001</v>
      </c>
      <c r="W125" s="149">
        <v>12.176525</v>
      </c>
      <c r="X125" s="149">
        <v>12.421250000000001</v>
      </c>
      <c r="Y125" s="149">
        <v>12.667951</v>
      </c>
      <c r="Z125" s="149">
        <v>12.916296000000001</v>
      </c>
      <c r="AA125" s="149">
        <v>13.165709</v>
      </c>
      <c r="AB125" s="149">
        <v>13.416244000000001</v>
      </c>
      <c r="AC125" s="149">
        <v>13.669560000000001</v>
      </c>
      <c r="AD125" s="149">
        <v>13.925858</v>
      </c>
      <c r="AE125" s="149">
        <v>14.185025</v>
      </c>
      <c r="AF125" s="146">
        <v>3.8670000000000003E-2</v>
      </c>
      <c r="AG125" s="153"/>
    </row>
    <row r="126" spans="1:33" ht="24.75">
      <c r="A126" s="152" t="s">
        <v>2163</v>
      </c>
      <c r="B126" s="148" t="s">
        <v>2164</v>
      </c>
      <c r="C126" s="149">
        <v>47.442936000000003</v>
      </c>
      <c r="D126" s="149">
        <v>63.984814</v>
      </c>
      <c r="E126" s="149">
        <v>76.679648999999998</v>
      </c>
      <c r="F126" s="149">
        <v>84.804374999999993</v>
      </c>
      <c r="G126" s="149">
        <v>96.071860999999998</v>
      </c>
      <c r="H126" s="149">
        <v>103.20470400000001</v>
      </c>
      <c r="I126" s="149">
        <v>109.64166299999999</v>
      </c>
      <c r="J126" s="149">
        <v>113.054253</v>
      </c>
      <c r="K126" s="149">
        <v>116.271835</v>
      </c>
      <c r="L126" s="149">
        <v>118.54128300000001</v>
      </c>
      <c r="M126" s="149">
        <v>119.45050000000001</v>
      </c>
      <c r="N126" s="149">
        <v>120.097984</v>
      </c>
      <c r="O126" s="149">
        <v>120.730469</v>
      </c>
      <c r="P126" s="149">
        <v>121.325287</v>
      </c>
      <c r="Q126" s="149">
        <v>121.94425200000001</v>
      </c>
      <c r="R126" s="149">
        <v>122.356194</v>
      </c>
      <c r="S126" s="149">
        <v>122.580017</v>
      </c>
      <c r="T126" s="149">
        <v>122.83268700000001</v>
      </c>
      <c r="U126" s="149">
        <v>123.255264</v>
      </c>
      <c r="V126" s="149">
        <v>123.997055</v>
      </c>
      <c r="W126" s="149">
        <v>125.002296</v>
      </c>
      <c r="X126" s="149">
        <v>126.128738</v>
      </c>
      <c r="Y126" s="149">
        <v>127.33571600000001</v>
      </c>
      <c r="Z126" s="149">
        <v>128.549927</v>
      </c>
      <c r="AA126" s="149">
        <v>129.68714900000001</v>
      </c>
      <c r="AB126" s="149">
        <v>130.74594099999999</v>
      </c>
      <c r="AC126" s="149">
        <v>131.83163500000001</v>
      </c>
      <c r="AD126" s="149">
        <v>133.03767400000001</v>
      </c>
      <c r="AE126" s="149">
        <v>134.431183</v>
      </c>
      <c r="AF126" s="146">
        <v>3.7898000000000001E-2</v>
      </c>
      <c r="AG126" s="153"/>
    </row>
    <row r="127" spans="1:33" ht="36.75">
      <c r="A127" s="152" t="s">
        <v>2165</v>
      </c>
      <c r="B127" s="148" t="s">
        <v>2133</v>
      </c>
      <c r="C127" s="149">
        <v>18.514890999999999</v>
      </c>
      <c r="D127" s="149">
        <v>23.544308000000001</v>
      </c>
      <c r="E127" s="149">
        <v>27.278258999999998</v>
      </c>
      <c r="F127" s="149">
        <v>29.958317000000001</v>
      </c>
      <c r="G127" s="149">
        <v>33.320217</v>
      </c>
      <c r="H127" s="149">
        <v>35.412486999999999</v>
      </c>
      <c r="I127" s="149">
        <v>37.304820999999997</v>
      </c>
      <c r="J127" s="149">
        <v>38.347121999999999</v>
      </c>
      <c r="K127" s="149">
        <v>39.329655000000002</v>
      </c>
      <c r="L127" s="149">
        <v>40.027821000000003</v>
      </c>
      <c r="M127" s="149">
        <v>40.319026999999998</v>
      </c>
      <c r="N127" s="149">
        <v>40.531295999999998</v>
      </c>
      <c r="O127" s="149">
        <v>40.737929999999999</v>
      </c>
      <c r="P127" s="149">
        <v>40.931778000000001</v>
      </c>
      <c r="Q127" s="149">
        <v>41.131241000000003</v>
      </c>
      <c r="R127" s="149">
        <v>41.267432999999997</v>
      </c>
      <c r="S127" s="149">
        <v>41.346015999999999</v>
      </c>
      <c r="T127" s="149">
        <v>41.431797000000003</v>
      </c>
      <c r="U127" s="149">
        <v>41.566597000000002</v>
      </c>
      <c r="V127" s="149">
        <v>41.795025000000003</v>
      </c>
      <c r="W127" s="149">
        <v>42.100310999999998</v>
      </c>
      <c r="X127" s="149">
        <v>42.440052000000001</v>
      </c>
      <c r="Y127" s="149">
        <v>42.802154999999999</v>
      </c>
      <c r="Z127" s="149">
        <v>43.164817999999997</v>
      </c>
      <c r="AA127" s="149">
        <v>43.502853000000002</v>
      </c>
      <c r="AB127" s="149">
        <v>43.815761999999999</v>
      </c>
      <c r="AC127" s="149">
        <v>44.134929999999997</v>
      </c>
      <c r="AD127" s="149">
        <v>44.488182000000002</v>
      </c>
      <c r="AE127" s="149">
        <v>44.895415999999997</v>
      </c>
      <c r="AF127" s="146">
        <v>3.2140000000000002E-2</v>
      </c>
      <c r="AG127" s="153"/>
    </row>
    <row r="128" spans="1:33" ht="36.75">
      <c r="A128" s="152" t="s">
        <v>2166</v>
      </c>
      <c r="B128" s="148" t="s">
        <v>2135</v>
      </c>
      <c r="C128" s="149">
        <v>28.078714000000002</v>
      </c>
      <c r="D128" s="149">
        <v>39.546764000000003</v>
      </c>
      <c r="E128" s="149">
        <v>48.440437000000003</v>
      </c>
      <c r="F128" s="149">
        <v>53.814338999999997</v>
      </c>
      <c r="G128" s="149">
        <v>61.674225</v>
      </c>
      <c r="H128" s="149">
        <v>66.691176999999996</v>
      </c>
      <c r="I128" s="149">
        <v>71.213875000000002</v>
      </c>
      <c r="J128" s="149">
        <v>73.566772</v>
      </c>
      <c r="K128" s="149">
        <v>75.785445999999993</v>
      </c>
      <c r="L128" s="149">
        <v>77.344414</v>
      </c>
      <c r="M128" s="149">
        <v>77.955794999999995</v>
      </c>
      <c r="N128" s="149">
        <v>78.385551000000007</v>
      </c>
      <c r="O128" s="149">
        <v>78.806213</v>
      </c>
      <c r="P128" s="149">
        <v>79.202354</v>
      </c>
      <c r="Q128" s="149">
        <v>79.617142000000001</v>
      </c>
      <c r="R128" s="149">
        <v>79.889267000000004</v>
      </c>
      <c r="S128" s="149">
        <v>80.031859999999995</v>
      </c>
      <c r="T128" s="149">
        <v>80.196190000000001</v>
      </c>
      <c r="U128" s="149">
        <v>80.480971999999994</v>
      </c>
      <c r="V128" s="149">
        <v>80.990279999999998</v>
      </c>
      <c r="W128" s="149">
        <v>81.685349000000002</v>
      </c>
      <c r="X128" s="149">
        <v>82.466942000000003</v>
      </c>
      <c r="Y128" s="149">
        <v>83.306633000000005</v>
      </c>
      <c r="Z128" s="149">
        <v>84.153221000000002</v>
      </c>
      <c r="AA128" s="149">
        <v>84.947968000000003</v>
      </c>
      <c r="AB128" s="149">
        <v>85.690010000000001</v>
      </c>
      <c r="AC128" s="149">
        <v>86.452820000000003</v>
      </c>
      <c r="AD128" s="149">
        <v>87.301688999999996</v>
      </c>
      <c r="AE128" s="149">
        <v>88.283600000000007</v>
      </c>
      <c r="AF128" s="146">
        <v>4.1761E-2</v>
      </c>
      <c r="AG128" s="153"/>
    </row>
    <row r="129" spans="1:33" ht="36.75">
      <c r="A129" s="152" t="s">
        <v>2167</v>
      </c>
      <c r="B129" s="148" t="s">
        <v>2137</v>
      </c>
      <c r="C129" s="149">
        <v>0.84932799999999997</v>
      </c>
      <c r="D129" s="149">
        <v>0.89373599999999997</v>
      </c>
      <c r="E129" s="149">
        <v>0.960955</v>
      </c>
      <c r="F129" s="149">
        <v>1.031712</v>
      </c>
      <c r="G129" s="149">
        <v>1.077413</v>
      </c>
      <c r="H129" s="149">
        <v>1.10103</v>
      </c>
      <c r="I129" s="149">
        <v>1.1229610000000001</v>
      </c>
      <c r="J129" s="149">
        <v>1.14036</v>
      </c>
      <c r="K129" s="149">
        <v>1.1567350000000001</v>
      </c>
      <c r="L129" s="149">
        <v>1.169046</v>
      </c>
      <c r="M129" s="149">
        <v>1.1756770000000001</v>
      </c>
      <c r="N129" s="149">
        <v>1.1811229999999999</v>
      </c>
      <c r="O129" s="149">
        <v>1.186334</v>
      </c>
      <c r="P129" s="149">
        <v>1.1911659999999999</v>
      </c>
      <c r="Q129" s="149">
        <v>1.1958610000000001</v>
      </c>
      <c r="R129" s="149">
        <v>1.1994929999999999</v>
      </c>
      <c r="S129" s="149">
        <v>1.2021440000000001</v>
      </c>
      <c r="T129" s="149">
        <v>1.2047049999999999</v>
      </c>
      <c r="U129" s="149">
        <v>1.2077059999999999</v>
      </c>
      <c r="V129" s="149">
        <v>1.2117629999999999</v>
      </c>
      <c r="W129" s="149">
        <v>1.2166319999999999</v>
      </c>
      <c r="X129" s="149">
        <v>1.221738</v>
      </c>
      <c r="Y129" s="149">
        <v>1.226926</v>
      </c>
      <c r="Z129" s="149">
        <v>1.231905</v>
      </c>
      <c r="AA129" s="149">
        <v>1.2363299999999999</v>
      </c>
      <c r="AB129" s="149">
        <v>1.2401800000000001</v>
      </c>
      <c r="AC129" s="149">
        <v>1.243879</v>
      </c>
      <c r="AD129" s="149">
        <v>1.247797</v>
      </c>
      <c r="AE129" s="149">
        <v>1.2521850000000001</v>
      </c>
      <c r="AF129" s="146">
        <v>1.3960999999999999E-2</v>
      </c>
      <c r="AG129" s="153"/>
    </row>
    <row r="130" spans="1:33">
      <c r="A130" s="152" t="s">
        <v>2168</v>
      </c>
      <c r="B130" s="148" t="s">
        <v>2169</v>
      </c>
      <c r="C130" s="149">
        <v>142.31442300000001</v>
      </c>
      <c r="D130" s="149">
        <v>151.89007599999999</v>
      </c>
      <c r="E130" s="149">
        <v>163.864655</v>
      </c>
      <c r="F130" s="149">
        <v>171.73625200000001</v>
      </c>
      <c r="G130" s="149">
        <v>178.46945199999999</v>
      </c>
      <c r="H130" s="149">
        <v>183.10032699999999</v>
      </c>
      <c r="I130" s="149">
        <v>186.982193</v>
      </c>
      <c r="J130" s="149">
        <v>189.93190000000001</v>
      </c>
      <c r="K130" s="149">
        <v>192.93220500000001</v>
      </c>
      <c r="L130" s="149">
        <v>196.037003</v>
      </c>
      <c r="M130" s="149">
        <v>199.21478300000001</v>
      </c>
      <c r="N130" s="149">
        <v>202.44252</v>
      </c>
      <c r="O130" s="149">
        <v>205.73057600000001</v>
      </c>
      <c r="P130" s="149">
        <v>209.08891299999999</v>
      </c>
      <c r="Q130" s="149">
        <v>212.51480100000001</v>
      </c>
      <c r="R130" s="149">
        <v>216.002655</v>
      </c>
      <c r="S130" s="149">
        <v>219.55929599999999</v>
      </c>
      <c r="T130" s="149">
        <v>223.19146699999999</v>
      </c>
      <c r="U130" s="149">
        <v>226.899384</v>
      </c>
      <c r="V130" s="149">
        <v>230.68907200000001</v>
      </c>
      <c r="W130" s="149">
        <v>234.55947900000001</v>
      </c>
      <c r="X130" s="149">
        <v>238.509064</v>
      </c>
      <c r="Y130" s="149">
        <v>242.53810100000001</v>
      </c>
      <c r="Z130" s="149">
        <v>246.64561499999999</v>
      </c>
      <c r="AA130" s="149">
        <v>250.83862300000001</v>
      </c>
      <c r="AB130" s="149">
        <v>255.11831699999999</v>
      </c>
      <c r="AC130" s="149">
        <v>259.48089599999997</v>
      </c>
      <c r="AD130" s="149">
        <v>263.92275999999998</v>
      </c>
      <c r="AE130" s="149">
        <v>268.437927</v>
      </c>
      <c r="AF130" s="146">
        <v>2.2922000000000001E-2</v>
      </c>
      <c r="AG130" s="153"/>
    </row>
    <row r="131" spans="1:33" ht="36.75">
      <c r="A131" s="152" t="s">
        <v>2170</v>
      </c>
      <c r="B131" s="148" t="s">
        <v>2133</v>
      </c>
      <c r="C131" s="149">
        <v>110.081108</v>
      </c>
      <c r="D131" s="149">
        <v>115.58123000000001</v>
      </c>
      <c r="E131" s="149">
        <v>122.967361</v>
      </c>
      <c r="F131" s="149">
        <v>127.819969</v>
      </c>
      <c r="G131" s="149">
        <v>132.20107999999999</v>
      </c>
      <c r="H131" s="149">
        <v>135.314087</v>
      </c>
      <c r="I131" s="149">
        <v>137.98341400000001</v>
      </c>
      <c r="J131" s="149">
        <v>140.101517</v>
      </c>
      <c r="K131" s="149">
        <v>142.25581399999999</v>
      </c>
      <c r="L131" s="149">
        <v>144.48762500000001</v>
      </c>
      <c r="M131" s="149">
        <v>146.77302599999999</v>
      </c>
      <c r="N131" s="149">
        <v>149.094009</v>
      </c>
      <c r="O131" s="149">
        <v>151.45791600000001</v>
      </c>
      <c r="P131" s="149">
        <v>153.87184099999999</v>
      </c>
      <c r="Q131" s="149">
        <v>156.33377100000001</v>
      </c>
      <c r="R131" s="149">
        <v>158.83955399999999</v>
      </c>
      <c r="S131" s="149">
        <v>161.39404300000001</v>
      </c>
      <c r="T131" s="149">
        <v>164.00202899999999</v>
      </c>
      <c r="U131" s="149">
        <v>166.662949</v>
      </c>
      <c r="V131" s="149">
        <v>169.381439</v>
      </c>
      <c r="W131" s="149">
        <v>172.15664699999999</v>
      </c>
      <c r="X131" s="149">
        <v>174.987381</v>
      </c>
      <c r="Y131" s="149">
        <v>177.87385599999999</v>
      </c>
      <c r="Z131" s="149">
        <v>180.81530799999999</v>
      </c>
      <c r="AA131" s="149">
        <v>183.81668099999999</v>
      </c>
      <c r="AB131" s="149">
        <v>186.878784</v>
      </c>
      <c r="AC131" s="149">
        <v>189.99884</v>
      </c>
      <c r="AD131" s="149">
        <v>193.17420999999999</v>
      </c>
      <c r="AE131" s="149">
        <v>196.40057400000001</v>
      </c>
      <c r="AF131" s="146">
        <v>2.0892000000000001E-2</v>
      </c>
      <c r="AG131" s="153"/>
    </row>
    <row r="132" spans="1:33" ht="36.75">
      <c r="A132" s="152" t="s">
        <v>2171</v>
      </c>
      <c r="B132" s="148" t="s">
        <v>2135</v>
      </c>
      <c r="C132" s="149">
        <v>17.723891999999999</v>
      </c>
      <c r="D132" s="149">
        <v>21.558128</v>
      </c>
      <c r="E132" s="149">
        <v>25.640647999999999</v>
      </c>
      <c r="F132" s="149">
        <v>28.409416</v>
      </c>
      <c r="G132" s="149">
        <v>30.442050999999999</v>
      </c>
      <c r="H132" s="149">
        <v>31.694476999999999</v>
      </c>
      <c r="I132" s="149">
        <v>32.657162</v>
      </c>
      <c r="J132" s="149">
        <v>33.257838999999997</v>
      </c>
      <c r="K132" s="149">
        <v>33.868983999999998</v>
      </c>
      <c r="L132" s="149">
        <v>34.497799000000001</v>
      </c>
      <c r="M132" s="149">
        <v>35.139740000000003</v>
      </c>
      <c r="N132" s="149">
        <v>35.792296999999998</v>
      </c>
      <c r="O132" s="149">
        <v>36.457706000000002</v>
      </c>
      <c r="P132" s="149">
        <v>37.138069000000002</v>
      </c>
      <c r="Q132" s="149">
        <v>37.832951000000001</v>
      </c>
      <c r="R132" s="149">
        <v>38.541350999999999</v>
      </c>
      <c r="S132" s="149">
        <v>39.264755000000001</v>
      </c>
      <c r="T132" s="149">
        <v>40.004631000000003</v>
      </c>
      <c r="U132" s="149">
        <v>40.762042999999998</v>
      </c>
      <c r="V132" s="149">
        <v>41.537818999999999</v>
      </c>
      <c r="W132" s="149">
        <v>42.331817999999998</v>
      </c>
      <c r="X132" s="149">
        <v>43.143847999999998</v>
      </c>
      <c r="Y132" s="149">
        <v>43.973972000000003</v>
      </c>
      <c r="Z132" s="149">
        <v>44.822124000000002</v>
      </c>
      <c r="AA132" s="149">
        <v>45.689816</v>
      </c>
      <c r="AB132" s="149">
        <v>46.577365999999998</v>
      </c>
      <c r="AC132" s="149">
        <v>47.484093000000001</v>
      </c>
      <c r="AD132" s="149">
        <v>48.409294000000003</v>
      </c>
      <c r="AE132" s="149">
        <v>49.351832999999999</v>
      </c>
      <c r="AF132" s="146">
        <v>3.7250999999999999E-2</v>
      </c>
      <c r="AG132" s="153"/>
    </row>
    <row r="133" spans="1:33" ht="36.75">
      <c r="A133" s="152" t="s">
        <v>2172</v>
      </c>
      <c r="B133" s="148" t="s">
        <v>2137</v>
      </c>
      <c r="C133" s="149">
        <v>14.50943</v>
      </c>
      <c r="D133" s="149">
        <v>14.750728000000001</v>
      </c>
      <c r="E133" s="149">
        <v>15.256656</v>
      </c>
      <c r="F133" s="149">
        <v>15.506875000000001</v>
      </c>
      <c r="G133" s="149">
        <v>15.82633</v>
      </c>
      <c r="H133" s="149">
        <v>16.091740000000001</v>
      </c>
      <c r="I133" s="149">
        <v>16.341602000000002</v>
      </c>
      <c r="J133" s="149">
        <v>16.572548000000001</v>
      </c>
      <c r="K133" s="149">
        <v>16.807404999999999</v>
      </c>
      <c r="L133" s="149">
        <v>17.051577000000002</v>
      </c>
      <c r="M133" s="149">
        <v>17.302004</v>
      </c>
      <c r="N133" s="149">
        <v>17.556206</v>
      </c>
      <c r="O133" s="149">
        <v>17.814955000000001</v>
      </c>
      <c r="P133" s="149">
        <v>18.079001999999999</v>
      </c>
      <c r="Q133" s="149">
        <v>18.348101</v>
      </c>
      <c r="R133" s="149">
        <v>18.621765</v>
      </c>
      <c r="S133" s="149">
        <v>18.900500999999998</v>
      </c>
      <c r="T133" s="149">
        <v>19.184811</v>
      </c>
      <c r="U133" s="149">
        <v>19.474388000000001</v>
      </c>
      <c r="V133" s="149">
        <v>19.769831</v>
      </c>
      <c r="W133" s="149">
        <v>20.071031999999999</v>
      </c>
      <c r="X133" s="149">
        <v>20.377831</v>
      </c>
      <c r="Y133" s="149">
        <v>20.690248</v>
      </c>
      <c r="Z133" s="149">
        <v>21.008171000000001</v>
      </c>
      <c r="AA133" s="149">
        <v>21.332118999999999</v>
      </c>
      <c r="AB133" s="149">
        <v>21.662158999999999</v>
      </c>
      <c r="AC133" s="149">
        <v>21.997971</v>
      </c>
      <c r="AD133" s="149">
        <v>22.339255999999999</v>
      </c>
      <c r="AE133" s="149">
        <v>22.685524000000001</v>
      </c>
      <c r="AF133" s="146">
        <v>1.609E-2</v>
      </c>
      <c r="AG133" s="153"/>
    </row>
    <row r="134" spans="1:33" ht="48.75">
      <c r="A134" s="152" t="s">
        <v>2173</v>
      </c>
      <c r="B134" s="148" t="s">
        <v>2174</v>
      </c>
      <c r="C134" s="149">
        <v>48.721522999999998</v>
      </c>
      <c r="D134" s="149">
        <v>61.768990000000002</v>
      </c>
      <c r="E134" s="149">
        <v>73.845116000000004</v>
      </c>
      <c r="F134" s="149">
        <v>82.664268000000007</v>
      </c>
      <c r="G134" s="149">
        <v>90.551765000000003</v>
      </c>
      <c r="H134" s="149">
        <v>94.869156000000004</v>
      </c>
      <c r="I134" s="149">
        <v>98.194419999999994</v>
      </c>
      <c r="J134" s="149">
        <v>100.99239300000001</v>
      </c>
      <c r="K134" s="149">
        <v>103.867386</v>
      </c>
      <c r="L134" s="149">
        <v>106.882401</v>
      </c>
      <c r="M134" s="149">
        <v>109.995766</v>
      </c>
      <c r="N134" s="149">
        <v>113.19216900000001</v>
      </c>
      <c r="O134" s="149">
        <v>116.47422</v>
      </c>
      <c r="P134" s="149">
        <v>119.84822800000001</v>
      </c>
      <c r="Q134" s="149">
        <v>123.249786</v>
      </c>
      <c r="R134" s="149">
        <v>126.73764799999999</v>
      </c>
      <c r="S134" s="149">
        <v>130.315765</v>
      </c>
      <c r="T134" s="149">
        <v>133.98472599999999</v>
      </c>
      <c r="U134" s="149">
        <v>137.747986</v>
      </c>
      <c r="V134" s="149">
        <v>141.534378</v>
      </c>
      <c r="W134" s="149">
        <v>145.41456600000001</v>
      </c>
      <c r="X134" s="149">
        <v>149.39035000000001</v>
      </c>
      <c r="Y134" s="149">
        <v>153.46047999999999</v>
      </c>
      <c r="Z134" s="149">
        <v>157.62562600000001</v>
      </c>
      <c r="AA134" s="149">
        <v>161.804001</v>
      </c>
      <c r="AB134" s="149">
        <v>166.075638</v>
      </c>
      <c r="AC134" s="149">
        <v>170.446091</v>
      </c>
      <c r="AD134" s="149">
        <v>174.919006</v>
      </c>
      <c r="AE134" s="149">
        <v>179.497559</v>
      </c>
      <c r="AF134" s="146">
        <v>4.7674000000000001E-2</v>
      </c>
      <c r="AG134" s="153"/>
    </row>
    <row r="135" spans="1:33" ht="36.75">
      <c r="A135" s="152" t="s">
        <v>2175</v>
      </c>
      <c r="B135" s="148" t="s">
        <v>2133</v>
      </c>
      <c r="C135" s="149">
        <v>40.367882000000002</v>
      </c>
      <c r="D135" s="149">
        <v>51.182053000000003</v>
      </c>
      <c r="E135" s="149">
        <v>61.307991000000001</v>
      </c>
      <c r="F135" s="149">
        <v>68.604468999999995</v>
      </c>
      <c r="G135" s="149">
        <v>75.149856999999997</v>
      </c>
      <c r="H135" s="149">
        <v>78.746758</v>
      </c>
      <c r="I135" s="149">
        <v>81.512482000000006</v>
      </c>
      <c r="J135" s="149">
        <v>83.836219999999997</v>
      </c>
      <c r="K135" s="149">
        <v>86.223915000000005</v>
      </c>
      <c r="L135" s="149">
        <v>88.727737000000005</v>
      </c>
      <c r="M135" s="149">
        <v>91.313179000000005</v>
      </c>
      <c r="N135" s="149">
        <v>93.967590000000001</v>
      </c>
      <c r="O135" s="149">
        <v>96.693107999999995</v>
      </c>
      <c r="P135" s="149">
        <v>99.494986999999995</v>
      </c>
      <c r="Q135" s="149">
        <v>102.32</v>
      </c>
      <c r="R135" s="149">
        <v>105.216705</v>
      </c>
      <c r="S135" s="149">
        <v>108.188377</v>
      </c>
      <c r="T135" s="149">
        <v>111.235527</v>
      </c>
      <c r="U135" s="149">
        <v>114.361046</v>
      </c>
      <c r="V135" s="149">
        <v>117.506035</v>
      </c>
      <c r="W135" s="149">
        <v>120.728973</v>
      </c>
      <c r="X135" s="149">
        <v>124.031364</v>
      </c>
      <c r="Y135" s="149">
        <v>127.412148</v>
      </c>
      <c r="Z135" s="149">
        <v>130.871872</v>
      </c>
      <c r="AA135" s="149">
        <v>134.342804</v>
      </c>
      <c r="AB135" s="149">
        <v>137.89123499999999</v>
      </c>
      <c r="AC135" s="149">
        <v>141.52177399999999</v>
      </c>
      <c r="AD135" s="149">
        <v>145.23748800000001</v>
      </c>
      <c r="AE135" s="149">
        <v>149.04101600000001</v>
      </c>
      <c r="AF135" s="146">
        <v>4.7754999999999999E-2</v>
      </c>
      <c r="AG135" s="153"/>
    </row>
    <row r="136" spans="1:33" ht="36.75">
      <c r="A136" s="152" t="s">
        <v>2176</v>
      </c>
      <c r="B136" s="148" t="s">
        <v>2135</v>
      </c>
      <c r="C136" s="149">
        <v>4.8107499999999996</v>
      </c>
      <c r="D136" s="149">
        <v>6.1307200000000002</v>
      </c>
      <c r="E136" s="149">
        <v>7.171532</v>
      </c>
      <c r="F136" s="149">
        <v>7.9921449999999998</v>
      </c>
      <c r="G136" s="149">
        <v>8.7539029999999993</v>
      </c>
      <c r="H136" s="149">
        <v>9.1908320000000003</v>
      </c>
      <c r="I136" s="149">
        <v>9.5208630000000003</v>
      </c>
      <c r="J136" s="149">
        <v>9.7937060000000002</v>
      </c>
      <c r="K136" s="149">
        <v>10.074055</v>
      </c>
      <c r="L136" s="149">
        <v>10.367825</v>
      </c>
      <c r="M136" s="149">
        <v>10.671106999999999</v>
      </c>
      <c r="N136" s="149">
        <v>10.982485</v>
      </c>
      <c r="O136" s="149">
        <v>11.302196</v>
      </c>
      <c r="P136" s="149">
        <v>11.630836</v>
      </c>
      <c r="Q136" s="149">
        <v>11.962536999999999</v>
      </c>
      <c r="R136" s="149">
        <v>12.302671</v>
      </c>
      <c r="S136" s="149">
        <v>12.651629</v>
      </c>
      <c r="T136" s="149">
        <v>13.009482</v>
      </c>
      <c r="U136" s="149">
        <v>13.376611</v>
      </c>
      <c r="V136" s="149">
        <v>13.746362</v>
      </c>
      <c r="W136" s="149">
        <v>14.125339</v>
      </c>
      <c r="X136" s="149">
        <v>14.513700999999999</v>
      </c>
      <c r="Y136" s="149">
        <v>14.911319000000001</v>
      </c>
      <c r="Z136" s="149">
        <v>15.318254</v>
      </c>
      <c r="AA136" s="149">
        <v>15.726773</v>
      </c>
      <c r="AB136" s="149">
        <v>16.144462999999998</v>
      </c>
      <c r="AC136" s="149">
        <v>16.571867000000001</v>
      </c>
      <c r="AD136" s="149">
        <v>17.009353999999998</v>
      </c>
      <c r="AE136" s="149">
        <v>17.457253999999999</v>
      </c>
      <c r="AF136" s="146">
        <v>4.7107999999999997E-2</v>
      </c>
      <c r="AG136" s="153"/>
    </row>
    <row r="137" spans="1:33" ht="36.75">
      <c r="A137" s="152" t="s">
        <v>2177</v>
      </c>
      <c r="B137" s="148" t="s">
        <v>2137</v>
      </c>
      <c r="C137" s="149">
        <v>3.542891</v>
      </c>
      <c r="D137" s="149">
        <v>4.4562160000000004</v>
      </c>
      <c r="E137" s="149">
        <v>5.3655970000000002</v>
      </c>
      <c r="F137" s="149">
        <v>6.0676459999999999</v>
      </c>
      <c r="G137" s="149">
        <v>6.6479980000000003</v>
      </c>
      <c r="H137" s="149">
        <v>6.9315740000000003</v>
      </c>
      <c r="I137" s="149">
        <v>7.161073</v>
      </c>
      <c r="J137" s="149">
        <v>7.3624660000000004</v>
      </c>
      <c r="K137" s="149">
        <v>7.5694160000000004</v>
      </c>
      <c r="L137" s="149">
        <v>7.7868430000000002</v>
      </c>
      <c r="M137" s="149">
        <v>8.0114780000000003</v>
      </c>
      <c r="N137" s="149">
        <v>8.2420969999999993</v>
      </c>
      <c r="O137" s="149">
        <v>8.4789100000000008</v>
      </c>
      <c r="P137" s="149">
        <v>8.7224079999999997</v>
      </c>
      <c r="Q137" s="149">
        <v>8.9672540000000005</v>
      </c>
      <c r="R137" s="149">
        <v>9.2182739999999992</v>
      </c>
      <c r="S137" s="149">
        <v>9.4757580000000008</v>
      </c>
      <c r="T137" s="149">
        <v>9.7397179999999999</v>
      </c>
      <c r="U137" s="149">
        <v>10.010329</v>
      </c>
      <c r="V137" s="149">
        <v>10.281976999999999</v>
      </c>
      <c r="W137" s="149">
        <v>10.560243</v>
      </c>
      <c r="X137" s="149">
        <v>10.845281999999999</v>
      </c>
      <c r="Y137" s="149">
        <v>11.137014000000001</v>
      </c>
      <c r="Z137" s="149">
        <v>11.435499999999999</v>
      </c>
      <c r="AA137" s="149">
        <v>11.734435</v>
      </c>
      <c r="AB137" s="149">
        <v>12.039953000000001</v>
      </c>
      <c r="AC137" s="149">
        <v>12.352451</v>
      </c>
      <c r="AD137" s="149">
        <v>12.67216</v>
      </c>
      <c r="AE137" s="149">
        <v>12.999294000000001</v>
      </c>
      <c r="AF137" s="146">
        <v>4.7521000000000001E-2</v>
      </c>
      <c r="AG137" s="153"/>
    </row>
    <row r="138" spans="1:33">
      <c r="A138" s="152" t="s">
        <v>2178</v>
      </c>
      <c r="B138" s="148" t="s">
        <v>2179</v>
      </c>
      <c r="C138" s="149">
        <v>782.72277799999995</v>
      </c>
      <c r="D138" s="149">
        <v>779.99255400000004</v>
      </c>
      <c r="E138" s="149">
        <v>777.24194299999999</v>
      </c>
      <c r="F138" s="149">
        <v>836.20019500000001</v>
      </c>
      <c r="G138" s="149">
        <v>900.88647500000002</v>
      </c>
      <c r="H138" s="149">
        <v>959.77856399999996</v>
      </c>
      <c r="I138" s="149">
        <v>1015.328857</v>
      </c>
      <c r="J138" s="149">
        <v>1071.4494629999999</v>
      </c>
      <c r="K138" s="149">
        <v>1127.8001710000001</v>
      </c>
      <c r="L138" s="149">
        <v>1184.857544</v>
      </c>
      <c r="M138" s="149">
        <v>1242.602173</v>
      </c>
      <c r="N138" s="149">
        <v>1300.8637699999999</v>
      </c>
      <c r="O138" s="149">
        <v>1359.7788089999999</v>
      </c>
      <c r="P138" s="149">
        <v>1419.6533199999999</v>
      </c>
      <c r="Q138" s="149">
        <v>1480.3670649999999</v>
      </c>
      <c r="R138" s="149">
        <v>1541.5150149999999</v>
      </c>
      <c r="S138" s="149">
        <v>1603.139404</v>
      </c>
      <c r="T138" s="149">
        <v>1665.5854489999999</v>
      </c>
      <c r="U138" s="149">
        <v>1729.3858640000001</v>
      </c>
      <c r="V138" s="149">
        <v>1795.155029</v>
      </c>
      <c r="W138" s="149">
        <v>1862.857422</v>
      </c>
      <c r="X138" s="149">
        <v>1931.973999</v>
      </c>
      <c r="Y138" s="149">
        <v>2001.8626710000001</v>
      </c>
      <c r="Z138" s="149">
        <v>2071.8183589999999</v>
      </c>
      <c r="AA138" s="149">
        <v>2141.7058109999998</v>
      </c>
      <c r="AB138" s="149">
        <v>2211.8625489999999</v>
      </c>
      <c r="AC138" s="149">
        <v>2282.0432129999999</v>
      </c>
      <c r="AD138" s="149">
        <v>2351.5871579999998</v>
      </c>
      <c r="AE138" s="149">
        <v>2419.7944339999999</v>
      </c>
      <c r="AF138" s="146">
        <v>4.1133000000000003E-2</v>
      </c>
      <c r="AG138" s="153"/>
    </row>
    <row r="139" spans="1:33" ht="36.75">
      <c r="A139" s="152" t="s">
        <v>2180</v>
      </c>
      <c r="B139" s="148" t="s">
        <v>2133</v>
      </c>
      <c r="C139" s="149">
        <v>607.629639</v>
      </c>
      <c r="D139" s="149">
        <v>579.78564500000005</v>
      </c>
      <c r="E139" s="149">
        <v>554.85424799999998</v>
      </c>
      <c r="F139" s="149">
        <v>591.023865</v>
      </c>
      <c r="G139" s="149">
        <v>632.18890399999998</v>
      </c>
      <c r="H139" s="149">
        <v>672.03393600000004</v>
      </c>
      <c r="I139" s="149">
        <v>711.24945100000002</v>
      </c>
      <c r="J139" s="149">
        <v>750.78301999999996</v>
      </c>
      <c r="K139" s="149">
        <v>790.37164299999995</v>
      </c>
      <c r="L139" s="149">
        <v>830.36956799999996</v>
      </c>
      <c r="M139" s="149">
        <v>870.75842299999999</v>
      </c>
      <c r="N139" s="149">
        <v>911.40508999999997</v>
      </c>
      <c r="O139" s="149">
        <v>952.40625</v>
      </c>
      <c r="P139" s="149">
        <v>993.98687700000005</v>
      </c>
      <c r="Q139" s="149">
        <v>1036.053101</v>
      </c>
      <c r="R139" s="149">
        <v>1078.296143</v>
      </c>
      <c r="S139" s="149">
        <v>1120.742432</v>
      </c>
      <c r="T139" s="149">
        <v>1163.6453859999999</v>
      </c>
      <c r="U139" s="149">
        <v>1207.394775</v>
      </c>
      <c r="V139" s="149">
        <v>1252.449341</v>
      </c>
      <c r="W139" s="149">
        <v>1298.7775879999999</v>
      </c>
      <c r="X139" s="149">
        <v>1345.984375</v>
      </c>
      <c r="Y139" s="149">
        <v>1393.5820309999999</v>
      </c>
      <c r="Z139" s="149">
        <v>1441.0375979999999</v>
      </c>
      <c r="AA139" s="149">
        <v>1488.2482910000001</v>
      </c>
      <c r="AB139" s="149">
        <v>1535.4626459999999</v>
      </c>
      <c r="AC139" s="149">
        <v>1582.492432</v>
      </c>
      <c r="AD139" s="149">
        <v>1628.837769</v>
      </c>
      <c r="AE139" s="149">
        <v>1673.9719239999999</v>
      </c>
      <c r="AF139" s="146">
        <v>3.6854999999999999E-2</v>
      </c>
      <c r="AG139" s="153"/>
    </row>
    <row r="140" spans="1:33" ht="36.75">
      <c r="A140" s="152" t="s">
        <v>2181</v>
      </c>
      <c r="B140" s="148" t="s">
        <v>2135</v>
      </c>
      <c r="C140" s="149">
        <v>87.702171000000007</v>
      </c>
      <c r="D140" s="149">
        <v>118.64717899999999</v>
      </c>
      <c r="E140" s="149">
        <v>145.718872</v>
      </c>
      <c r="F140" s="149">
        <v>163.990128</v>
      </c>
      <c r="G140" s="149">
        <v>182.23019400000001</v>
      </c>
      <c r="H140" s="149">
        <v>195.94972200000001</v>
      </c>
      <c r="I140" s="149">
        <v>206.901611</v>
      </c>
      <c r="J140" s="149">
        <v>218.06899999999999</v>
      </c>
      <c r="K140" s="149">
        <v>229.41262800000001</v>
      </c>
      <c r="L140" s="149">
        <v>241.004807</v>
      </c>
      <c r="M140" s="149">
        <v>252.84724399999999</v>
      </c>
      <c r="N140" s="149">
        <v>264.92242399999998</v>
      </c>
      <c r="O140" s="149">
        <v>277.25662199999999</v>
      </c>
      <c r="P140" s="149">
        <v>289.89932299999998</v>
      </c>
      <c r="Q140" s="149">
        <v>302.83795199999997</v>
      </c>
      <c r="R140" s="149">
        <v>316.01998900000001</v>
      </c>
      <c r="S140" s="149">
        <v>329.458618</v>
      </c>
      <c r="T140" s="149">
        <v>343.209473</v>
      </c>
      <c r="U140" s="149">
        <v>357.36090100000001</v>
      </c>
      <c r="V140" s="149">
        <v>372.00381499999997</v>
      </c>
      <c r="W140" s="149">
        <v>387.13888500000002</v>
      </c>
      <c r="X140" s="149">
        <v>402.69903599999998</v>
      </c>
      <c r="Y140" s="149">
        <v>418.59939600000001</v>
      </c>
      <c r="Z140" s="149">
        <v>434.743561</v>
      </c>
      <c r="AA140" s="149">
        <v>451.11456299999998</v>
      </c>
      <c r="AB140" s="149">
        <v>467.76574699999998</v>
      </c>
      <c r="AC140" s="149">
        <v>484.66757200000001</v>
      </c>
      <c r="AD140" s="149">
        <v>501.73037699999998</v>
      </c>
      <c r="AE140" s="149">
        <v>518.85571300000004</v>
      </c>
      <c r="AF140" s="146">
        <v>6.5546999999999994E-2</v>
      </c>
      <c r="AG140" s="153"/>
    </row>
    <row r="141" spans="1:33" ht="36.75">
      <c r="A141" s="152" t="s">
        <v>2182</v>
      </c>
      <c r="B141" s="148" t="s">
        <v>2137</v>
      </c>
      <c r="C141" s="149">
        <v>87.390906999999999</v>
      </c>
      <c r="D141" s="149">
        <v>81.559792000000002</v>
      </c>
      <c r="E141" s="149">
        <v>76.668800000000005</v>
      </c>
      <c r="F141" s="149">
        <v>81.186179999999993</v>
      </c>
      <c r="G141" s="149">
        <v>86.467392000000004</v>
      </c>
      <c r="H141" s="149">
        <v>91.794830000000005</v>
      </c>
      <c r="I141" s="149">
        <v>97.177802999999997</v>
      </c>
      <c r="J141" s="149">
        <v>102.597488</v>
      </c>
      <c r="K141" s="149">
        <v>108.01593800000001</v>
      </c>
      <c r="L141" s="149">
        <v>113.483192</v>
      </c>
      <c r="M141" s="149">
        <v>118.996407</v>
      </c>
      <c r="N141" s="149">
        <v>124.536186</v>
      </c>
      <c r="O141" s="149">
        <v>130.11586</v>
      </c>
      <c r="P141" s="149">
        <v>135.76705899999999</v>
      </c>
      <c r="Q141" s="149">
        <v>141.47612000000001</v>
      </c>
      <c r="R141" s="149">
        <v>147.198837</v>
      </c>
      <c r="S141" s="149">
        <v>152.938492</v>
      </c>
      <c r="T141" s="149">
        <v>158.73074299999999</v>
      </c>
      <c r="U141" s="149">
        <v>164.63017300000001</v>
      </c>
      <c r="V141" s="149">
        <v>170.70181299999999</v>
      </c>
      <c r="W141" s="149">
        <v>176.94079600000001</v>
      </c>
      <c r="X141" s="149">
        <v>183.29051200000001</v>
      </c>
      <c r="Y141" s="149">
        <v>189.68124399999999</v>
      </c>
      <c r="Z141" s="149">
        <v>196.03698700000001</v>
      </c>
      <c r="AA141" s="149">
        <v>202.342896</v>
      </c>
      <c r="AB141" s="149">
        <v>208.634064</v>
      </c>
      <c r="AC141" s="149">
        <v>214.88330099999999</v>
      </c>
      <c r="AD141" s="149">
        <v>221.019318</v>
      </c>
      <c r="AE141" s="149">
        <v>226.96713299999999</v>
      </c>
      <c r="AF141" s="146">
        <v>3.4674000000000003E-2</v>
      </c>
      <c r="AG141" s="153"/>
    </row>
    <row r="142" spans="1:33">
      <c r="A142" s="152" t="s">
        <v>2183</v>
      </c>
      <c r="B142" s="148" t="s">
        <v>2184</v>
      </c>
      <c r="C142" s="149">
        <v>105.801849</v>
      </c>
      <c r="D142" s="149">
        <v>131.08637999999999</v>
      </c>
      <c r="E142" s="149">
        <v>148.97323600000001</v>
      </c>
      <c r="F142" s="149">
        <v>162.49697900000001</v>
      </c>
      <c r="G142" s="149">
        <v>182.242538</v>
      </c>
      <c r="H142" s="149">
        <v>199.04045099999999</v>
      </c>
      <c r="I142" s="149">
        <v>215.68579099999999</v>
      </c>
      <c r="J142" s="149">
        <v>233.66879299999999</v>
      </c>
      <c r="K142" s="149">
        <v>252.08363299999999</v>
      </c>
      <c r="L142" s="149">
        <v>270.79431199999999</v>
      </c>
      <c r="M142" s="149">
        <v>289.70480300000003</v>
      </c>
      <c r="N142" s="149">
        <v>308.69137599999999</v>
      </c>
      <c r="O142" s="149">
        <v>327.61547899999999</v>
      </c>
      <c r="P142" s="149">
        <v>346.53881799999999</v>
      </c>
      <c r="Q142" s="149">
        <v>365.61932400000001</v>
      </c>
      <c r="R142" s="149">
        <v>385.17947400000003</v>
      </c>
      <c r="S142" s="149">
        <v>405.21984900000001</v>
      </c>
      <c r="T142" s="149">
        <v>425.707581</v>
      </c>
      <c r="U142" s="149">
        <v>446.58886699999999</v>
      </c>
      <c r="V142" s="149">
        <v>467.84079000000003</v>
      </c>
      <c r="W142" s="149">
        <v>489.42877199999998</v>
      </c>
      <c r="X142" s="149">
        <v>511.33187900000001</v>
      </c>
      <c r="Y142" s="149">
        <v>533.48980700000004</v>
      </c>
      <c r="Z142" s="149">
        <v>555.85424799999998</v>
      </c>
      <c r="AA142" s="149">
        <v>578.37213099999997</v>
      </c>
      <c r="AB142" s="149">
        <v>600.98870799999997</v>
      </c>
      <c r="AC142" s="149">
        <v>623.63964799999997</v>
      </c>
      <c r="AD142" s="149">
        <v>646.26062000000002</v>
      </c>
      <c r="AE142" s="149">
        <v>668.79229699999996</v>
      </c>
      <c r="AF142" s="146">
        <v>6.8071000000000007E-2</v>
      </c>
      <c r="AG142" s="153"/>
    </row>
    <row r="143" spans="1:33" ht="36.75">
      <c r="A143" s="152" t="s">
        <v>2185</v>
      </c>
      <c r="B143" s="148" t="s">
        <v>2133</v>
      </c>
      <c r="C143" s="149">
        <v>75.193489</v>
      </c>
      <c r="D143" s="149">
        <v>88.749320999999995</v>
      </c>
      <c r="E143" s="149">
        <v>96.573020999999997</v>
      </c>
      <c r="F143" s="149">
        <v>102.475159</v>
      </c>
      <c r="G143" s="149">
        <v>114.042053</v>
      </c>
      <c r="H143" s="149">
        <v>124.892517</v>
      </c>
      <c r="I143" s="149">
        <v>135.918442</v>
      </c>
      <c r="J143" s="149">
        <v>147.58873</v>
      </c>
      <c r="K143" s="149">
        <v>159.55355800000001</v>
      </c>
      <c r="L143" s="149">
        <v>171.721115</v>
      </c>
      <c r="M143" s="149">
        <v>184.025848</v>
      </c>
      <c r="N143" s="149">
        <v>196.38386499999999</v>
      </c>
      <c r="O143" s="149">
        <v>208.70137</v>
      </c>
      <c r="P143" s="149">
        <v>221.01852400000001</v>
      </c>
      <c r="Q143" s="149">
        <v>233.43985000000001</v>
      </c>
      <c r="R143" s="149">
        <v>246.18055699999999</v>
      </c>
      <c r="S143" s="149">
        <v>259.24078400000002</v>
      </c>
      <c r="T143" s="149">
        <v>272.59823599999999</v>
      </c>
      <c r="U143" s="149">
        <v>286.21472199999999</v>
      </c>
      <c r="V143" s="149">
        <v>300.07556199999999</v>
      </c>
      <c r="W143" s="149">
        <v>314.157196</v>
      </c>
      <c r="X143" s="149">
        <v>328.44482399999998</v>
      </c>
      <c r="Y143" s="149">
        <v>342.89700299999998</v>
      </c>
      <c r="Z143" s="149">
        <v>357.48037699999998</v>
      </c>
      <c r="AA143" s="149">
        <v>372.15881300000001</v>
      </c>
      <c r="AB143" s="149">
        <v>386.89511099999999</v>
      </c>
      <c r="AC143" s="149">
        <v>401.64532500000001</v>
      </c>
      <c r="AD143" s="149">
        <v>416.36498999999998</v>
      </c>
      <c r="AE143" s="149">
        <v>431.01361100000003</v>
      </c>
      <c r="AF143" s="146">
        <v>6.4344999999999999E-2</v>
      </c>
      <c r="AG143" s="153"/>
    </row>
    <row r="144" spans="1:33" ht="36.75">
      <c r="A144" s="152" t="s">
        <v>2186</v>
      </c>
      <c r="B144" s="148" t="s">
        <v>2135</v>
      </c>
      <c r="C144" s="149">
        <v>20.681094999999999</v>
      </c>
      <c r="D144" s="149">
        <v>31.151104</v>
      </c>
      <c r="E144" s="149">
        <v>40.734214999999999</v>
      </c>
      <c r="F144" s="149">
        <v>48.025737999999997</v>
      </c>
      <c r="G144" s="149">
        <v>54.971947</v>
      </c>
      <c r="H144" s="149">
        <v>59.613852999999999</v>
      </c>
      <c r="I144" s="149">
        <v>63.869911000000002</v>
      </c>
      <c r="J144" s="149">
        <v>68.771148999999994</v>
      </c>
      <c r="K144" s="149">
        <v>73.772148000000001</v>
      </c>
      <c r="L144" s="149">
        <v>78.840309000000005</v>
      </c>
      <c r="M144" s="149">
        <v>83.953598</v>
      </c>
      <c r="N144" s="149">
        <v>89.082618999999994</v>
      </c>
      <c r="O144" s="149">
        <v>94.194580000000002</v>
      </c>
      <c r="P144" s="149">
        <v>99.306160000000006</v>
      </c>
      <c r="Q144" s="149">
        <v>104.45790100000001</v>
      </c>
      <c r="R144" s="149">
        <v>109.730125</v>
      </c>
      <c r="S144" s="149">
        <v>115.12342099999999</v>
      </c>
      <c r="T144" s="149">
        <v>120.629929</v>
      </c>
      <c r="U144" s="149">
        <v>126.239189</v>
      </c>
      <c r="V144" s="149">
        <v>131.944626</v>
      </c>
      <c r="W144" s="149">
        <v>137.73826600000001</v>
      </c>
      <c r="X144" s="149">
        <v>143.61595199999999</v>
      </c>
      <c r="Y144" s="149">
        <v>149.56410199999999</v>
      </c>
      <c r="Z144" s="149">
        <v>155.57214400000001</v>
      </c>
      <c r="AA144" s="149">
        <v>161.627579</v>
      </c>
      <c r="AB144" s="149">
        <v>167.71759</v>
      </c>
      <c r="AC144" s="149">
        <v>173.827698</v>
      </c>
      <c r="AD144" s="149">
        <v>179.94335899999999</v>
      </c>
      <c r="AE144" s="149">
        <v>186.051331</v>
      </c>
      <c r="AF144" s="146">
        <v>8.1616999999999995E-2</v>
      </c>
      <c r="AG144" s="153"/>
    </row>
    <row r="145" spans="1:33" ht="36.75">
      <c r="A145" s="152" t="s">
        <v>2187</v>
      </c>
      <c r="B145" s="148" t="s">
        <v>2137</v>
      </c>
      <c r="C145" s="149">
        <v>9.9272690000000008</v>
      </c>
      <c r="D145" s="149">
        <v>11.185945</v>
      </c>
      <c r="E145" s="149">
        <v>11.666002000000001</v>
      </c>
      <c r="F145" s="149">
        <v>11.996092000000001</v>
      </c>
      <c r="G145" s="149">
        <v>13.228529999999999</v>
      </c>
      <c r="H145" s="149">
        <v>14.534067</v>
      </c>
      <c r="I145" s="149">
        <v>15.897460000000001</v>
      </c>
      <c r="J145" s="149">
        <v>17.308926</v>
      </c>
      <c r="K145" s="149">
        <v>18.757919000000001</v>
      </c>
      <c r="L145" s="149">
        <v>20.232868</v>
      </c>
      <c r="M145" s="149">
        <v>21.725401000000002</v>
      </c>
      <c r="N145" s="149">
        <v>23.224907000000002</v>
      </c>
      <c r="O145" s="149">
        <v>24.719524</v>
      </c>
      <c r="P145" s="149">
        <v>26.214109000000001</v>
      </c>
      <c r="Q145" s="149">
        <v>27.721582000000001</v>
      </c>
      <c r="R145" s="149">
        <v>29.26877</v>
      </c>
      <c r="S145" s="149">
        <v>30.855650000000001</v>
      </c>
      <c r="T145" s="149">
        <v>32.479407999999999</v>
      </c>
      <c r="U145" s="149">
        <v>34.134968000000001</v>
      </c>
      <c r="V145" s="149">
        <v>35.820602000000001</v>
      </c>
      <c r="W145" s="149">
        <v>37.533295000000003</v>
      </c>
      <c r="X145" s="149">
        <v>39.271095000000003</v>
      </c>
      <c r="Y145" s="149">
        <v>41.028694000000002</v>
      </c>
      <c r="Z145" s="149">
        <v>42.801788000000002</v>
      </c>
      <c r="AA145" s="149">
        <v>44.585773000000003</v>
      </c>
      <c r="AB145" s="149">
        <v>46.375937999999998</v>
      </c>
      <c r="AC145" s="149">
        <v>48.166649</v>
      </c>
      <c r="AD145" s="149">
        <v>49.952205999999997</v>
      </c>
      <c r="AE145" s="149">
        <v>51.727398000000001</v>
      </c>
      <c r="AF145" s="146">
        <v>6.0726000000000002E-2</v>
      </c>
      <c r="AG145" s="153"/>
    </row>
    <row r="146" spans="1:33" ht="36.75">
      <c r="A146" s="152" t="s">
        <v>2188</v>
      </c>
      <c r="B146" s="148" t="s">
        <v>2189</v>
      </c>
      <c r="C146" s="149">
        <v>375.91976899999997</v>
      </c>
      <c r="D146" s="149">
        <v>481.70532200000002</v>
      </c>
      <c r="E146" s="149">
        <v>566.80071999999996</v>
      </c>
      <c r="F146" s="149">
        <v>619.48498500000005</v>
      </c>
      <c r="G146" s="149">
        <v>692.50787400000002</v>
      </c>
      <c r="H146" s="149">
        <v>742.44305399999996</v>
      </c>
      <c r="I146" s="149">
        <v>789.48498500000005</v>
      </c>
      <c r="J146" s="149">
        <v>826.39794900000004</v>
      </c>
      <c r="K146" s="149">
        <v>863.72631799999999</v>
      </c>
      <c r="L146" s="149">
        <v>901.85369900000001</v>
      </c>
      <c r="M146" s="149">
        <v>941.02893100000006</v>
      </c>
      <c r="N146" s="149">
        <v>981.25726299999997</v>
      </c>
      <c r="O146" s="149">
        <v>1022.627808</v>
      </c>
      <c r="P146" s="149">
        <v>1065.224731</v>
      </c>
      <c r="Q146" s="149">
        <v>1108.5661620000001</v>
      </c>
      <c r="R146" s="149">
        <v>1153.0804439999999</v>
      </c>
      <c r="S146" s="149">
        <v>1198.8654790000001</v>
      </c>
      <c r="T146" s="149">
        <v>1245.9023440000001</v>
      </c>
      <c r="U146" s="149">
        <v>1294.303101</v>
      </c>
      <c r="V146" s="149">
        <v>1343.3957519999999</v>
      </c>
      <c r="W146" s="149">
        <v>1393.615845</v>
      </c>
      <c r="X146" s="149">
        <v>1445.0317379999999</v>
      </c>
      <c r="Y146" s="149">
        <v>1497.6895750000001</v>
      </c>
      <c r="Z146" s="149">
        <v>1551.5473629999999</v>
      </c>
      <c r="AA146" s="149">
        <v>1605.368774</v>
      </c>
      <c r="AB146" s="149">
        <v>1660.1064449999999</v>
      </c>
      <c r="AC146" s="149">
        <v>1716.0744629999999</v>
      </c>
      <c r="AD146" s="149">
        <v>1773.384644</v>
      </c>
      <c r="AE146" s="149">
        <v>1832.1719969999999</v>
      </c>
      <c r="AF146" s="146">
        <v>5.8198E-2</v>
      </c>
      <c r="AG146" s="153"/>
    </row>
    <row r="147" spans="1:33" ht="36.75">
      <c r="A147" s="152" t="s">
        <v>2190</v>
      </c>
      <c r="B147" s="148" t="s">
        <v>2133</v>
      </c>
      <c r="C147" s="149">
        <v>202.08255</v>
      </c>
      <c r="D147" s="149">
        <v>239.99041700000001</v>
      </c>
      <c r="E147" s="149">
        <v>264.53637700000002</v>
      </c>
      <c r="F147" s="149">
        <v>278.37924199999998</v>
      </c>
      <c r="G147" s="149">
        <v>305.40206899999998</v>
      </c>
      <c r="H147" s="149">
        <v>325.109375</v>
      </c>
      <c r="I147" s="149">
        <v>344.39532500000001</v>
      </c>
      <c r="J147" s="149">
        <v>361.64950599999997</v>
      </c>
      <c r="K147" s="149">
        <v>379.05777</v>
      </c>
      <c r="L147" s="149">
        <v>396.874908</v>
      </c>
      <c r="M147" s="149">
        <v>415.19317599999999</v>
      </c>
      <c r="N147" s="149">
        <v>434.01336700000002</v>
      </c>
      <c r="O147" s="149">
        <v>453.38519300000002</v>
      </c>
      <c r="P147" s="149">
        <v>473.35357699999997</v>
      </c>
      <c r="Q147" s="149">
        <v>493.69140599999997</v>
      </c>
      <c r="R147" s="149">
        <v>514.59161400000005</v>
      </c>
      <c r="S147" s="149">
        <v>536.10888699999998</v>
      </c>
      <c r="T147" s="149">
        <v>558.22985800000004</v>
      </c>
      <c r="U147" s="149">
        <v>581.01440400000001</v>
      </c>
      <c r="V147" s="149">
        <v>604.13098100000002</v>
      </c>
      <c r="W147" s="149">
        <v>627.776794</v>
      </c>
      <c r="X147" s="149">
        <v>651.98644999999999</v>
      </c>
      <c r="Y147" s="149">
        <v>676.78234899999995</v>
      </c>
      <c r="Z147" s="149">
        <v>702.13751200000002</v>
      </c>
      <c r="AA147" s="149">
        <v>727.42218000000003</v>
      </c>
      <c r="AB147" s="149">
        <v>753.10339399999998</v>
      </c>
      <c r="AC147" s="149">
        <v>779.35504200000003</v>
      </c>
      <c r="AD147" s="149">
        <v>806.23724400000003</v>
      </c>
      <c r="AE147" s="149">
        <v>833.82495100000006</v>
      </c>
      <c r="AF147" s="146">
        <v>5.1922999999999997E-2</v>
      </c>
      <c r="AG147" s="153"/>
    </row>
    <row r="148" spans="1:33" ht="36.75">
      <c r="A148" s="152" t="s">
        <v>2191</v>
      </c>
      <c r="B148" s="148" t="s">
        <v>2135</v>
      </c>
      <c r="C148" s="149">
        <v>155.46173099999999</v>
      </c>
      <c r="D148" s="149">
        <v>220.74285900000001</v>
      </c>
      <c r="E148" s="149">
        <v>279.43624899999998</v>
      </c>
      <c r="F148" s="149">
        <v>317.849243</v>
      </c>
      <c r="G148" s="149">
        <v>362.02066000000002</v>
      </c>
      <c r="H148" s="149">
        <v>390.80450400000001</v>
      </c>
      <c r="I148" s="149">
        <v>417.08648699999998</v>
      </c>
      <c r="J148" s="149">
        <v>435.25451700000002</v>
      </c>
      <c r="K148" s="149">
        <v>453.67334</v>
      </c>
      <c r="L148" s="149">
        <v>472.444458</v>
      </c>
      <c r="M148" s="149">
        <v>491.71816999999999</v>
      </c>
      <c r="N148" s="149">
        <v>511.49902300000002</v>
      </c>
      <c r="O148" s="149">
        <v>531.82147199999997</v>
      </c>
      <c r="P148" s="149">
        <v>552.72070299999996</v>
      </c>
      <c r="Q148" s="149">
        <v>573.96124299999997</v>
      </c>
      <c r="R148" s="149">
        <v>595.76293899999996</v>
      </c>
      <c r="S148" s="149">
        <v>618.16339100000005</v>
      </c>
      <c r="T148" s="149">
        <v>641.15844700000002</v>
      </c>
      <c r="U148" s="149">
        <v>664.79449499999998</v>
      </c>
      <c r="V148" s="149">
        <v>688.76110800000004</v>
      </c>
      <c r="W148" s="149">
        <v>713.28021200000001</v>
      </c>
      <c r="X148" s="149">
        <v>738.38207999999997</v>
      </c>
      <c r="Y148" s="149">
        <v>764.08868399999994</v>
      </c>
      <c r="Z148" s="149">
        <v>790.38763400000005</v>
      </c>
      <c r="AA148" s="149">
        <v>816.730591</v>
      </c>
      <c r="AB148" s="149">
        <v>843.56140100000005</v>
      </c>
      <c r="AC148" s="149">
        <v>871.00286900000003</v>
      </c>
      <c r="AD148" s="149">
        <v>899.10162400000002</v>
      </c>
      <c r="AE148" s="149">
        <v>927.90972899999997</v>
      </c>
      <c r="AF148" s="146">
        <v>6.5883999999999998E-2</v>
      </c>
      <c r="AG148" s="153"/>
    </row>
    <row r="149" spans="1:33" ht="36.75">
      <c r="A149" s="152" t="s">
        <v>2192</v>
      </c>
      <c r="B149" s="148" t="s">
        <v>2137</v>
      </c>
      <c r="C149" s="149">
        <v>18.375473</v>
      </c>
      <c r="D149" s="149">
        <v>20.972035999999999</v>
      </c>
      <c r="E149" s="149">
        <v>22.828130999999999</v>
      </c>
      <c r="F149" s="149">
        <v>23.256474000000001</v>
      </c>
      <c r="G149" s="149">
        <v>25.085111999999999</v>
      </c>
      <c r="H149" s="149">
        <v>26.529171000000002</v>
      </c>
      <c r="I149" s="149">
        <v>28.003108999999998</v>
      </c>
      <c r="J149" s="149">
        <v>29.493925000000001</v>
      </c>
      <c r="K149" s="149">
        <v>30.995201000000002</v>
      </c>
      <c r="L149" s="149">
        <v>32.534325000000003</v>
      </c>
      <c r="M149" s="149">
        <v>34.117558000000002</v>
      </c>
      <c r="N149" s="149">
        <v>35.744843000000003</v>
      </c>
      <c r="O149" s="149">
        <v>37.421059</v>
      </c>
      <c r="P149" s="149">
        <v>39.150475</v>
      </c>
      <c r="Q149" s="149">
        <v>40.913345</v>
      </c>
      <c r="R149" s="149">
        <v>42.7258</v>
      </c>
      <c r="S149" s="149">
        <v>44.593226999999999</v>
      </c>
      <c r="T149" s="149">
        <v>46.514130000000002</v>
      </c>
      <c r="U149" s="149">
        <v>48.494213000000002</v>
      </c>
      <c r="V149" s="149">
        <v>50.503624000000002</v>
      </c>
      <c r="W149" s="149">
        <v>52.558903000000001</v>
      </c>
      <c r="X149" s="149">
        <v>54.663254000000002</v>
      </c>
      <c r="Y149" s="149">
        <v>56.818660999999999</v>
      </c>
      <c r="Z149" s="149">
        <v>59.022284999999997</v>
      </c>
      <c r="AA149" s="149">
        <v>61.216000000000001</v>
      </c>
      <c r="AB149" s="149">
        <v>63.441715000000002</v>
      </c>
      <c r="AC149" s="149">
        <v>65.716399999999993</v>
      </c>
      <c r="AD149" s="149">
        <v>68.045783999999998</v>
      </c>
      <c r="AE149" s="149">
        <v>70.437195000000003</v>
      </c>
      <c r="AF149" s="146">
        <v>4.9160000000000002E-2</v>
      </c>
      <c r="AG149" s="153"/>
    </row>
    <row r="150" spans="1:33" ht="24.75">
      <c r="A150" s="152" t="s">
        <v>2193</v>
      </c>
      <c r="B150" s="148" t="s">
        <v>2194</v>
      </c>
      <c r="C150" s="149">
        <v>162.27954099999999</v>
      </c>
      <c r="D150" s="149">
        <v>220.34437600000001</v>
      </c>
      <c r="E150" s="149">
        <v>283.60168499999997</v>
      </c>
      <c r="F150" s="149">
        <v>335.28662100000003</v>
      </c>
      <c r="G150" s="149">
        <v>373.78436299999998</v>
      </c>
      <c r="H150" s="149">
        <v>399.65692100000001</v>
      </c>
      <c r="I150" s="149">
        <v>424.588165</v>
      </c>
      <c r="J150" s="149">
        <v>444.73553500000003</v>
      </c>
      <c r="K150" s="149">
        <v>465.55981400000002</v>
      </c>
      <c r="L150" s="149">
        <v>486.492706</v>
      </c>
      <c r="M150" s="149">
        <v>508.21795700000001</v>
      </c>
      <c r="N150" s="149">
        <v>530.80432099999996</v>
      </c>
      <c r="O150" s="149">
        <v>554.29113800000005</v>
      </c>
      <c r="P150" s="149">
        <v>578.72289999999998</v>
      </c>
      <c r="Q150" s="149">
        <v>603.86834699999997</v>
      </c>
      <c r="R150" s="149">
        <v>629.992615</v>
      </c>
      <c r="S150" s="149">
        <v>657.12609899999995</v>
      </c>
      <c r="T150" s="149">
        <v>685.28576699999996</v>
      </c>
      <c r="U150" s="149">
        <v>714.50665300000003</v>
      </c>
      <c r="V150" s="149">
        <v>744.58624299999997</v>
      </c>
      <c r="W150" s="149">
        <v>775.77813700000002</v>
      </c>
      <c r="X150" s="149">
        <v>808.120544</v>
      </c>
      <c r="Y150" s="149">
        <v>841.64727800000003</v>
      </c>
      <c r="Z150" s="149">
        <v>876.40563999999995</v>
      </c>
      <c r="AA150" s="149">
        <v>912.07891800000004</v>
      </c>
      <c r="AB150" s="149">
        <v>949.02533000000005</v>
      </c>
      <c r="AC150" s="149">
        <v>987.29339600000003</v>
      </c>
      <c r="AD150" s="149">
        <v>1026.921143</v>
      </c>
      <c r="AE150" s="149">
        <v>1067.9521480000001</v>
      </c>
      <c r="AF150" s="146">
        <v>6.9608000000000003E-2</v>
      </c>
      <c r="AG150" s="153"/>
    </row>
    <row r="151" spans="1:33" ht="36.75">
      <c r="A151" s="152" t="s">
        <v>2195</v>
      </c>
      <c r="B151" s="148" t="s">
        <v>2133</v>
      </c>
      <c r="C151" s="149">
        <v>47.925185999999997</v>
      </c>
      <c r="D151" s="149">
        <v>65.206665000000001</v>
      </c>
      <c r="E151" s="149">
        <v>84.260093999999995</v>
      </c>
      <c r="F151" s="149">
        <v>98.283669000000003</v>
      </c>
      <c r="G151" s="149">
        <v>106.965828</v>
      </c>
      <c r="H151" s="149">
        <v>113.162628</v>
      </c>
      <c r="I151" s="149">
        <v>119.248817</v>
      </c>
      <c r="J151" s="149">
        <v>124.49781</v>
      </c>
      <c r="K151" s="149">
        <v>129.91471899999999</v>
      </c>
      <c r="L151" s="149">
        <v>135.37001000000001</v>
      </c>
      <c r="M151" s="149">
        <v>140.99529999999999</v>
      </c>
      <c r="N151" s="149">
        <v>146.82103000000001</v>
      </c>
      <c r="O151" s="149">
        <v>152.85952800000001</v>
      </c>
      <c r="P151" s="149">
        <v>159.126328</v>
      </c>
      <c r="Q151" s="149">
        <v>165.56712300000001</v>
      </c>
      <c r="R151" s="149">
        <v>172.23751799999999</v>
      </c>
      <c r="S151" s="149">
        <v>179.143967</v>
      </c>
      <c r="T151" s="149">
        <v>186.28448499999999</v>
      </c>
      <c r="U151" s="149">
        <v>193.666122</v>
      </c>
      <c r="V151" s="149">
        <v>201.24624600000001</v>
      </c>
      <c r="W151" s="149">
        <v>209.07875100000001</v>
      </c>
      <c r="X151" s="149">
        <v>217.173676</v>
      </c>
      <c r="Y151" s="149">
        <v>225.537994</v>
      </c>
      <c r="Z151" s="149">
        <v>234.18237300000001</v>
      </c>
      <c r="AA151" s="149">
        <v>243.03521699999999</v>
      </c>
      <c r="AB151" s="149">
        <v>252.17364499999999</v>
      </c>
      <c r="AC151" s="149">
        <v>261.61105300000003</v>
      </c>
      <c r="AD151" s="149">
        <v>271.35537699999998</v>
      </c>
      <c r="AE151" s="149">
        <v>281.41656499999999</v>
      </c>
      <c r="AF151" s="146">
        <v>6.5263000000000002E-2</v>
      </c>
      <c r="AG151" s="153"/>
    </row>
    <row r="152" spans="1:33" ht="36.75">
      <c r="A152" s="152" t="s">
        <v>2196</v>
      </c>
      <c r="B152" s="148" t="s">
        <v>2135</v>
      </c>
      <c r="C152" s="149">
        <v>111.985527</v>
      </c>
      <c r="D152" s="149">
        <v>151.942352</v>
      </c>
      <c r="E152" s="149">
        <v>195.23732000000001</v>
      </c>
      <c r="F152" s="149">
        <v>232.306488</v>
      </c>
      <c r="G152" s="149">
        <v>261.88717700000001</v>
      </c>
      <c r="H152" s="149">
        <v>281.36276199999998</v>
      </c>
      <c r="I152" s="149">
        <v>300.00149499999998</v>
      </c>
      <c r="J152" s="149">
        <v>314.694458</v>
      </c>
      <c r="K152" s="149">
        <v>329.890533</v>
      </c>
      <c r="L152" s="149">
        <v>345.15454099999999</v>
      </c>
      <c r="M152" s="149">
        <v>361.03707900000001</v>
      </c>
      <c r="N152" s="149">
        <v>377.57427999999999</v>
      </c>
      <c r="O152" s="149">
        <v>394.79260299999999</v>
      </c>
      <c r="P152" s="149">
        <v>412.71994000000001</v>
      </c>
      <c r="Q152" s="149">
        <v>431.18127399999997</v>
      </c>
      <c r="R152" s="149">
        <v>450.384613</v>
      </c>
      <c r="S152" s="149">
        <v>470.35406499999999</v>
      </c>
      <c r="T152" s="149">
        <v>491.10906999999997</v>
      </c>
      <c r="U152" s="149">
        <v>512.677368</v>
      </c>
      <c r="V152" s="149">
        <v>534.90020800000002</v>
      </c>
      <c r="W152" s="149">
        <v>557.97601299999997</v>
      </c>
      <c r="X152" s="149">
        <v>581.93243399999994</v>
      </c>
      <c r="Y152" s="149">
        <v>606.79632600000002</v>
      </c>
      <c r="Z152" s="149">
        <v>632.60412599999995</v>
      </c>
      <c r="AA152" s="149">
        <v>659.11236599999995</v>
      </c>
      <c r="AB152" s="149">
        <v>686.60070800000005</v>
      </c>
      <c r="AC152" s="149">
        <v>715.10357699999997</v>
      </c>
      <c r="AD152" s="149">
        <v>744.650757</v>
      </c>
      <c r="AE152" s="149">
        <v>775.27581799999996</v>
      </c>
      <c r="AF152" s="146">
        <v>7.1544999999999997E-2</v>
      </c>
      <c r="AG152" s="153"/>
    </row>
    <row r="153" spans="1:33" ht="36.75">
      <c r="A153" s="152" t="s">
        <v>2197</v>
      </c>
      <c r="B153" s="148" t="s">
        <v>2137</v>
      </c>
      <c r="C153" s="149">
        <v>2.3688289999999999</v>
      </c>
      <c r="D153" s="149">
        <v>3.1953429999999998</v>
      </c>
      <c r="E153" s="149">
        <v>4.1042870000000002</v>
      </c>
      <c r="F153" s="149">
        <v>4.6964689999999996</v>
      </c>
      <c r="G153" s="149">
        <v>4.9313560000000001</v>
      </c>
      <c r="H153" s="149">
        <v>5.1315350000000004</v>
      </c>
      <c r="I153" s="149">
        <v>5.3378620000000003</v>
      </c>
      <c r="J153" s="149">
        <v>5.5432589999999999</v>
      </c>
      <c r="K153" s="149">
        <v>5.7545710000000003</v>
      </c>
      <c r="L153" s="149">
        <v>5.968172</v>
      </c>
      <c r="M153" s="149">
        <v>6.1855859999999998</v>
      </c>
      <c r="N153" s="149">
        <v>6.4089879999999999</v>
      </c>
      <c r="O153" s="149">
        <v>6.6390180000000001</v>
      </c>
      <c r="P153" s="149">
        <v>6.8765869999999998</v>
      </c>
      <c r="Q153" s="149">
        <v>7.1200349999999997</v>
      </c>
      <c r="R153" s="149">
        <v>7.3704929999999997</v>
      </c>
      <c r="S153" s="149">
        <v>7.6280970000000003</v>
      </c>
      <c r="T153" s="149">
        <v>7.8922679999999996</v>
      </c>
      <c r="U153" s="149">
        <v>8.1631269999999994</v>
      </c>
      <c r="V153" s="149">
        <v>8.4397870000000008</v>
      </c>
      <c r="W153" s="149">
        <v>8.7234130000000007</v>
      </c>
      <c r="X153" s="149">
        <v>9.0144040000000007</v>
      </c>
      <c r="Y153" s="149">
        <v>9.3128930000000008</v>
      </c>
      <c r="Z153" s="149">
        <v>9.6191580000000005</v>
      </c>
      <c r="AA153" s="149">
        <v>9.93126</v>
      </c>
      <c r="AB153" s="149">
        <v>10.250947</v>
      </c>
      <c r="AC153" s="149">
        <v>10.578808</v>
      </c>
      <c r="AD153" s="149">
        <v>10.914996</v>
      </c>
      <c r="AE153" s="149">
        <v>11.259789</v>
      </c>
      <c r="AF153" s="146">
        <v>5.7251999999999997E-2</v>
      </c>
      <c r="AG153" s="153"/>
    </row>
    <row r="154" spans="1:33">
      <c r="A154" s="152" t="s">
        <v>2198</v>
      </c>
      <c r="B154" s="148" t="s">
        <v>2199</v>
      </c>
      <c r="C154" s="149">
        <v>108.068314</v>
      </c>
      <c r="D154" s="149">
        <v>134.33866900000001</v>
      </c>
      <c r="E154" s="149">
        <v>160.460846</v>
      </c>
      <c r="F154" s="149">
        <v>175.372849</v>
      </c>
      <c r="G154" s="149">
        <v>190.59790000000001</v>
      </c>
      <c r="H154" s="149">
        <v>200.96203600000001</v>
      </c>
      <c r="I154" s="149">
        <v>209.95349100000001</v>
      </c>
      <c r="J154" s="149">
        <v>219.482651</v>
      </c>
      <c r="K154" s="149">
        <v>229.459</v>
      </c>
      <c r="L154" s="149">
        <v>239.86399800000001</v>
      </c>
      <c r="M154" s="149">
        <v>250.63970900000001</v>
      </c>
      <c r="N154" s="149">
        <v>261.76123000000001</v>
      </c>
      <c r="O154" s="149">
        <v>273.22671500000001</v>
      </c>
      <c r="P154" s="149">
        <v>285.03585800000002</v>
      </c>
      <c r="Q154" s="149">
        <v>297.30960099999999</v>
      </c>
      <c r="R154" s="149">
        <v>309.96319599999998</v>
      </c>
      <c r="S154" s="149">
        <v>322.98092700000001</v>
      </c>
      <c r="T154" s="149">
        <v>336.36114500000002</v>
      </c>
      <c r="U154" s="149">
        <v>350.11276199999998</v>
      </c>
      <c r="V154" s="149">
        <v>364.35461400000003</v>
      </c>
      <c r="W154" s="149">
        <v>378.99136399999998</v>
      </c>
      <c r="X154" s="149">
        <v>394.01416</v>
      </c>
      <c r="Y154" s="149">
        <v>409.428406</v>
      </c>
      <c r="Z154" s="149">
        <v>425.250519</v>
      </c>
      <c r="AA154" s="149">
        <v>441.58010899999999</v>
      </c>
      <c r="AB154" s="149">
        <v>458.33084100000002</v>
      </c>
      <c r="AC154" s="149">
        <v>475.49792500000001</v>
      </c>
      <c r="AD154" s="149">
        <v>493.08587599999998</v>
      </c>
      <c r="AE154" s="149">
        <v>511.11007699999999</v>
      </c>
      <c r="AF154" s="146">
        <v>5.7062000000000002E-2</v>
      </c>
      <c r="AG154" s="153"/>
    </row>
    <row r="155" spans="1:33" ht="36.75">
      <c r="A155" s="152" t="s">
        <v>2200</v>
      </c>
      <c r="B155" s="148" t="s">
        <v>2133</v>
      </c>
      <c r="C155" s="149">
        <v>45.485579999999999</v>
      </c>
      <c r="D155" s="149">
        <v>55.676124999999999</v>
      </c>
      <c r="E155" s="149">
        <v>66.977654000000001</v>
      </c>
      <c r="F155" s="149">
        <v>72.654563999999993</v>
      </c>
      <c r="G155" s="149">
        <v>78.271675000000002</v>
      </c>
      <c r="H155" s="149">
        <v>82.364295999999996</v>
      </c>
      <c r="I155" s="149">
        <v>86.127701000000002</v>
      </c>
      <c r="J155" s="149">
        <v>90.092490999999995</v>
      </c>
      <c r="K155" s="149">
        <v>94.245590000000007</v>
      </c>
      <c r="L155" s="149">
        <v>98.584045000000003</v>
      </c>
      <c r="M155" s="149">
        <v>103.082115</v>
      </c>
      <c r="N155" s="149">
        <v>107.73053</v>
      </c>
      <c r="O155" s="149">
        <v>112.529045</v>
      </c>
      <c r="P155" s="149">
        <v>117.478104</v>
      </c>
      <c r="Q155" s="149">
        <v>122.62938699999999</v>
      </c>
      <c r="R155" s="149">
        <v>127.946747</v>
      </c>
      <c r="S155" s="149">
        <v>133.42456100000001</v>
      </c>
      <c r="T155" s="149">
        <v>139.062714</v>
      </c>
      <c r="U155" s="149">
        <v>144.863831</v>
      </c>
      <c r="V155" s="149">
        <v>150.87931800000001</v>
      </c>
      <c r="W155" s="149">
        <v>157.06916799999999</v>
      </c>
      <c r="X155" s="149">
        <v>163.43048099999999</v>
      </c>
      <c r="Y155" s="149">
        <v>169.96601899999999</v>
      </c>
      <c r="Z155" s="149">
        <v>176.68287699999999</v>
      </c>
      <c r="AA155" s="149">
        <v>183.623535</v>
      </c>
      <c r="AB155" s="149">
        <v>190.75221300000001</v>
      </c>
      <c r="AC155" s="149">
        <v>198.06779499999999</v>
      </c>
      <c r="AD155" s="149">
        <v>205.57281499999999</v>
      </c>
      <c r="AE155" s="149">
        <v>213.27409399999999</v>
      </c>
      <c r="AF155" s="146">
        <v>5.6736000000000002E-2</v>
      </c>
      <c r="AG155" s="153"/>
    </row>
    <row r="156" spans="1:33" ht="36.75">
      <c r="A156" s="152" t="s">
        <v>2201</v>
      </c>
      <c r="B156" s="148" t="s">
        <v>2135</v>
      </c>
      <c r="C156" s="149">
        <v>57.727024</v>
      </c>
      <c r="D156" s="149">
        <v>72.771004000000005</v>
      </c>
      <c r="E156" s="149">
        <v>86.377089999999995</v>
      </c>
      <c r="F156" s="149">
        <v>95.095618999999999</v>
      </c>
      <c r="G156" s="149">
        <v>104.223206</v>
      </c>
      <c r="H156" s="149">
        <v>110.09704600000001</v>
      </c>
      <c r="I156" s="149">
        <v>114.92420199999999</v>
      </c>
      <c r="J156" s="149">
        <v>120.06993900000001</v>
      </c>
      <c r="K156" s="149">
        <v>125.454285</v>
      </c>
      <c r="L156" s="149">
        <v>131.06126399999999</v>
      </c>
      <c r="M156" s="149">
        <v>136.86163300000001</v>
      </c>
      <c r="N156" s="149">
        <v>142.84060700000001</v>
      </c>
      <c r="O156" s="149">
        <v>148.99646000000001</v>
      </c>
      <c r="P156" s="149">
        <v>155.32835399999999</v>
      </c>
      <c r="Q156" s="149">
        <v>161.89987199999999</v>
      </c>
      <c r="R156" s="149">
        <v>168.666382</v>
      </c>
      <c r="S156" s="149">
        <v>175.618225</v>
      </c>
      <c r="T156" s="149">
        <v>182.753784</v>
      </c>
      <c r="U156" s="149">
        <v>190.07925399999999</v>
      </c>
      <c r="V156" s="149">
        <v>197.656296</v>
      </c>
      <c r="W156" s="149">
        <v>205.43386799999999</v>
      </c>
      <c r="X156" s="149">
        <v>213.40623500000001</v>
      </c>
      <c r="Y156" s="149">
        <v>221.57566800000001</v>
      </c>
      <c r="Z156" s="149">
        <v>229.95066800000001</v>
      </c>
      <c r="AA156" s="149">
        <v>238.58374000000001</v>
      </c>
      <c r="AB156" s="149">
        <v>247.42799400000001</v>
      </c>
      <c r="AC156" s="149">
        <v>256.47988900000001</v>
      </c>
      <c r="AD156" s="149">
        <v>265.74093599999998</v>
      </c>
      <c r="AE156" s="149">
        <v>275.21890300000001</v>
      </c>
      <c r="AF156" s="146">
        <v>5.7364999999999999E-2</v>
      </c>
      <c r="AG156" s="153"/>
    </row>
    <row r="157" spans="1:33" ht="36.75">
      <c r="A157" s="152" t="s">
        <v>2202</v>
      </c>
      <c r="B157" s="148" t="s">
        <v>2137</v>
      </c>
      <c r="C157" s="149">
        <v>4.855702</v>
      </c>
      <c r="D157" s="149">
        <v>5.891534</v>
      </c>
      <c r="E157" s="149">
        <v>7.1060939999999997</v>
      </c>
      <c r="F157" s="149">
        <v>7.6226510000000003</v>
      </c>
      <c r="G157" s="149">
        <v>8.1030320000000007</v>
      </c>
      <c r="H157" s="149">
        <v>8.5006830000000004</v>
      </c>
      <c r="I157" s="149">
        <v>8.9015810000000002</v>
      </c>
      <c r="J157" s="149">
        <v>9.3202309999999997</v>
      </c>
      <c r="K157" s="149">
        <v>9.7591210000000004</v>
      </c>
      <c r="L157" s="149">
        <v>10.218685000000001</v>
      </c>
      <c r="M157" s="149">
        <v>10.695945999999999</v>
      </c>
      <c r="N157" s="149">
        <v>11.190096</v>
      </c>
      <c r="O157" s="149">
        <v>11.701198</v>
      </c>
      <c r="P157" s="149">
        <v>12.229378000000001</v>
      </c>
      <c r="Q157" s="149">
        <v>12.780315999999999</v>
      </c>
      <c r="R157" s="149">
        <v>13.350054</v>
      </c>
      <c r="S157" s="149">
        <v>13.938138</v>
      </c>
      <c r="T157" s="149">
        <v>14.544650000000001</v>
      </c>
      <c r="U157" s="149">
        <v>15.169689</v>
      </c>
      <c r="V157" s="149">
        <v>15.819004</v>
      </c>
      <c r="W157" s="149">
        <v>16.488309999999998</v>
      </c>
      <c r="X157" s="149">
        <v>17.177424999999999</v>
      </c>
      <c r="Y157" s="149">
        <v>17.886718999999999</v>
      </c>
      <c r="Z157" s="149">
        <v>18.616985</v>
      </c>
      <c r="AA157" s="149">
        <v>19.372869000000001</v>
      </c>
      <c r="AB157" s="149">
        <v>20.150623</v>
      </c>
      <c r="AC157" s="149">
        <v>20.950258000000002</v>
      </c>
      <c r="AD157" s="149">
        <v>21.772144000000001</v>
      </c>
      <c r="AE157" s="149">
        <v>22.617076999999998</v>
      </c>
      <c r="AF157" s="146">
        <v>5.6486000000000001E-2</v>
      </c>
      <c r="AG157" s="153"/>
    </row>
    <row r="158" spans="1:33">
      <c r="A158" s="152" t="s">
        <v>2203</v>
      </c>
      <c r="B158" s="148" t="s">
        <v>2204</v>
      </c>
      <c r="C158" s="149">
        <v>87.274039999999999</v>
      </c>
      <c r="D158" s="149">
        <v>97.675728000000007</v>
      </c>
      <c r="E158" s="149">
        <v>104.957893</v>
      </c>
      <c r="F158" s="149">
        <v>111.186455</v>
      </c>
      <c r="G158" s="149">
        <v>117.21154</v>
      </c>
      <c r="H158" s="149">
        <v>121.512398</v>
      </c>
      <c r="I158" s="149">
        <v>125.17572</v>
      </c>
      <c r="J158" s="149">
        <v>128.093277</v>
      </c>
      <c r="K158" s="149">
        <v>130.81806900000001</v>
      </c>
      <c r="L158" s="149">
        <v>133.28259299999999</v>
      </c>
      <c r="M158" s="149">
        <v>135.629974</v>
      </c>
      <c r="N158" s="149">
        <v>137.85252399999999</v>
      </c>
      <c r="O158" s="149">
        <v>139.94085699999999</v>
      </c>
      <c r="P158" s="149">
        <v>141.886719</v>
      </c>
      <c r="Q158" s="149">
        <v>143.68980400000001</v>
      </c>
      <c r="R158" s="149">
        <v>145.369553</v>
      </c>
      <c r="S158" s="149">
        <v>146.93897999999999</v>
      </c>
      <c r="T158" s="149">
        <v>148.411224</v>
      </c>
      <c r="U158" s="149">
        <v>149.79480000000001</v>
      </c>
      <c r="V158" s="149">
        <v>151.101685</v>
      </c>
      <c r="W158" s="149">
        <v>152.338089</v>
      </c>
      <c r="X158" s="149">
        <v>153.50933800000001</v>
      </c>
      <c r="Y158" s="149">
        <v>154.61885100000001</v>
      </c>
      <c r="Z158" s="149">
        <v>155.67060900000001</v>
      </c>
      <c r="AA158" s="149">
        <v>156.67411799999999</v>
      </c>
      <c r="AB158" s="149">
        <v>157.629074</v>
      </c>
      <c r="AC158" s="149">
        <v>158.53407300000001</v>
      </c>
      <c r="AD158" s="149">
        <v>159.38314800000001</v>
      </c>
      <c r="AE158" s="149">
        <v>160.178146</v>
      </c>
      <c r="AF158" s="146">
        <v>2.1923999999999999E-2</v>
      </c>
      <c r="AG158" s="153"/>
    </row>
    <row r="159" spans="1:33" ht="36.75">
      <c r="A159" s="152" t="s">
        <v>2205</v>
      </c>
      <c r="B159" s="148" t="s">
        <v>2133</v>
      </c>
      <c r="C159" s="149">
        <v>55.069285999999998</v>
      </c>
      <c r="D159" s="149">
        <v>58.950187999999997</v>
      </c>
      <c r="E159" s="149">
        <v>60.784492</v>
      </c>
      <c r="F159" s="149">
        <v>63.028281999999997</v>
      </c>
      <c r="G159" s="149">
        <v>65.069220999999999</v>
      </c>
      <c r="H159" s="149">
        <v>66.783760000000001</v>
      </c>
      <c r="I159" s="149">
        <v>68.396538000000007</v>
      </c>
      <c r="J159" s="149">
        <v>69.879149999999996</v>
      </c>
      <c r="K159" s="149">
        <v>71.271529999999998</v>
      </c>
      <c r="L159" s="149">
        <v>72.542534000000003</v>
      </c>
      <c r="M159" s="149">
        <v>73.758780999999999</v>
      </c>
      <c r="N159" s="149">
        <v>74.916718000000003</v>
      </c>
      <c r="O159" s="149">
        <v>76.011939999999996</v>
      </c>
      <c r="P159" s="149">
        <v>77.040688000000003</v>
      </c>
      <c r="Q159" s="149">
        <v>78.002571000000003</v>
      </c>
      <c r="R159" s="149">
        <v>78.906502000000003</v>
      </c>
      <c r="S159" s="149">
        <v>79.758544999999998</v>
      </c>
      <c r="T159" s="149">
        <v>80.564812000000003</v>
      </c>
      <c r="U159" s="149">
        <v>81.327788999999996</v>
      </c>
      <c r="V159" s="149">
        <v>82.053589000000002</v>
      </c>
      <c r="W159" s="149">
        <v>82.744964999999993</v>
      </c>
      <c r="X159" s="149">
        <v>83.404449</v>
      </c>
      <c r="Y159" s="149">
        <v>84.033835999999994</v>
      </c>
      <c r="Z159" s="149">
        <v>84.634856999999997</v>
      </c>
      <c r="AA159" s="149">
        <v>85.210953000000003</v>
      </c>
      <c r="AB159" s="149">
        <v>85.762046999999995</v>
      </c>
      <c r="AC159" s="149">
        <v>86.288871999999998</v>
      </c>
      <c r="AD159" s="149">
        <v>86.790169000000006</v>
      </c>
      <c r="AE159" s="149">
        <v>87.267905999999996</v>
      </c>
      <c r="AF159" s="146">
        <v>1.6577999999999999E-2</v>
      </c>
      <c r="AG159" s="153"/>
    </row>
    <row r="160" spans="1:33" ht="36.75">
      <c r="A160" s="152" t="s">
        <v>2206</v>
      </c>
      <c r="B160" s="148" t="s">
        <v>2135</v>
      </c>
      <c r="C160" s="149">
        <v>24.418623</v>
      </c>
      <c r="D160" s="149">
        <v>30.534485</v>
      </c>
      <c r="E160" s="149">
        <v>35.821396</v>
      </c>
      <c r="F160" s="149">
        <v>39.563567999999997</v>
      </c>
      <c r="G160" s="149">
        <v>43.337069999999997</v>
      </c>
      <c r="H160" s="149">
        <v>45.72522</v>
      </c>
      <c r="I160" s="149">
        <v>47.578659000000002</v>
      </c>
      <c r="J160" s="149">
        <v>48.819865999999998</v>
      </c>
      <c r="K160" s="149">
        <v>49.969912999999998</v>
      </c>
      <c r="L160" s="149">
        <v>50.996322999999997</v>
      </c>
      <c r="M160" s="149">
        <v>51.967243000000003</v>
      </c>
      <c r="N160" s="149">
        <v>52.878990000000002</v>
      </c>
      <c r="O160" s="149">
        <v>53.727093000000004</v>
      </c>
      <c r="P160" s="149">
        <v>54.507576</v>
      </c>
      <c r="Q160" s="149">
        <v>55.220581000000003</v>
      </c>
      <c r="R160" s="149">
        <v>55.875506999999999</v>
      </c>
      <c r="S160" s="149">
        <v>56.478569</v>
      </c>
      <c r="T160" s="149">
        <v>57.035995</v>
      </c>
      <c r="U160" s="149">
        <v>57.553618999999998</v>
      </c>
      <c r="V160" s="149">
        <v>58.036453000000002</v>
      </c>
      <c r="W160" s="149">
        <v>58.487693999999998</v>
      </c>
      <c r="X160" s="149">
        <v>58.909728999999999</v>
      </c>
      <c r="Y160" s="149">
        <v>59.304004999999997</v>
      </c>
      <c r="Z160" s="149">
        <v>59.672576999999997</v>
      </c>
      <c r="AA160" s="149">
        <v>60.021061000000003</v>
      </c>
      <c r="AB160" s="149">
        <v>60.349293000000003</v>
      </c>
      <c r="AC160" s="149">
        <v>60.654957000000003</v>
      </c>
      <c r="AD160" s="149">
        <v>60.933376000000003</v>
      </c>
      <c r="AE160" s="149">
        <v>61.184170000000002</v>
      </c>
      <c r="AF160" s="146">
        <v>3.3348999999999997E-2</v>
      </c>
      <c r="AG160" s="153"/>
    </row>
    <row r="161" spans="1:33" ht="36.75">
      <c r="A161" s="152" t="s">
        <v>2207</v>
      </c>
      <c r="B161" s="148" t="s">
        <v>2137</v>
      </c>
      <c r="C161" s="149">
        <v>7.7861359999999999</v>
      </c>
      <c r="D161" s="149">
        <v>8.1910520000000009</v>
      </c>
      <c r="E161" s="149">
        <v>8.3520000000000003</v>
      </c>
      <c r="F161" s="149">
        <v>8.5946079999999991</v>
      </c>
      <c r="G161" s="149">
        <v>8.8052489999999999</v>
      </c>
      <c r="H161" s="149">
        <v>9.0034290000000006</v>
      </c>
      <c r="I161" s="149">
        <v>9.2005160000000004</v>
      </c>
      <c r="J161" s="149">
        <v>9.3942560000000004</v>
      </c>
      <c r="K161" s="149">
        <v>9.5766290000000005</v>
      </c>
      <c r="L161" s="149">
        <v>9.7437380000000005</v>
      </c>
      <c r="M161" s="149">
        <v>9.9039549999999998</v>
      </c>
      <c r="N161" s="149">
        <v>10.056832999999999</v>
      </c>
      <c r="O161" s="149">
        <v>10.201817999999999</v>
      </c>
      <c r="P161" s="149">
        <v>10.338438999999999</v>
      </c>
      <c r="Q161" s="149">
        <v>10.46664</v>
      </c>
      <c r="R161" s="149">
        <v>10.587524</v>
      </c>
      <c r="S161" s="149">
        <v>10.701859000000001</v>
      </c>
      <c r="T161" s="149">
        <v>10.810409999999999</v>
      </c>
      <c r="U161" s="149">
        <v>10.913398000000001</v>
      </c>
      <c r="V161" s="149">
        <v>11.011628</v>
      </c>
      <c r="W161" s="149">
        <v>11.105437</v>
      </c>
      <c r="X161" s="149">
        <v>11.195148</v>
      </c>
      <c r="Y161" s="149">
        <v>11.280993</v>
      </c>
      <c r="Z161" s="149">
        <v>11.363185</v>
      </c>
      <c r="AA161" s="149">
        <v>11.442098</v>
      </c>
      <c r="AB161" s="149">
        <v>11.517728</v>
      </c>
      <c r="AC161" s="149">
        <v>11.590244</v>
      </c>
      <c r="AD161" s="149">
        <v>11.659587999999999</v>
      </c>
      <c r="AE161" s="149">
        <v>11.726065</v>
      </c>
      <c r="AF161" s="146">
        <v>1.4730999999999999E-2</v>
      </c>
      <c r="AG161" s="153"/>
    </row>
    <row r="162" spans="1:33" ht="36.75">
      <c r="A162" s="152" t="s">
        <v>2208</v>
      </c>
      <c r="B162" s="148" t="s">
        <v>2209</v>
      </c>
      <c r="C162" s="149">
        <v>79.301177999999993</v>
      </c>
      <c r="D162" s="149">
        <v>101.63005099999999</v>
      </c>
      <c r="E162" s="149">
        <v>121.146072</v>
      </c>
      <c r="F162" s="149">
        <v>133.75103799999999</v>
      </c>
      <c r="G162" s="149">
        <v>144.38346899999999</v>
      </c>
      <c r="H162" s="149">
        <v>151.58453399999999</v>
      </c>
      <c r="I162" s="149">
        <v>157.44383199999999</v>
      </c>
      <c r="J162" s="149">
        <v>162.801773</v>
      </c>
      <c r="K162" s="149">
        <v>168.194412</v>
      </c>
      <c r="L162" s="149">
        <v>173.57832300000001</v>
      </c>
      <c r="M162" s="149">
        <v>179.07577499999999</v>
      </c>
      <c r="N162" s="149">
        <v>184.704071</v>
      </c>
      <c r="O162" s="149">
        <v>190.47181699999999</v>
      </c>
      <c r="P162" s="149">
        <v>196.386841</v>
      </c>
      <c r="Q162" s="149">
        <v>202.43138099999999</v>
      </c>
      <c r="R162" s="149">
        <v>208.633804</v>
      </c>
      <c r="S162" s="149">
        <v>214.996399</v>
      </c>
      <c r="T162" s="149">
        <v>221.51997399999999</v>
      </c>
      <c r="U162" s="149">
        <v>228.20277400000001</v>
      </c>
      <c r="V162" s="149">
        <v>235.039368</v>
      </c>
      <c r="W162" s="149">
        <v>242.04367099999999</v>
      </c>
      <c r="X162" s="149">
        <v>249.21748400000001</v>
      </c>
      <c r="Y162" s="149">
        <v>256.56286599999999</v>
      </c>
      <c r="Z162" s="149">
        <v>264.08050500000002</v>
      </c>
      <c r="AA162" s="149">
        <v>271.71682700000002</v>
      </c>
      <c r="AB162" s="149">
        <v>279.52886999999998</v>
      </c>
      <c r="AC162" s="149">
        <v>287.52255200000002</v>
      </c>
      <c r="AD162" s="149">
        <v>295.70309400000002</v>
      </c>
      <c r="AE162" s="149">
        <v>304.07415800000001</v>
      </c>
      <c r="AF162" s="146">
        <v>4.9170999999999999E-2</v>
      </c>
      <c r="AG162" s="153"/>
    </row>
    <row r="163" spans="1:33" ht="36.75">
      <c r="A163" s="152" t="s">
        <v>2210</v>
      </c>
      <c r="B163" s="148" t="s">
        <v>2133</v>
      </c>
      <c r="C163" s="149">
        <v>47.678085000000003</v>
      </c>
      <c r="D163" s="149">
        <v>60.579250000000002</v>
      </c>
      <c r="E163" s="149">
        <v>71.433159000000003</v>
      </c>
      <c r="F163" s="149">
        <v>77.759079</v>
      </c>
      <c r="G163" s="149">
        <v>83.222747999999996</v>
      </c>
      <c r="H163" s="149">
        <v>87.090667999999994</v>
      </c>
      <c r="I163" s="149">
        <v>90.329620000000006</v>
      </c>
      <c r="J163" s="149">
        <v>93.328048999999993</v>
      </c>
      <c r="K163" s="149">
        <v>96.334464999999994</v>
      </c>
      <c r="L163" s="149">
        <v>99.321999000000005</v>
      </c>
      <c r="M163" s="149">
        <v>102.368782</v>
      </c>
      <c r="N163" s="149">
        <v>105.485298</v>
      </c>
      <c r="O163" s="149">
        <v>108.67620100000001</v>
      </c>
      <c r="P163" s="149">
        <v>111.94573200000001</v>
      </c>
      <c r="Q163" s="149">
        <v>115.283394</v>
      </c>
      <c r="R163" s="149">
        <v>118.70564299999999</v>
      </c>
      <c r="S163" s="149">
        <v>122.213562</v>
      </c>
      <c r="T163" s="149">
        <v>125.807327</v>
      </c>
      <c r="U163" s="149">
        <v>129.48561100000001</v>
      </c>
      <c r="V163" s="149">
        <v>133.24620100000001</v>
      </c>
      <c r="W163" s="149">
        <v>137.09582499999999</v>
      </c>
      <c r="X163" s="149">
        <v>141.03517199999999</v>
      </c>
      <c r="Y163" s="149">
        <v>145.06509399999999</v>
      </c>
      <c r="Z163" s="149">
        <v>149.185654</v>
      </c>
      <c r="AA163" s="149">
        <v>153.36450199999999</v>
      </c>
      <c r="AB163" s="149">
        <v>157.63568100000001</v>
      </c>
      <c r="AC163" s="149">
        <v>162.00212099999999</v>
      </c>
      <c r="AD163" s="149">
        <v>166.46650700000001</v>
      </c>
      <c r="AE163" s="149">
        <v>171.03038000000001</v>
      </c>
      <c r="AF163" s="146">
        <v>4.6677000000000003E-2</v>
      </c>
      <c r="AG163" s="153"/>
    </row>
    <row r="164" spans="1:33" ht="36.75">
      <c r="A164" s="152" t="s">
        <v>2211</v>
      </c>
      <c r="B164" s="148" t="s">
        <v>2135</v>
      </c>
      <c r="C164" s="149">
        <v>27.672314</v>
      </c>
      <c r="D164" s="149">
        <v>36.190651000000003</v>
      </c>
      <c r="E164" s="149">
        <v>44.102626999999998</v>
      </c>
      <c r="F164" s="149">
        <v>50.092044999999999</v>
      </c>
      <c r="G164" s="149">
        <v>54.982585999999998</v>
      </c>
      <c r="H164" s="149">
        <v>58.082782999999999</v>
      </c>
      <c r="I164" s="149">
        <v>60.489162</v>
      </c>
      <c r="J164" s="149">
        <v>62.643284000000001</v>
      </c>
      <c r="K164" s="149">
        <v>64.825858999999994</v>
      </c>
      <c r="L164" s="149">
        <v>67.022644</v>
      </c>
      <c r="M164" s="149">
        <v>69.270484999999994</v>
      </c>
      <c r="N164" s="149">
        <v>71.575378000000001</v>
      </c>
      <c r="O164" s="149">
        <v>73.940926000000005</v>
      </c>
      <c r="P164" s="149">
        <v>76.370498999999995</v>
      </c>
      <c r="Q164" s="149">
        <v>78.857642999999996</v>
      </c>
      <c r="R164" s="149">
        <v>81.413055</v>
      </c>
      <c r="S164" s="149">
        <v>84.037871999999993</v>
      </c>
      <c r="T164" s="149">
        <v>86.732758000000004</v>
      </c>
      <c r="U164" s="149">
        <v>89.497505000000004</v>
      </c>
      <c r="V164" s="149">
        <v>92.328818999999996</v>
      </c>
      <c r="W164" s="149">
        <v>95.233681000000004</v>
      </c>
      <c r="X164" s="149">
        <v>98.213158000000007</v>
      </c>
      <c r="Y164" s="149">
        <v>101.268517</v>
      </c>
      <c r="Z164" s="149">
        <v>104.400452</v>
      </c>
      <c r="AA164" s="149">
        <v>107.59034</v>
      </c>
      <c r="AB164" s="149">
        <v>110.858566</v>
      </c>
      <c r="AC164" s="149">
        <v>114.207832</v>
      </c>
      <c r="AD164" s="149">
        <v>117.64065600000001</v>
      </c>
      <c r="AE164" s="149">
        <v>121.159058</v>
      </c>
      <c r="AF164" s="146">
        <v>5.4154000000000001E-2</v>
      </c>
      <c r="AG164" s="153"/>
    </row>
    <row r="165" spans="1:33" ht="36.75">
      <c r="A165" s="152" t="s">
        <v>2212</v>
      </c>
      <c r="B165" s="148" t="s">
        <v>2137</v>
      </c>
      <c r="C165" s="149">
        <v>3.9507759999999998</v>
      </c>
      <c r="D165" s="149">
        <v>4.8601390000000002</v>
      </c>
      <c r="E165" s="149">
        <v>5.6102879999999997</v>
      </c>
      <c r="F165" s="149">
        <v>5.8999009999999998</v>
      </c>
      <c r="G165" s="149">
        <v>6.1781309999999996</v>
      </c>
      <c r="H165" s="149">
        <v>6.4110950000000004</v>
      </c>
      <c r="I165" s="149">
        <v>6.6250410000000004</v>
      </c>
      <c r="J165" s="149">
        <v>6.8304140000000002</v>
      </c>
      <c r="K165" s="149">
        <v>7.0340759999999998</v>
      </c>
      <c r="L165" s="149">
        <v>7.2336809999999998</v>
      </c>
      <c r="M165" s="149">
        <v>7.4365009999999998</v>
      </c>
      <c r="N165" s="149">
        <v>7.6434049999999996</v>
      </c>
      <c r="O165" s="149">
        <v>7.8546870000000002</v>
      </c>
      <c r="P165" s="149">
        <v>8.0706039999999994</v>
      </c>
      <c r="Q165" s="149">
        <v>8.2903300000000009</v>
      </c>
      <c r="R165" s="149">
        <v>8.5151039999999991</v>
      </c>
      <c r="S165" s="149">
        <v>8.7449670000000008</v>
      </c>
      <c r="T165" s="149">
        <v>8.9798720000000003</v>
      </c>
      <c r="U165" s="149">
        <v>9.2196569999999998</v>
      </c>
      <c r="V165" s="149">
        <v>9.4643420000000003</v>
      </c>
      <c r="W165" s="149">
        <v>9.7141710000000003</v>
      </c>
      <c r="X165" s="149">
        <v>9.9691340000000004</v>
      </c>
      <c r="Y165" s="149">
        <v>10.229227</v>
      </c>
      <c r="Z165" s="149">
        <v>10.494389999999999</v>
      </c>
      <c r="AA165" s="149">
        <v>10.761946999999999</v>
      </c>
      <c r="AB165" s="149">
        <v>11.034632999999999</v>
      </c>
      <c r="AC165" s="149">
        <v>11.31259</v>
      </c>
      <c r="AD165" s="149">
        <v>11.595942000000001</v>
      </c>
      <c r="AE165" s="149">
        <v>11.884709000000001</v>
      </c>
      <c r="AF165" s="146">
        <v>4.0117E-2</v>
      </c>
      <c r="AG165" s="153"/>
    </row>
    <row r="166" spans="1:33" ht="36.75">
      <c r="A166" s="152" t="s">
        <v>2213</v>
      </c>
      <c r="B166" s="148" t="s">
        <v>2214</v>
      </c>
      <c r="C166" s="149">
        <v>4373.3583980000003</v>
      </c>
      <c r="D166" s="149">
        <v>5169.9628910000001</v>
      </c>
      <c r="E166" s="149">
        <v>5704.986328</v>
      </c>
      <c r="F166" s="149">
        <v>6061.9882809999999</v>
      </c>
      <c r="G166" s="149">
        <v>6486.1030270000001</v>
      </c>
      <c r="H166" s="149">
        <v>6773.2924800000001</v>
      </c>
      <c r="I166" s="149">
        <v>7038.0502930000002</v>
      </c>
      <c r="J166" s="149">
        <v>7267.8666990000002</v>
      </c>
      <c r="K166" s="149">
        <v>7496.404297</v>
      </c>
      <c r="L166" s="149">
        <v>7728.0527339999999</v>
      </c>
      <c r="M166" s="149">
        <v>7969.5229490000002</v>
      </c>
      <c r="N166" s="149">
        <v>8218.796875</v>
      </c>
      <c r="O166" s="149">
        <v>8471.8828119999998</v>
      </c>
      <c r="P166" s="149">
        <v>8729.8085940000001</v>
      </c>
      <c r="Q166" s="149">
        <v>8994.9101559999999</v>
      </c>
      <c r="R166" s="149">
        <v>9267.7148440000001</v>
      </c>
      <c r="S166" s="149">
        <v>9546.7949219999991</v>
      </c>
      <c r="T166" s="149">
        <v>9831.6953119999998</v>
      </c>
      <c r="U166" s="149">
        <v>10127.839844</v>
      </c>
      <c r="V166" s="149">
        <v>10429.796875</v>
      </c>
      <c r="W166" s="149">
        <v>10739.313477</v>
      </c>
      <c r="X166" s="149">
        <v>11056.318359000001</v>
      </c>
      <c r="Y166" s="149">
        <v>11377.703125</v>
      </c>
      <c r="Z166" s="149">
        <v>11702.694336</v>
      </c>
      <c r="AA166" s="149">
        <v>12031.28125</v>
      </c>
      <c r="AB166" s="149">
        <v>12367.683594</v>
      </c>
      <c r="AC166" s="149">
        <v>12709.627930000001</v>
      </c>
      <c r="AD166" s="149">
        <v>13056.267578000001</v>
      </c>
      <c r="AE166" s="149">
        <v>13410.994140999999</v>
      </c>
      <c r="AF166" s="146">
        <v>4.0830999999999999E-2</v>
      </c>
      <c r="AG166" s="153"/>
    </row>
    <row r="167" spans="1:33" ht="36.75">
      <c r="A167" s="152" t="s">
        <v>2215</v>
      </c>
      <c r="B167" s="148" t="s">
        <v>2216</v>
      </c>
      <c r="C167" s="149">
        <v>2683.0664059999999</v>
      </c>
      <c r="D167" s="149">
        <v>3004.8544919999999</v>
      </c>
      <c r="E167" s="149">
        <v>3189.0339359999998</v>
      </c>
      <c r="F167" s="149">
        <v>3333.350586</v>
      </c>
      <c r="G167" s="149">
        <v>3512.0295409999999</v>
      </c>
      <c r="H167" s="149">
        <v>3652.1213379999999</v>
      </c>
      <c r="I167" s="149">
        <v>3785.1130370000001</v>
      </c>
      <c r="J167" s="149">
        <v>3909.9748540000001</v>
      </c>
      <c r="K167" s="149">
        <v>4033.5424800000001</v>
      </c>
      <c r="L167" s="149">
        <v>4159.1660160000001</v>
      </c>
      <c r="M167" s="149">
        <v>4290.7993159999996</v>
      </c>
      <c r="N167" s="149">
        <v>4426.7041019999997</v>
      </c>
      <c r="O167" s="149">
        <v>4564.2529299999997</v>
      </c>
      <c r="P167" s="149">
        <v>4704.125</v>
      </c>
      <c r="Q167" s="149">
        <v>4847.890625</v>
      </c>
      <c r="R167" s="149">
        <v>4995.7368159999996</v>
      </c>
      <c r="S167" s="149">
        <v>5146.732422</v>
      </c>
      <c r="T167" s="149">
        <v>5300.5415039999998</v>
      </c>
      <c r="U167" s="149">
        <v>5460.5395509999998</v>
      </c>
      <c r="V167" s="149">
        <v>5623.4580079999996</v>
      </c>
      <c r="W167" s="149">
        <v>5790.2529299999997</v>
      </c>
      <c r="X167" s="149">
        <v>5960.8364259999998</v>
      </c>
      <c r="Y167" s="149">
        <v>6133.1469729999999</v>
      </c>
      <c r="Z167" s="149">
        <v>6306.5971680000002</v>
      </c>
      <c r="AA167" s="149">
        <v>6481.4169920000004</v>
      </c>
      <c r="AB167" s="149">
        <v>6660.0419920000004</v>
      </c>
      <c r="AC167" s="149">
        <v>6840.9291990000002</v>
      </c>
      <c r="AD167" s="149">
        <v>7023.3911129999997</v>
      </c>
      <c r="AE167" s="149">
        <v>7209.3994140000004</v>
      </c>
      <c r="AF167" s="146">
        <v>3.5930999999999998E-2</v>
      </c>
      <c r="AG167" s="153"/>
    </row>
    <row r="168" spans="1:33" ht="36.75">
      <c r="A168" s="152" t="s">
        <v>2217</v>
      </c>
      <c r="B168" s="148" t="s">
        <v>2218</v>
      </c>
      <c r="C168" s="149">
        <v>1365.956543</v>
      </c>
      <c r="D168" s="149">
        <v>1815.0357670000001</v>
      </c>
      <c r="E168" s="149">
        <v>2153.0739749999998</v>
      </c>
      <c r="F168" s="149">
        <v>2353.8952640000002</v>
      </c>
      <c r="G168" s="149">
        <v>2582.8857419999999</v>
      </c>
      <c r="H168" s="149">
        <v>2715.4416500000002</v>
      </c>
      <c r="I168" s="149">
        <v>2833.0561520000001</v>
      </c>
      <c r="J168" s="149">
        <v>2924.1845699999999</v>
      </c>
      <c r="K168" s="149">
        <v>3015.576172</v>
      </c>
      <c r="L168" s="149">
        <v>3107.7626949999999</v>
      </c>
      <c r="M168" s="149">
        <v>3202.9577640000002</v>
      </c>
      <c r="N168" s="149">
        <v>3301.172607</v>
      </c>
      <c r="O168" s="149">
        <v>3401.4245609999998</v>
      </c>
      <c r="P168" s="149">
        <v>3503.9650879999999</v>
      </c>
      <c r="Q168" s="149">
        <v>3609.3312989999999</v>
      </c>
      <c r="R168" s="149">
        <v>3717.852539</v>
      </c>
      <c r="S168" s="149">
        <v>3829.1669919999999</v>
      </c>
      <c r="T168" s="149">
        <v>3943.2114259999998</v>
      </c>
      <c r="U168" s="149">
        <v>4061.5683589999999</v>
      </c>
      <c r="V168" s="149">
        <v>4182.5180659999996</v>
      </c>
      <c r="W168" s="149">
        <v>4306.732422</v>
      </c>
      <c r="X168" s="149">
        <v>4434.2412109999996</v>
      </c>
      <c r="Y168" s="149">
        <v>4564.2856449999999</v>
      </c>
      <c r="Z168" s="149">
        <v>4696.7617190000001</v>
      </c>
      <c r="AA168" s="149">
        <v>4831.3510740000002</v>
      </c>
      <c r="AB168" s="149">
        <v>4969.5302730000003</v>
      </c>
      <c r="AC168" s="149">
        <v>5110.8076170000004</v>
      </c>
      <c r="AD168" s="149">
        <v>5255.1259769999997</v>
      </c>
      <c r="AE168" s="149">
        <v>5403.6381840000004</v>
      </c>
      <c r="AF168" s="146">
        <v>5.0340999999999997E-2</v>
      </c>
      <c r="AG168" s="153"/>
    </row>
    <row r="169" spans="1:33" ht="24.75">
      <c r="A169" s="152" t="s">
        <v>2219</v>
      </c>
      <c r="B169" s="148" t="s">
        <v>2220</v>
      </c>
      <c r="C169" s="149">
        <v>324.33532700000001</v>
      </c>
      <c r="D169" s="149">
        <v>350.07336400000003</v>
      </c>
      <c r="E169" s="149">
        <v>362.87820399999998</v>
      </c>
      <c r="F169" s="149">
        <v>374.74331699999999</v>
      </c>
      <c r="G169" s="149">
        <v>391.18713400000001</v>
      </c>
      <c r="H169" s="149">
        <v>405.72949199999999</v>
      </c>
      <c r="I169" s="149">
        <v>419.88110399999999</v>
      </c>
      <c r="J169" s="149">
        <v>433.70675699999998</v>
      </c>
      <c r="K169" s="149">
        <v>447.28530899999998</v>
      </c>
      <c r="L169" s="149">
        <v>461.123627</v>
      </c>
      <c r="M169" s="149">
        <v>475.76504499999999</v>
      </c>
      <c r="N169" s="149">
        <v>490.91918900000002</v>
      </c>
      <c r="O169" s="149">
        <v>506.20510899999999</v>
      </c>
      <c r="P169" s="149">
        <v>521.71698000000004</v>
      </c>
      <c r="Q169" s="149">
        <v>537.6875</v>
      </c>
      <c r="R169" s="149">
        <v>554.12542699999995</v>
      </c>
      <c r="S169" s="149">
        <v>570.89569100000006</v>
      </c>
      <c r="T169" s="149">
        <v>587.94293200000004</v>
      </c>
      <c r="U169" s="149">
        <v>605.730774</v>
      </c>
      <c r="V169" s="149">
        <v>623.81982400000004</v>
      </c>
      <c r="W169" s="149">
        <v>642.32647699999995</v>
      </c>
      <c r="X169" s="149">
        <v>661.24029499999995</v>
      </c>
      <c r="Y169" s="149">
        <v>680.27038600000003</v>
      </c>
      <c r="Z169" s="149">
        <v>699.33538799999997</v>
      </c>
      <c r="AA169" s="149">
        <v>718.51324499999998</v>
      </c>
      <c r="AB169" s="149">
        <v>738.10925299999997</v>
      </c>
      <c r="AC169" s="149">
        <v>757.89080799999999</v>
      </c>
      <c r="AD169" s="149">
        <v>777.75109899999995</v>
      </c>
      <c r="AE169" s="149">
        <v>797.95684800000004</v>
      </c>
      <c r="AF169" s="146">
        <v>3.2675000000000003E-2</v>
      </c>
      <c r="AG169" s="153"/>
    </row>
    <row r="170" spans="1:33">
      <c r="A170" s="147"/>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3"/>
      <c r="AG170" s="153"/>
    </row>
    <row r="171" spans="1:33" ht="24.75">
      <c r="A171" s="147"/>
      <c r="B171" s="161" t="s">
        <v>2221</v>
      </c>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3"/>
      <c r="AG171" s="153"/>
    </row>
    <row r="172" spans="1:33" ht="24.75">
      <c r="A172" s="152" t="s">
        <v>2222</v>
      </c>
      <c r="B172" s="148" t="s">
        <v>2131</v>
      </c>
      <c r="C172" s="149">
        <v>539.82806400000004</v>
      </c>
      <c r="D172" s="149">
        <v>555.01080300000001</v>
      </c>
      <c r="E172" s="149">
        <v>240.10987900000001</v>
      </c>
      <c r="F172" s="149">
        <v>195.879456</v>
      </c>
      <c r="G172" s="149">
        <v>383.18585200000001</v>
      </c>
      <c r="H172" s="149">
        <v>397.42700200000002</v>
      </c>
      <c r="I172" s="149">
        <v>389.21536300000002</v>
      </c>
      <c r="J172" s="149">
        <v>374.38278200000002</v>
      </c>
      <c r="K172" s="149">
        <v>360.36273199999999</v>
      </c>
      <c r="L172" s="149">
        <v>371.35995500000001</v>
      </c>
      <c r="M172" s="149">
        <v>413.48968500000001</v>
      </c>
      <c r="N172" s="149">
        <v>439.33099399999998</v>
      </c>
      <c r="O172" s="149">
        <v>441.440155</v>
      </c>
      <c r="P172" s="149">
        <v>446.81085200000001</v>
      </c>
      <c r="Q172" s="149">
        <v>466.78561400000001</v>
      </c>
      <c r="R172" s="149">
        <v>486.83136000000002</v>
      </c>
      <c r="S172" s="149">
        <v>499.04101600000001</v>
      </c>
      <c r="T172" s="149">
        <v>506.68572999999998</v>
      </c>
      <c r="U172" s="149">
        <v>538.37341300000003</v>
      </c>
      <c r="V172" s="149">
        <v>543.35778800000003</v>
      </c>
      <c r="W172" s="149">
        <v>554.06219499999997</v>
      </c>
      <c r="X172" s="149">
        <v>567.82055700000001</v>
      </c>
      <c r="Y172" s="149">
        <v>569.10339399999998</v>
      </c>
      <c r="Z172" s="149">
        <v>570.74981700000001</v>
      </c>
      <c r="AA172" s="149">
        <v>582.32244900000001</v>
      </c>
      <c r="AB172" s="149">
        <v>606.70001200000002</v>
      </c>
      <c r="AC172" s="149">
        <v>618.58166500000004</v>
      </c>
      <c r="AD172" s="149">
        <v>628.19116199999996</v>
      </c>
      <c r="AE172" s="149">
        <v>657.48895300000004</v>
      </c>
      <c r="AF172" s="146">
        <v>7.0670000000000004E-3</v>
      </c>
      <c r="AG172" s="153"/>
    </row>
    <row r="173" spans="1:33" ht="36.75">
      <c r="A173" s="152" t="s">
        <v>2223</v>
      </c>
      <c r="B173" s="148" t="s">
        <v>2133</v>
      </c>
      <c r="C173" s="149">
        <v>335.96209700000003</v>
      </c>
      <c r="D173" s="149">
        <v>350.61816399999998</v>
      </c>
      <c r="E173" s="149">
        <v>145.26670799999999</v>
      </c>
      <c r="F173" s="149">
        <v>129.51503</v>
      </c>
      <c r="G173" s="149">
        <v>208.80259699999999</v>
      </c>
      <c r="H173" s="149">
        <v>214.47662399999999</v>
      </c>
      <c r="I173" s="149">
        <v>210.31191999999999</v>
      </c>
      <c r="J173" s="149">
        <v>202.565887</v>
      </c>
      <c r="K173" s="149">
        <v>195.35475199999999</v>
      </c>
      <c r="L173" s="149">
        <v>202.117279</v>
      </c>
      <c r="M173" s="149">
        <v>226.17236299999999</v>
      </c>
      <c r="N173" s="149">
        <v>240.87524400000001</v>
      </c>
      <c r="O173" s="149">
        <v>242.455566</v>
      </c>
      <c r="P173" s="149">
        <v>245.90283199999999</v>
      </c>
      <c r="Q173" s="149">
        <v>257.31298800000002</v>
      </c>
      <c r="R173" s="149">
        <v>268.57910199999998</v>
      </c>
      <c r="S173" s="149">
        <v>275.35498000000001</v>
      </c>
      <c r="T173" s="149">
        <v>279.55126999999999</v>
      </c>
      <c r="U173" s="149">
        <v>297.056152</v>
      </c>
      <c r="V173" s="149">
        <v>299.58154300000001</v>
      </c>
      <c r="W173" s="149">
        <v>305.335938</v>
      </c>
      <c r="X173" s="149">
        <v>312.82226600000001</v>
      </c>
      <c r="Y173" s="149">
        <v>313.44476300000002</v>
      </c>
      <c r="Z173" s="149">
        <v>314.49087500000002</v>
      </c>
      <c r="AA173" s="149">
        <v>321.07968099999999</v>
      </c>
      <c r="AB173" s="149">
        <v>334.69555700000001</v>
      </c>
      <c r="AC173" s="149">
        <v>341.29492199999999</v>
      </c>
      <c r="AD173" s="149">
        <v>346.57534800000002</v>
      </c>
      <c r="AE173" s="149">
        <v>362.83862299999998</v>
      </c>
      <c r="AF173" s="146">
        <v>2.7520000000000001E-3</v>
      </c>
      <c r="AG173" s="153"/>
    </row>
    <row r="174" spans="1:33" ht="36.75">
      <c r="A174" s="152" t="s">
        <v>2224</v>
      </c>
      <c r="B174" s="148" t="s">
        <v>2135</v>
      </c>
      <c r="C174" s="149">
        <v>0</v>
      </c>
      <c r="D174" s="149">
        <v>39.340881000000003</v>
      </c>
      <c r="E174" s="149">
        <v>38.709868999999998</v>
      </c>
      <c r="F174" s="149">
        <v>12.628342</v>
      </c>
      <c r="G174" s="149">
        <v>71.145934999999994</v>
      </c>
      <c r="H174" s="149">
        <v>75.438416000000004</v>
      </c>
      <c r="I174" s="149">
        <v>73.298705999999996</v>
      </c>
      <c r="J174" s="149">
        <v>70.090332000000004</v>
      </c>
      <c r="K174" s="149">
        <v>66.757262999999995</v>
      </c>
      <c r="L174" s="149">
        <v>66.275634999999994</v>
      </c>
      <c r="M174" s="149">
        <v>69.520447000000004</v>
      </c>
      <c r="N174" s="149">
        <v>70.853438999999995</v>
      </c>
      <c r="O174" s="149">
        <v>69.180381999999994</v>
      </c>
      <c r="P174" s="149">
        <v>68.041573</v>
      </c>
      <c r="Q174" s="149">
        <v>69.126677999999998</v>
      </c>
      <c r="R174" s="149">
        <v>70.625564999999995</v>
      </c>
      <c r="S174" s="149">
        <v>71.534912000000006</v>
      </c>
      <c r="T174" s="149">
        <v>72.152512000000002</v>
      </c>
      <c r="U174" s="149">
        <v>76.074096999999995</v>
      </c>
      <c r="V174" s="149">
        <v>76.887848000000005</v>
      </c>
      <c r="W174" s="149">
        <v>78.550735000000003</v>
      </c>
      <c r="X174" s="149">
        <v>80.678496999999993</v>
      </c>
      <c r="Y174" s="149">
        <v>81.193016</v>
      </c>
      <c r="Z174" s="149">
        <v>81.704009999999997</v>
      </c>
      <c r="AA174" s="149">
        <v>83.519371000000007</v>
      </c>
      <c r="AB174" s="149">
        <v>86.947097999999997</v>
      </c>
      <c r="AC174" s="149">
        <v>88.823836999999997</v>
      </c>
      <c r="AD174" s="149">
        <v>90.511550999999997</v>
      </c>
      <c r="AE174" s="149">
        <v>94.700371000000004</v>
      </c>
      <c r="AF174" s="146" t="s">
        <v>2225</v>
      </c>
      <c r="AG174" s="153"/>
    </row>
    <row r="175" spans="1:33" ht="36.75">
      <c r="A175" s="152" t="s">
        <v>2226</v>
      </c>
      <c r="B175" s="148" t="s">
        <v>2137</v>
      </c>
      <c r="C175" s="149">
        <v>203.86596700000001</v>
      </c>
      <c r="D175" s="149">
        <v>165.05175800000001</v>
      </c>
      <c r="E175" s="149">
        <v>56.133301000000003</v>
      </c>
      <c r="F175" s="149">
        <v>53.736083999999998</v>
      </c>
      <c r="G175" s="149">
        <v>103.23730500000001</v>
      </c>
      <c r="H175" s="149">
        <v>107.51196299999999</v>
      </c>
      <c r="I175" s="149">
        <v>105.604736</v>
      </c>
      <c r="J175" s="149">
        <v>101.726562</v>
      </c>
      <c r="K175" s="149">
        <v>98.250731999999999</v>
      </c>
      <c r="L175" s="149">
        <v>102.96704099999999</v>
      </c>
      <c r="M175" s="149">
        <v>117.796875</v>
      </c>
      <c r="N175" s="149">
        <v>127.602295</v>
      </c>
      <c r="O175" s="149">
        <v>129.80419900000001</v>
      </c>
      <c r="P175" s="149">
        <v>132.866455</v>
      </c>
      <c r="Q175" s="149">
        <v>140.345947</v>
      </c>
      <c r="R175" s="149">
        <v>147.62670900000001</v>
      </c>
      <c r="S175" s="149">
        <v>152.15112300000001</v>
      </c>
      <c r="T175" s="149">
        <v>154.981934</v>
      </c>
      <c r="U175" s="149">
        <v>165.24316400000001</v>
      </c>
      <c r="V175" s="149">
        <v>166.888428</v>
      </c>
      <c r="W175" s="149">
        <v>170.17553699999999</v>
      </c>
      <c r="X175" s="149">
        <v>174.31982400000001</v>
      </c>
      <c r="Y175" s="149">
        <v>174.465576</v>
      </c>
      <c r="Z175" s="149">
        <v>174.55493200000001</v>
      </c>
      <c r="AA175" s="149">
        <v>177.723389</v>
      </c>
      <c r="AB175" s="149">
        <v>185.05737300000001</v>
      </c>
      <c r="AC175" s="149">
        <v>188.46289100000001</v>
      </c>
      <c r="AD175" s="149">
        <v>191.10424800000001</v>
      </c>
      <c r="AE175" s="149">
        <v>199.949951</v>
      </c>
      <c r="AF175" s="146">
        <v>-6.9200000000000002E-4</v>
      </c>
      <c r="AG175" s="153"/>
    </row>
    <row r="176" spans="1:33">
      <c r="A176" s="152" t="s">
        <v>2227</v>
      </c>
      <c r="B176" s="148" t="s">
        <v>2139</v>
      </c>
      <c r="C176" s="149">
        <v>0</v>
      </c>
      <c r="D176" s="149">
        <v>15.678391</v>
      </c>
      <c r="E176" s="149">
        <v>51.316887000000001</v>
      </c>
      <c r="F176" s="149">
        <v>50.117165</v>
      </c>
      <c r="G176" s="149">
        <v>52.954346000000001</v>
      </c>
      <c r="H176" s="149">
        <v>57.051322999999996</v>
      </c>
      <c r="I176" s="149">
        <v>44.861697999999997</v>
      </c>
      <c r="J176" s="149">
        <v>46.635117000000001</v>
      </c>
      <c r="K176" s="149">
        <v>49.951324</v>
      </c>
      <c r="L176" s="149">
        <v>50.769165000000001</v>
      </c>
      <c r="M176" s="149">
        <v>51.472060999999997</v>
      </c>
      <c r="N176" s="149">
        <v>52.399932999999997</v>
      </c>
      <c r="O176" s="149">
        <v>53.103180000000002</v>
      </c>
      <c r="P176" s="149">
        <v>53.605300999999997</v>
      </c>
      <c r="Q176" s="149">
        <v>56.171036000000001</v>
      </c>
      <c r="R176" s="149">
        <v>56.427169999999997</v>
      </c>
      <c r="S176" s="149">
        <v>57.608795000000001</v>
      </c>
      <c r="T176" s="149">
        <v>58.449553999999999</v>
      </c>
      <c r="U176" s="149">
        <v>58.490127999999999</v>
      </c>
      <c r="V176" s="149">
        <v>58.666182999999997</v>
      </c>
      <c r="W176" s="149">
        <v>58.960326999999999</v>
      </c>
      <c r="X176" s="149">
        <v>59.343628000000002</v>
      </c>
      <c r="Y176" s="149">
        <v>59.845576999999999</v>
      </c>
      <c r="Z176" s="149">
        <v>60.470764000000003</v>
      </c>
      <c r="AA176" s="149">
        <v>61.182304000000002</v>
      </c>
      <c r="AB176" s="149">
        <v>61.965812999999997</v>
      </c>
      <c r="AC176" s="149">
        <v>62.802154999999999</v>
      </c>
      <c r="AD176" s="149">
        <v>63.733001999999999</v>
      </c>
      <c r="AE176" s="149">
        <v>64.763489000000007</v>
      </c>
      <c r="AF176" s="146" t="s">
        <v>2225</v>
      </c>
      <c r="AG176" s="153"/>
    </row>
    <row r="177" spans="1:33" ht="36.75">
      <c r="A177" s="152" t="s">
        <v>2228</v>
      </c>
      <c r="B177" s="148" t="s">
        <v>2133</v>
      </c>
      <c r="C177" s="149">
        <v>0</v>
      </c>
      <c r="D177" s="149">
        <v>0</v>
      </c>
      <c r="E177" s="149">
        <v>17.463474000000001</v>
      </c>
      <c r="F177" s="149">
        <v>21.329653</v>
      </c>
      <c r="G177" s="149">
        <v>24.371399</v>
      </c>
      <c r="H177" s="149">
        <v>23.494506999999999</v>
      </c>
      <c r="I177" s="149">
        <v>18.943511999999998</v>
      </c>
      <c r="J177" s="149">
        <v>19.374298</v>
      </c>
      <c r="K177" s="149">
        <v>19.766327</v>
      </c>
      <c r="L177" s="149">
        <v>20.132964999999999</v>
      </c>
      <c r="M177" s="149">
        <v>20.452881000000001</v>
      </c>
      <c r="N177" s="149">
        <v>20.728363000000002</v>
      </c>
      <c r="O177" s="149">
        <v>20.983429000000001</v>
      </c>
      <c r="P177" s="149">
        <v>21.226134999999999</v>
      </c>
      <c r="Q177" s="149">
        <v>23.542083999999999</v>
      </c>
      <c r="R177" s="149">
        <v>23.546509</v>
      </c>
      <c r="S177" s="149">
        <v>23.508330999999998</v>
      </c>
      <c r="T177" s="149">
        <v>23.525696</v>
      </c>
      <c r="U177" s="149">
        <v>23.583984000000001</v>
      </c>
      <c r="V177" s="149">
        <v>23.695709000000001</v>
      </c>
      <c r="W177" s="149">
        <v>23.852905</v>
      </c>
      <c r="X177" s="149">
        <v>24.047637999999999</v>
      </c>
      <c r="Y177" s="149">
        <v>24.291533999999999</v>
      </c>
      <c r="Z177" s="149">
        <v>24.574981999999999</v>
      </c>
      <c r="AA177" s="149">
        <v>24.892365000000002</v>
      </c>
      <c r="AB177" s="149">
        <v>25.243469000000001</v>
      </c>
      <c r="AC177" s="149">
        <v>25.627898999999999</v>
      </c>
      <c r="AD177" s="149">
        <v>26.047516000000002</v>
      </c>
      <c r="AE177" s="149">
        <v>26.498474000000002</v>
      </c>
      <c r="AF177" s="146" t="s">
        <v>2225</v>
      </c>
      <c r="AG177" s="153"/>
    </row>
    <row r="178" spans="1:33" ht="36.75">
      <c r="A178" s="152" t="s">
        <v>2229</v>
      </c>
      <c r="B178" s="148" t="s">
        <v>2135</v>
      </c>
      <c r="C178" s="149">
        <v>0</v>
      </c>
      <c r="D178" s="149">
        <v>0</v>
      </c>
      <c r="E178" s="149">
        <v>2.6847050000000001</v>
      </c>
      <c r="F178" s="149">
        <v>8.6334879999999998</v>
      </c>
      <c r="G178" s="149">
        <v>7.5640429999999999</v>
      </c>
      <c r="H178" s="149">
        <v>7.6775729999999998</v>
      </c>
      <c r="I178" s="149">
        <v>4.8536409999999997</v>
      </c>
      <c r="J178" s="149">
        <v>5.8987879999999997</v>
      </c>
      <c r="K178" s="149">
        <v>8.4926449999999996</v>
      </c>
      <c r="L178" s="149">
        <v>8.6243289999999995</v>
      </c>
      <c r="M178" s="149">
        <v>8.7234649999999991</v>
      </c>
      <c r="N178" s="149">
        <v>8.8013309999999993</v>
      </c>
      <c r="O178" s="149">
        <v>8.8686830000000008</v>
      </c>
      <c r="P178" s="149">
        <v>8.9318390000000001</v>
      </c>
      <c r="Q178" s="149">
        <v>8.9949490000000001</v>
      </c>
      <c r="R178" s="149">
        <v>9.0618739999999995</v>
      </c>
      <c r="S178" s="149">
        <v>10.095367</v>
      </c>
      <c r="T178" s="149">
        <v>10.726288</v>
      </c>
      <c r="U178" s="149">
        <v>10.520554000000001</v>
      </c>
      <c r="V178" s="149">
        <v>10.378677</v>
      </c>
      <c r="W178" s="149">
        <v>10.290741000000001</v>
      </c>
      <c r="X178" s="149">
        <v>10.238586</v>
      </c>
      <c r="Y178" s="149">
        <v>10.221401</v>
      </c>
      <c r="Z178" s="149">
        <v>10.25827</v>
      </c>
      <c r="AA178" s="149">
        <v>10.321465</v>
      </c>
      <c r="AB178" s="149">
        <v>10.393303</v>
      </c>
      <c r="AC178" s="149">
        <v>10.454742</v>
      </c>
      <c r="AD178" s="149">
        <v>10.542479999999999</v>
      </c>
      <c r="AE178" s="149">
        <v>10.666687</v>
      </c>
      <c r="AF178" s="146" t="s">
        <v>2225</v>
      </c>
      <c r="AG178" s="153"/>
    </row>
    <row r="179" spans="1:33" ht="36.75">
      <c r="A179" s="152" t="s">
        <v>2230</v>
      </c>
      <c r="B179" s="148" t="s">
        <v>2137</v>
      </c>
      <c r="C179" s="149">
        <v>0</v>
      </c>
      <c r="D179" s="149">
        <v>15.678391</v>
      </c>
      <c r="E179" s="149">
        <v>31.168710999999998</v>
      </c>
      <c r="F179" s="149">
        <v>20.154024</v>
      </c>
      <c r="G179" s="149">
        <v>21.018902000000001</v>
      </c>
      <c r="H179" s="149">
        <v>25.879242000000001</v>
      </c>
      <c r="I179" s="149">
        <v>21.064544999999999</v>
      </c>
      <c r="J179" s="149">
        <v>21.362030000000001</v>
      </c>
      <c r="K179" s="149">
        <v>21.692352</v>
      </c>
      <c r="L179" s="149">
        <v>22.011870999999999</v>
      </c>
      <c r="M179" s="149">
        <v>22.295715000000001</v>
      </c>
      <c r="N179" s="149">
        <v>22.870239000000002</v>
      </c>
      <c r="O179" s="149">
        <v>23.251068</v>
      </c>
      <c r="P179" s="149">
        <v>23.447327000000001</v>
      </c>
      <c r="Q179" s="149">
        <v>23.634003</v>
      </c>
      <c r="R179" s="149">
        <v>23.818787</v>
      </c>
      <c r="S179" s="149">
        <v>24.005096000000002</v>
      </c>
      <c r="T179" s="149">
        <v>24.197571</v>
      </c>
      <c r="U179" s="149">
        <v>24.385590000000001</v>
      </c>
      <c r="V179" s="149">
        <v>24.591797</v>
      </c>
      <c r="W179" s="149">
        <v>24.816680999999999</v>
      </c>
      <c r="X179" s="149">
        <v>25.057403999999998</v>
      </c>
      <c r="Y179" s="149">
        <v>25.332642</v>
      </c>
      <c r="Z179" s="149">
        <v>25.637512000000001</v>
      </c>
      <c r="AA179" s="149">
        <v>25.968475000000002</v>
      </c>
      <c r="AB179" s="149">
        <v>26.329041</v>
      </c>
      <c r="AC179" s="149">
        <v>26.719512999999999</v>
      </c>
      <c r="AD179" s="149">
        <v>27.143004999999999</v>
      </c>
      <c r="AE179" s="149">
        <v>27.598327999999999</v>
      </c>
      <c r="AF179" s="146" t="s">
        <v>2225</v>
      </c>
      <c r="AG179" s="153"/>
    </row>
    <row r="180" spans="1:33" ht="48.75">
      <c r="A180" s="152" t="s">
        <v>2231</v>
      </c>
      <c r="B180" s="148" t="s">
        <v>2144</v>
      </c>
      <c r="C180" s="149">
        <v>0</v>
      </c>
      <c r="D180" s="149">
        <v>22.792006000000001</v>
      </c>
      <c r="E180" s="149">
        <v>74.402717999999993</v>
      </c>
      <c r="F180" s="149">
        <v>44.716248</v>
      </c>
      <c r="G180" s="149">
        <v>57.993133999999998</v>
      </c>
      <c r="H180" s="149">
        <v>54.273457000000001</v>
      </c>
      <c r="I180" s="149">
        <v>51.795287999999999</v>
      </c>
      <c r="J180" s="149">
        <v>51.212234000000002</v>
      </c>
      <c r="K180" s="149">
        <v>52.077075999999998</v>
      </c>
      <c r="L180" s="149">
        <v>54.758178999999998</v>
      </c>
      <c r="M180" s="149">
        <v>57.779369000000003</v>
      </c>
      <c r="N180" s="149">
        <v>61.833809000000002</v>
      </c>
      <c r="O180" s="149">
        <v>66.168610000000001</v>
      </c>
      <c r="P180" s="149">
        <v>69.022034000000005</v>
      </c>
      <c r="Q180" s="149">
        <v>71.720344999999995</v>
      </c>
      <c r="R180" s="149">
        <v>74.601128000000003</v>
      </c>
      <c r="S180" s="149">
        <v>77.492294000000001</v>
      </c>
      <c r="T180" s="149">
        <v>80.764747999999997</v>
      </c>
      <c r="U180" s="149">
        <v>83.840393000000006</v>
      </c>
      <c r="V180" s="149">
        <v>85.916290000000004</v>
      </c>
      <c r="W180" s="149">
        <v>88.354316999999995</v>
      </c>
      <c r="X180" s="149">
        <v>90.725646999999995</v>
      </c>
      <c r="Y180" s="149">
        <v>93.012282999999996</v>
      </c>
      <c r="Z180" s="149">
        <v>95.275702999999993</v>
      </c>
      <c r="AA180" s="149">
        <v>96.930526999999998</v>
      </c>
      <c r="AB180" s="149">
        <v>99.070449999999994</v>
      </c>
      <c r="AC180" s="149">
        <v>101.387764</v>
      </c>
      <c r="AD180" s="149">
        <v>103.807503</v>
      </c>
      <c r="AE180" s="149">
        <v>106.413315</v>
      </c>
      <c r="AF180" s="146" t="s">
        <v>2225</v>
      </c>
      <c r="AG180" s="153"/>
    </row>
    <row r="181" spans="1:33" ht="36.75">
      <c r="A181" s="152" t="s">
        <v>2232</v>
      </c>
      <c r="B181" s="148" t="s">
        <v>2133</v>
      </c>
      <c r="C181" s="149">
        <v>0</v>
      </c>
      <c r="D181" s="149">
        <v>3.6042939999999999</v>
      </c>
      <c r="E181" s="149">
        <v>47.323338</v>
      </c>
      <c r="F181" s="149">
        <v>25.081547</v>
      </c>
      <c r="G181" s="149">
        <v>36.088225999999999</v>
      </c>
      <c r="H181" s="149">
        <v>35.250145000000003</v>
      </c>
      <c r="I181" s="149">
        <v>33.467136000000004</v>
      </c>
      <c r="J181" s="149">
        <v>32.919186000000003</v>
      </c>
      <c r="K181" s="149">
        <v>34.377158999999999</v>
      </c>
      <c r="L181" s="149">
        <v>35.893459</v>
      </c>
      <c r="M181" s="149">
        <v>37.667839000000001</v>
      </c>
      <c r="N181" s="149">
        <v>39.338538999999997</v>
      </c>
      <c r="O181" s="149">
        <v>41.088473999999998</v>
      </c>
      <c r="P181" s="149">
        <v>42.883583000000002</v>
      </c>
      <c r="Q181" s="149">
        <v>44.583351</v>
      </c>
      <c r="R181" s="149">
        <v>46.405234999999998</v>
      </c>
      <c r="S181" s="149">
        <v>48.237968000000002</v>
      </c>
      <c r="T181" s="149">
        <v>50.054909000000002</v>
      </c>
      <c r="U181" s="149">
        <v>51.816090000000003</v>
      </c>
      <c r="V181" s="149">
        <v>53.149906000000001</v>
      </c>
      <c r="W181" s="149">
        <v>54.709114</v>
      </c>
      <c r="X181" s="149">
        <v>56.237555999999998</v>
      </c>
      <c r="Y181" s="149">
        <v>57.744278000000001</v>
      </c>
      <c r="Z181" s="149">
        <v>59.240203999999999</v>
      </c>
      <c r="AA181" s="149">
        <v>60.373123</v>
      </c>
      <c r="AB181" s="149">
        <v>61.808743</v>
      </c>
      <c r="AC181" s="149">
        <v>63.379292</v>
      </c>
      <c r="AD181" s="149">
        <v>65.004767999999999</v>
      </c>
      <c r="AE181" s="149">
        <v>66.742683</v>
      </c>
      <c r="AF181" s="146" t="s">
        <v>2225</v>
      </c>
      <c r="AG181" s="153"/>
    </row>
    <row r="182" spans="1:33" ht="36.75">
      <c r="A182" s="152" t="s">
        <v>2233</v>
      </c>
      <c r="B182" s="148" t="s">
        <v>2135</v>
      </c>
      <c r="C182" s="149">
        <v>0</v>
      </c>
      <c r="D182" s="149">
        <v>0</v>
      </c>
      <c r="E182" s="149">
        <v>1.1706829999999999</v>
      </c>
      <c r="F182" s="149">
        <v>6.5943160000000001</v>
      </c>
      <c r="G182" s="149">
        <v>5.9159930000000003</v>
      </c>
      <c r="H182" s="149">
        <v>4.2207160000000004</v>
      </c>
      <c r="I182" s="149">
        <v>3.7680630000000002</v>
      </c>
      <c r="J182" s="149">
        <v>3.664326</v>
      </c>
      <c r="K182" s="149">
        <v>2.497312</v>
      </c>
      <c r="L182" s="149">
        <v>3.0966079999999998</v>
      </c>
      <c r="M182" s="149">
        <v>3.723773</v>
      </c>
      <c r="N182" s="149">
        <v>5.5370480000000004</v>
      </c>
      <c r="O182" s="149">
        <v>7.546837</v>
      </c>
      <c r="P182" s="149">
        <v>8.0298370000000006</v>
      </c>
      <c r="Q182" s="149">
        <v>8.4824219999999997</v>
      </c>
      <c r="R182" s="149">
        <v>8.9627379999999999</v>
      </c>
      <c r="S182" s="149">
        <v>9.4329149999999995</v>
      </c>
      <c r="T182" s="149">
        <v>9.8785399999999992</v>
      </c>
      <c r="U182" s="149">
        <v>10.28767</v>
      </c>
      <c r="V182" s="149">
        <v>10.555084000000001</v>
      </c>
      <c r="W182" s="149">
        <v>10.858917</v>
      </c>
      <c r="X182" s="149">
        <v>11.105093</v>
      </c>
      <c r="Y182" s="149">
        <v>11.269012999999999</v>
      </c>
      <c r="Z182" s="149">
        <v>11.400671000000001</v>
      </c>
      <c r="AA182" s="149">
        <v>11.372805</v>
      </c>
      <c r="AB182" s="149">
        <v>11.416981</v>
      </c>
      <c r="AC182" s="149">
        <v>11.454242000000001</v>
      </c>
      <c r="AD182" s="149">
        <v>11.487852</v>
      </c>
      <c r="AE182" s="149">
        <v>11.547215</v>
      </c>
      <c r="AF182" s="146" t="s">
        <v>2225</v>
      </c>
      <c r="AG182" s="153"/>
    </row>
    <row r="183" spans="1:33" ht="36.75">
      <c r="A183" s="152" t="s">
        <v>2234</v>
      </c>
      <c r="B183" s="148" t="s">
        <v>2137</v>
      </c>
      <c r="C183" s="149">
        <v>0</v>
      </c>
      <c r="D183" s="149">
        <v>19.187712000000001</v>
      </c>
      <c r="E183" s="149">
        <v>25.908698999999999</v>
      </c>
      <c r="F183" s="149">
        <v>13.040388</v>
      </c>
      <c r="G183" s="149">
        <v>15.988916</v>
      </c>
      <c r="H183" s="149">
        <v>14.802597</v>
      </c>
      <c r="I183" s="149">
        <v>14.560089</v>
      </c>
      <c r="J183" s="149">
        <v>14.628723000000001</v>
      </c>
      <c r="K183" s="149">
        <v>15.202605999999999</v>
      </c>
      <c r="L183" s="149">
        <v>15.768112</v>
      </c>
      <c r="M183" s="149">
        <v>16.387756</v>
      </c>
      <c r="N183" s="149">
        <v>16.958221000000002</v>
      </c>
      <c r="O183" s="149">
        <v>17.533294999999999</v>
      </c>
      <c r="P183" s="149">
        <v>18.108612000000001</v>
      </c>
      <c r="Q183" s="149">
        <v>18.654572000000002</v>
      </c>
      <c r="R183" s="149">
        <v>19.233153999999999</v>
      </c>
      <c r="S183" s="149">
        <v>19.821411000000001</v>
      </c>
      <c r="T183" s="149">
        <v>20.831299000000001</v>
      </c>
      <c r="U183" s="149">
        <v>21.736633000000001</v>
      </c>
      <c r="V183" s="149">
        <v>22.211303999999998</v>
      </c>
      <c r="W183" s="149">
        <v>22.786284999999999</v>
      </c>
      <c r="X183" s="149">
        <v>23.382995999999999</v>
      </c>
      <c r="Y183" s="149">
        <v>23.998992999999999</v>
      </c>
      <c r="Z183" s="149">
        <v>24.634827000000001</v>
      </c>
      <c r="AA183" s="149">
        <v>25.184601000000001</v>
      </c>
      <c r="AB183" s="149">
        <v>25.844726999999999</v>
      </c>
      <c r="AC183" s="149">
        <v>26.55423</v>
      </c>
      <c r="AD183" s="149">
        <v>27.314879999999999</v>
      </c>
      <c r="AE183" s="149">
        <v>28.123412999999999</v>
      </c>
      <c r="AF183" s="146" t="s">
        <v>2225</v>
      </c>
      <c r="AG183" s="153"/>
    </row>
    <row r="184" spans="1:33" ht="24.75">
      <c r="A184" s="152" t="s">
        <v>2235</v>
      </c>
      <c r="B184" s="148" t="s">
        <v>2149</v>
      </c>
      <c r="C184" s="149">
        <v>0</v>
      </c>
      <c r="D184" s="149">
        <v>209.46492000000001</v>
      </c>
      <c r="E184" s="149">
        <v>460.13586400000003</v>
      </c>
      <c r="F184" s="149">
        <v>229.08583100000001</v>
      </c>
      <c r="G184" s="149">
        <v>317.47808800000001</v>
      </c>
      <c r="H184" s="149">
        <v>187.26048299999999</v>
      </c>
      <c r="I184" s="149">
        <v>214.348862</v>
      </c>
      <c r="J184" s="149">
        <v>249.834259</v>
      </c>
      <c r="K184" s="149">
        <v>296.81411700000001</v>
      </c>
      <c r="L184" s="149">
        <v>319.17443800000001</v>
      </c>
      <c r="M184" s="149">
        <v>339.22967499999999</v>
      </c>
      <c r="N184" s="149">
        <v>397.25842299999999</v>
      </c>
      <c r="O184" s="149">
        <v>406.20275900000001</v>
      </c>
      <c r="P184" s="149">
        <v>413.12435900000003</v>
      </c>
      <c r="Q184" s="149">
        <v>419.67819200000002</v>
      </c>
      <c r="R184" s="149">
        <v>426.31133999999997</v>
      </c>
      <c r="S184" s="149">
        <v>432.356964</v>
      </c>
      <c r="T184" s="149">
        <v>437.99243200000001</v>
      </c>
      <c r="U184" s="149">
        <v>444.01953099999997</v>
      </c>
      <c r="V184" s="149">
        <v>449.06921399999999</v>
      </c>
      <c r="W184" s="149">
        <v>453.67553700000002</v>
      </c>
      <c r="X184" s="149">
        <v>457.88363600000002</v>
      </c>
      <c r="Y184" s="149">
        <v>461.77047700000003</v>
      </c>
      <c r="Z184" s="149">
        <v>465.51147500000002</v>
      </c>
      <c r="AA184" s="149">
        <v>469.37573200000003</v>
      </c>
      <c r="AB184" s="149">
        <v>473.366669</v>
      </c>
      <c r="AC184" s="149">
        <v>477.805969</v>
      </c>
      <c r="AD184" s="149">
        <v>483.20083599999998</v>
      </c>
      <c r="AE184" s="149">
        <v>489.35626200000002</v>
      </c>
      <c r="AF184" s="146" t="s">
        <v>2225</v>
      </c>
      <c r="AG184" s="153"/>
    </row>
    <row r="185" spans="1:33" ht="36.75">
      <c r="A185" s="152" t="s">
        <v>2236</v>
      </c>
      <c r="B185" s="148" t="s">
        <v>2133</v>
      </c>
      <c r="C185" s="149">
        <v>0</v>
      </c>
      <c r="D185" s="149">
        <v>0</v>
      </c>
      <c r="E185" s="149">
        <v>221.829926</v>
      </c>
      <c r="F185" s="149">
        <v>120.38294999999999</v>
      </c>
      <c r="G185" s="149">
        <v>159.10351600000001</v>
      </c>
      <c r="H185" s="149">
        <v>105.838966</v>
      </c>
      <c r="I185" s="149">
        <v>123.445007</v>
      </c>
      <c r="J185" s="149">
        <v>142.73538199999999</v>
      </c>
      <c r="K185" s="149">
        <v>161.134232</v>
      </c>
      <c r="L185" s="149">
        <v>178.18235799999999</v>
      </c>
      <c r="M185" s="149">
        <v>193.75765999999999</v>
      </c>
      <c r="N185" s="149">
        <v>247.382935</v>
      </c>
      <c r="O185" s="149">
        <v>252.203857</v>
      </c>
      <c r="P185" s="149">
        <v>255.38964799999999</v>
      </c>
      <c r="Q185" s="149">
        <v>258.36474600000003</v>
      </c>
      <c r="R185" s="149">
        <v>261.22705100000002</v>
      </c>
      <c r="S185" s="149">
        <v>263.53198200000003</v>
      </c>
      <c r="T185" s="149">
        <v>265.51074199999999</v>
      </c>
      <c r="U185" s="149">
        <v>267.742188</v>
      </c>
      <c r="V185" s="149">
        <v>269.3125</v>
      </c>
      <c r="W185" s="149">
        <v>270.68798800000002</v>
      </c>
      <c r="X185" s="149">
        <v>271.945312</v>
      </c>
      <c r="Y185" s="149">
        <v>273.14111300000002</v>
      </c>
      <c r="Z185" s="149">
        <v>274.41601600000001</v>
      </c>
      <c r="AA185" s="149">
        <v>275.93505900000002</v>
      </c>
      <c r="AB185" s="149">
        <v>277.73779300000001</v>
      </c>
      <c r="AC185" s="149">
        <v>280.03198200000003</v>
      </c>
      <c r="AD185" s="149">
        <v>283.20404100000002</v>
      </c>
      <c r="AE185" s="149">
        <v>286.96154799999999</v>
      </c>
      <c r="AF185" s="146" t="s">
        <v>2225</v>
      </c>
      <c r="AG185" s="153"/>
    </row>
    <row r="186" spans="1:33" ht="36.75">
      <c r="A186" s="152" t="s">
        <v>2237</v>
      </c>
      <c r="B186" s="148" t="s">
        <v>2135</v>
      </c>
      <c r="C186" s="149">
        <v>0</v>
      </c>
      <c r="D186" s="149">
        <v>0</v>
      </c>
      <c r="E186" s="149">
        <v>47.794128000000001</v>
      </c>
      <c r="F186" s="149">
        <v>34.290160999999998</v>
      </c>
      <c r="G186" s="149">
        <v>78.167045999999999</v>
      </c>
      <c r="H186" s="149">
        <v>21.906136</v>
      </c>
      <c r="I186" s="149">
        <v>29.046921000000001</v>
      </c>
      <c r="J186" s="149">
        <v>42.34742</v>
      </c>
      <c r="K186" s="149">
        <v>67.976646000000002</v>
      </c>
      <c r="L186" s="149">
        <v>70.347549000000001</v>
      </c>
      <c r="M186" s="149">
        <v>71.901809999999998</v>
      </c>
      <c r="N186" s="149">
        <v>73.409531000000001</v>
      </c>
      <c r="O186" s="149">
        <v>74.759415000000004</v>
      </c>
      <c r="P186" s="149">
        <v>75.880463000000006</v>
      </c>
      <c r="Q186" s="149">
        <v>76.833099000000004</v>
      </c>
      <c r="R186" s="149">
        <v>77.983086</v>
      </c>
      <c r="S186" s="149">
        <v>79.231110000000001</v>
      </c>
      <c r="T186" s="149">
        <v>80.483269000000007</v>
      </c>
      <c r="U186" s="149">
        <v>81.913345000000007</v>
      </c>
      <c r="V186" s="149">
        <v>83.149544000000006</v>
      </c>
      <c r="W186" s="149">
        <v>84.208145000000002</v>
      </c>
      <c r="X186" s="149">
        <v>85.047950999999998</v>
      </c>
      <c r="Y186" s="149">
        <v>85.678557999999995</v>
      </c>
      <c r="Z186" s="149">
        <v>86.113647</v>
      </c>
      <c r="AA186" s="149">
        <v>86.440674000000001</v>
      </c>
      <c r="AB186" s="149">
        <v>86.611412000000001</v>
      </c>
      <c r="AC186" s="149">
        <v>86.682541000000001</v>
      </c>
      <c r="AD186" s="149">
        <v>86.753997999999996</v>
      </c>
      <c r="AE186" s="149">
        <v>86.938659999999999</v>
      </c>
      <c r="AF186" s="146" t="s">
        <v>2225</v>
      </c>
      <c r="AG186" s="153"/>
    </row>
    <row r="187" spans="1:33" ht="36.75">
      <c r="A187" s="152" t="s">
        <v>2238</v>
      </c>
      <c r="B187" s="148" t="s">
        <v>2137</v>
      </c>
      <c r="C187" s="149">
        <v>0</v>
      </c>
      <c r="D187" s="149">
        <v>209.46492000000001</v>
      </c>
      <c r="E187" s="149">
        <v>190.51182600000001</v>
      </c>
      <c r="F187" s="149">
        <v>74.412719999999993</v>
      </c>
      <c r="G187" s="149">
        <v>80.207520000000002</v>
      </c>
      <c r="H187" s="149">
        <v>59.515380999999998</v>
      </c>
      <c r="I187" s="149">
        <v>61.856934000000003</v>
      </c>
      <c r="J187" s="149">
        <v>64.751464999999996</v>
      </c>
      <c r="K187" s="149">
        <v>67.703247000000005</v>
      </c>
      <c r="L187" s="149">
        <v>70.644531000000001</v>
      </c>
      <c r="M187" s="149">
        <v>73.570189999999997</v>
      </c>
      <c r="N187" s="149">
        <v>76.465941999999998</v>
      </c>
      <c r="O187" s="149">
        <v>79.239502000000002</v>
      </c>
      <c r="P187" s="149">
        <v>81.854247999999998</v>
      </c>
      <c r="Q187" s="149">
        <v>84.480346999999995</v>
      </c>
      <c r="R187" s="149">
        <v>87.101196000000002</v>
      </c>
      <c r="S187" s="149">
        <v>89.593872000000005</v>
      </c>
      <c r="T187" s="149">
        <v>91.998412999999999</v>
      </c>
      <c r="U187" s="149">
        <v>94.364013999999997</v>
      </c>
      <c r="V187" s="149">
        <v>96.607178000000005</v>
      </c>
      <c r="W187" s="149">
        <v>98.779419000000004</v>
      </c>
      <c r="X187" s="149">
        <v>100.890381</v>
      </c>
      <c r="Y187" s="149">
        <v>102.950806</v>
      </c>
      <c r="Z187" s="149">
        <v>104.98181200000001</v>
      </c>
      <c r="AA187" s="149">
        <v>107</v>
      </c>
      <c r="AB187" s="149">
        <v>109.017456</v>
      </c>
      <c r="AC187" s="149">
        <v>111.091431</v>
      </c>
      <c r="AD187" s="149">
        <v>113.24279799999999</v>
      </c>
      <c r="AE187" s="149">
        <v>115.45605500000001</v>
      </c>
      <c r="AF187" s="146" t="s">
        <v>2225</v>
      </c>
      <c r="AG187" s="153"/>
    </row>
    <row r="188" spans="1:33">
      <c r="A188" s="152" t="s">
        <v>2239</v>
      </c>
      <c r="B188" s="148" t="s">
        <v>2154</v>
      </c>
      <c r="C188" s="149">
        <v>0.79372399999999999</v>
      </c>
      <c r="D188" s="149">
        <v>12.980262</v>
      </c>
      <c r="E188" s="149">
        <v>13.87327</v>
      </c>
      <c r="F188" s="149">
        <v>26.350292</v>
      </c>
      <c r="G188" s="149">
        <v>34.025683999999998</v>
      </c>
      <c r="H188" s="149">
        <v>23.44116</v>
      </c>
      <c r="I188" s="149">
        <v>23.946943000000001</v>
      </c>
      <c r="J188" s="149">
        <v>7.5498479999999999</v>
      </c>
      <c r="K188" s="149">
        <v>10.049531999999999</v>
      </c>
      <c r="L188" s="149">
        <v>12.750522999999999</v>
      </c>
      <c r="M188" s="149">
        <v>15.652850000000001</v>
      </c>
      <c r="N188" s="149">
        <v>19.172958000000001</v>
      </c>
      <c r="O188" s="149">
        <v>21.966609999999999</v>
      </c>
      <c r="P188" s="149">
        <v>24.430050000000001</v>
      </c>
      <c r="Q188" s="149">
        <v>26.608149000000001</v>
      </c>
      <c r="R188" s="149">
        <v>29.806080000000001</v>
      </c>
      <c r="S188" s="149">
        <v>31.115946000000001</v>
      </c>
      <c r="T188" s="149">
        <v>32.410407999999997</v>
      </c>
      <c r="U188" s="149">
        <v>32.874062000000002</v>
      </c>
      <c r="V188" s="149">
        <v>33.091309000000003</v>
      </c>
      <c r="W188" s="149">
        <v>35.272255000000001</v>
      </c>
      <c r="X188" s="149">
        <v>35.527016000000003</v>
      </c>
      <c r="Y188" s="149">
        <v>34.892966999999999</v>
      </c>
      <c r="Z188" s="149">
        <v>34.265090999999998</v>
      </c>
      <c r="AA188" s="149">
        <v>33.642463999999997</v>
      </c>
      <c r="AB188" s="149">
        <v>33.005409</v>
      </c>
      <c r="AC188" s="149">
        <v>32.366652999999999</v>
      </c>
      <c r="AD188" s="149">
        <v>31.752213000000001</v>
      </c>
      <c r="AE188" s="149">
        <v>31.186401</v>
      </c>
      <c r="AF188" s="146">
        <v>0.14008999999999999</v>
      </c>
      <c r="AG188" s="153"/>
    </row>
    <row r="189" spans="1:33" ht="36.75">
      <c r="A189" s="152" t="s">
        <v>2240</v>
      </c>
      <c r="B189" s="148" t="s">
        <v>2133</v>
      </c>
      <c r="C189" s="149">
        <v>0.79372399999999999</v>
      </c>
      <c r="D189" s="149">
        <v>7.4462910000000004</v>
      </c>
      <c r="E189" s="149">
        <v>10.540979</v>
      </c>
      <c r="F189" s="149">
        <v>9.1241839999999996</v>
      </c>
      <c r="G189" s="149">
        <v>8.5874229999999994</v>
      </c>
      <c r="H189" s="149">
        <v>6.9385599999999998</v>
      </c>
      <c r="I189" s="149">
        <v>7.4051960000000001</v>
      </c>
      <c r="J189" s="149">
        <v>4.6872920000000002</v>
      </c>
      <c r="K189" s="149">
        <v>5.5550129999999998</v>
      </c>
      <c r="L189" s="149">
        <v>6.4856889999999998</v>
      </c>
      <c r="M189" s="149">
        <v>7.4760400000000002</v>
      </c>
      <c r="N189" s="149">
        <v>8.5032789999999991</v>
      </c>
      <c r="O189" s="149">
        <v>9.4984909999999996</v>
      </c>
      <c r="P189" s="149">
        <v>10.436935999999999</v>
      </c>
      <c r="Q189" s="149">
        <v>11.300264</v>
      </c>
      <c r="R189" s="149">
        <v>12.071911</v>
      </c>
      <c r="S189" s="149">
        <v>13.071901</v>
      </c>
      <c r="T189" s="149">
        <v>14.14739</v>
      </c>
      <c r="U189" s="149">
        <v>14.482977</v>
      </c>
      <c r="V189" s="149">
        <v>14.647125000000001</v>
      </c>
      <c r="W189" s="149">
        <v>14.705292</v>
      </c>
      <c r="X189" s="149">
        <v>14.677673</v>
      </c>
      <c r="Y189" s="149">
        <v>14.582153</v>
      </c>
      <c r="Z189" s="149">
        <v>14.438843</v>
      </c>
      <c r="AA189" s="149">
        <v>14.260223</v>
      </c>
      <c r="AB189" s="149">
        <v>14.050934</v>
      </c>
      <c r="AC189" s="149">
        <v>13.821960000000001</v>
      </c>
      <c r="AD189" s="149">
        <v>13.586792000000001</v>
      </c>
      <c r="AE189" s="149">
        <v>13.356964</v>
      </c>
      <c r="AF189" s="146">
        <v>0.10608099999999999</v>
      </c>
      <c r="AG189" s="153"/>
    </row>
    <row r="190" spans="1:33" ht="36.75">
      <c r="A190" s="152" t="s">
        <v>2241</v>
      </c>
      <c r="B190" s="148" t="s">
        <v>2135</v>
      </c>
      <c r="C190" s="149">
        <v>0</v>
      </c>
      <c r="D190" s="149">
        <v>0</v>
      </c>
      <c r="E190" s="149">
        <v>0.42932500000000001</v>
      </c>
      <c r="F190" s="149">
        <v>14.579053</v>
      </c>
      <c r="G190" s="149">
        <v>24.163519000000001</v>
      </c>
      <c r="H190" s="149">
        <v>14.927294</v>
      </c>
      <c r="I190" s="149">
        <v>14.637105999999999</v>
      </c>
      <c r="J190" s="149">
        <v>0.63064600000000004</v>
      </c>
      <c r="K190" s="149">
        <v>1.9469030000000001</v>
      </c>
      <c r="L190" s="149">
        <v>3.405764</v>
      </c>
      <c r="M190" s="149">
        <v>4.9879540000000002</v>
      </c>
      <c r="N190" s="149">
        <v>6.6358100000000002</v>
      </c>
      <c r="O190" s="149">
        <v>8.1877010000000006</v>
      </c>
      <c r="P190" s="149">
        <v>9.5605790000000006</v>
      </c>
      <c r="Q190" s="149">
        <v>10.737700999999999</v>
      </c>
      <c r="R190" s="149">
        <v>13.039307000000001</v>
      </c>
      <c r="S190" s="149">
        <v>13.238830999999999</v>
      </c>
      <c r="T190" s="149">
        <v>13.362273999999999</v>
      </c>
      <c r="U190" s="149">
        <v>13.415436</v>
      </c>
      <c r="V190" s="149">
        <v>13.404968</v>
      </c>
      <c r="W190" s="149">
        <v>15.479445999999999</v>
      </c>
      <c r="X190" s="149">
        <v>15.727722</v>
      </c>
      <c r="Y190" s="149">
        <v>15.166382</v>
      </c>
      <c r="Z190" s="149">
        <v>14.668182</v>
      </c>
      <c r="AA190" s="149">
        <v>14.217926</v>
      </c>
      <c r="AB190" s="149">
        <v>13.793549000000001</v>
      </c>
      <c r="AC190" s="149">
        <v>13.395325</v>
      </c>
      <c r="AD190" s="149">
        <v>13.034515000000001</v>
      </c>
      <c r="AE190" s="149">
        <v>12.721436000000001</v>
      </c>
      <c r="AF190" s="146" t="s">
        <v>2225</v>
      </c>
      <c r="AG190" s="153"/>
    </row>
    <row r="191" spans="1:33" ht="36.75">
      <c r="A191" s="152" t="s">
        <v>2242</v>
      </c>
      <c r="B191" s="148" t="s">
        <v>2137</v>
      </c>
      <c r="C191" s="149">
        <v>0</v>
      </c>
      <c r="D191" s="149">
        <v>5.5339710000000002</v>
      </c>
      <c r="E191" s="149">
        <v>2.9029660000000002</v>
      </c>
      <c r="F191" s="149">
        <v>2.6470570000000002</v>
      </c>
      <c r="G191" s="149">
        <v>1.2747409999999999</v>
      </c>
      <c r="H191" s="149">
        <v>1.5753060000000001</v>
      </c>
      <c r="I191" s="149">
        <v>1.9046419999999999</v>
      </c>
      <c r="J191" s="149">
        <v>2.2319100000000001</v>
      </c>
      <c r="K191" s="149">
        <v>2.5476160000000001</v>
      </c>
      <c r="L191" s="149">
        <v>2.8590689999999999</v>
      </c>
      <c r="M191" s="149">
        <v>3.1888550000000002</v>
      </c>
      <c r="N191" s="149">
        <v>4.0338690000000001</v>
      </c>
      <c r="O191" s="149">
        <v>4.2804180000000001</v>
      </c>
      <c r="P191" s="149">
        <v>4.4325330000000003</v>
      </c>
      <c r="Q191" s="149">
        <v>4.5701830000000001</v>
      </c>
      <c r="R191" s="149">
        <v>4.6948619999999996</v>
      </c>
      <c r="S191" s="149">
        <v>4.8052140000000003</v>
      </c>
      <c r="T191" s="149">
        <v>4.9007420000000002</v>
      </c>
      <c r="U191" s="149">
        <v>4.9756470000000004</v>
      </c>
      <c r="V191" s="149">
        <v>5.0392150000000004</v>
      </c>
      <c r="W191" s="149">
        <v>5.0875170000000001</v>
      </c>
      <c r="X191" s="149">
        <v>5.1216200000000001</v>
      </c>
      <c r="Y191" s="149">
        <v>5.1444320000000001</v>
      </c>
      <c r="Z191" s="149">
        <v>5.1580659999999998</v>
      </c>
      <c r="AA191" s="149">
        <v>5.1643140000000001</v>
      </c>
      <c r="AB191" s="149">
        <v>5.160927</v>
      </c>
      <c r="AC191" s="149">
        <v>5.1493679999999999</v>
      </c>
      <c r="AD191" s="149">
        <v>5.1309050000000003</v>
      </c>
      <c r="AE191" s="149">
        <v>5.1080019999999999</v>
      </c>
      <c r="AF191" s="146" t="s">
        <v>2225</v>
      </c>
      <c r="AG191" s="153"/>
    </row>
    <row r="192" spans="1:33" ht="36.75">
      <c r="A192" s="152" t="s">
        <v>2243</v>
      </c>
      <c r="B192" s="148" t="s">
        <v>2159</v>
      </c>
      <c r="C192" s="149">
        <v>0</v>
      </c>
      <c r="D192" s="149">
        <v>8.2998980000000007</v>
      </c>
      <c r="E192" s="149">
        <v>38.095581000000003</v>
      </c>
      <c r="F192" s="149">
        <v>52.605324000000003</v>
      </c>
      <c r="G192" s="149">
        <v>38.831344999999999</v>
      </c>
      <c r="H192" s="149">
        <v>36.263339999999999</v>
      </c>
      <c r="I192" s="149">
        <v>38.536208999999999</v>
      </c>
      <c r="J192" s="149">
        <v>37.579514000000003</v>
      </c>
      <c r="K192" s="149">
        <v>40.607680999999999</v>
      </c>
      <c r="L192" s="149">
        <v>43.308140000000002</v>
      </c>
      <c r="M192" s="149">
        <v>45.546779999999998</v>
      </c>
      <c r="N192" s="149">
        <v>51.024161999999997</v>
      </c>
      <c r="O192" s="149">
        <v>55.126358000000003</v>
      </c>
      <c r="P192" s="149">
        <v>55.12912</v>
      </c>
      <c r="Q192" s="149">
        <v>55.547545999999997</v>
      </c>
      <c r="R192" s="149">
        <v>56.460537000000002</v>
      </c>
      <c r="S192" s="149">
        <v>57.931061</v>
      </c>
      <c r="T192" s="149">
        <v>57.521850999999998</v>
      </c>
      <c r="U192" s="149">
        <v>61.387970000000003</v>
      </c>
      <c r="V192" s="149">
        <v>62.124954000000002</v>
      </c>
      <c r="W192" s="149">
        <v>63.149524999999997</v>
      </c>
      <c r="X192" s="149">
        <v>64.233458999999996</v>
      </c>
      <c r="Y192" s="149">
        <v>65.384048000000007</v>
      </c>
      <c r="Z192" s="149">
        <v>66.553618999999998</v>
      </c>
      <c r="AA192" s="149">
        <v>67.687691000000001</v>
      </c>
      <c r="AB192" s="149">
        <v>68.894240999999994</v>
      </c>
      <c r="AC192" s="149">
        <v>70.257583999999994</v>
      </c>
      <c r="AD192" s="149">
        <v>71.682845999999998</v>
      </c>
      <c r="AE192" s="149">
        <v>73.041831999999999</v>
      </c>
      <c r="AF192" s="146" t="s">
        <v>2225</v>
      </c>
      <c r="AG192" s="153"/>
    </row>
    <row r="193" spans="1:33" ht="36.75">
      <c r="A193" s="152" t="s">
        <v>2244</v>
      </c>
      <c r="B193" s="148" t="s">
        <v>2133</v>
      </c>
      <c r="C193" s="149">
        <v>0</v>
      </c>
      <c r="D193" s="149">
        <v>0</v>
      </c>
      <c r="E193" s="149">
        <v>2.1184859999999999</v>
      </c>
      <c r="F193" s="149">
        <v>14.333235</v>
      </c>
      <c r="G193" s="149">
        <v>8.4892459999999996</v>
      </c>
      <c r="H193" s="149">
        <v>9.3029770000000003</v>
      </c>
      <c r="I193" s="149">
        <v>11.527939</v>
      </c>
      <c r="J193" s="149">
        <v>13.043364</v>
      </c>
      <c r="K193" s="149">
        <v>15.177201</v>
      </c>
      <c r="L193" s="149">
        <v>17.062756</v>
      </c>
      <c r="M193" s="149">
        <v>18.632449999999999</v>
      </c>
      <c r="N193" s="149">
        <v>23.383787000000002</v>
      </c>
      <c r="O193" s="149">
        <v>26.739440999999999</v>
      </c>
      <c r="P193" s="149">
        <v>26.429901000000001</v>
      </c>
      <c r="Q193" s="149">
        <v>26.310669000000001</v>
      </c>
      <c r="R193" s="149">
        <v>26.42334</v>
      </c>
      <c r="S193" s="149">
        <v>26.262481999999999</v>
      </c>
      <c r="T193" s="149">
        <v>25.816986</v>
      </c>
      <c r="U193" s="149">
        <v>29.670959</v>
      </c>
      <c r="V193" s="149">
        <v>30.239594</v>
      </c>
      <c r="W193" s="149">
        <v>31.060184</v>
      </c>
      <c r="X193" s="149">
        <v>31.933064000000002</v>
      </c>
      <c r="Y193" s="149">
        <v>32.858215000000001</v>
      </c>
      <c r="Z193" s="149">
        <v>33.782725999999997</v>
      </c>
      <c r="AA193" s="149">
        <v>34.653114000000002</v>
      </c>
      <c r="AB193" s="149">
        <v>35.545791999999999</v>
      </c>
      <c r="AC193" s="149">
        <v>36.475109000000003</v>
      </c>
      <c r="AD193" s="149">
        <v>37.396743999999998</v>
      </c>
      <c r="AE193" s="149">
        <v>38.194510999999999</v>
      </c>
      <c r="AF193" s="146" t="s">
        <v>2225</v>
      </c>
      <c r="AG193" s="153"/>
    </row>
    <row r="194" spans="1:33" ht="36.75">
      <c r="A194" s="152" t="s">
        <v>2245</v>
      </c>
      <c r="B194" s="148" t="s">
        <v>2135</v>
      </c>
      <c r="C194" s="149">
        <v>0</v>
      </c>
      <c r="D194" s="149">
        <v>0</v>
      </c>
      <c r="E194" s="149">
        <v>2.6404640000000001</v>
      </c>
      <c r="F194" s="149">
        <v>8.6513419999999996</v>
      </c>
      <c r="G194" s="149">
        <v>8.5475119999999993</v>
      </c>
      <c r="H194" s="149">
        <v>5.0834099999999998</v>
      </c>
      <c r="I194" s="149">
        <v>4.9653910000000003</v>
      </c>
      <c r="J194" s="149">
        <v>2.3322020000000001</v>
      </c>
      <c r="K194" s="149">
        <v>3.053315</v>
      </c>
      <c r="L194" s="149">
        <v>3.8036720000000002</v>
      </c>
      <c r="M194" s="149">
        <v>4.5707329999999997</v>
      </c>
      <c r="N194" s="149">
        <v>5.3463390000000004</v>
      </c>
      <c r="O194" s="149">
        <v>6.1272130000000002</v>
      </c>
      <c r="P194" s="149">
        <v>6.8328249999999997</v>
      </c>
      <c r="Q194" s="149">
        <v>7.5031720000000002</v>
      </c>
      <c r="R194" s="149">
        <v>8.1220660000000002</v>
      </c>
      <c r="S194" s="149">
        <v>9.6340640000000004</v>
      </c>
      <c r="T194" s="149">
        <v>9.7615359999999995</v>
      </c>
      <c r="U194" s="149">
        <v>9.8415529999999993</v>
      </c>
      <c r="V194" s="149">
        <v>9.8936919999999997</v>
      </c>
      <c r="W194" s="149">
        <v>9.9146879999999999</v>
      </c>
      <c r="X194" s="149">
        <v>9.9091640000000005</v>
      </c>
      <c r="Y194" s="149">
        <v>9.8867650000000005</v>
      </c>
      <c r="Z194" s="149">
        <v>9.8553010000000008</v>
      </c>
      <c r="AA194" s="149">
        <v>9.8242189999999994</v>
      </c>
      <c r="AB194" s="149">
        <v>9.8048400000000004</v>
      </c>
      <c r="AC194" s="149">
        <v>9.8116149999999998</v>
      </c>
      <c r="AD194" s="149">
        <v>9.8472600000000003</v>
      </c>
      <c r="AE194" s="149">
        <v>9.9160160000000008</v>
      </c>
      <c r="AF194" s="146" t="s">
        <v>2225</v>
      </c>
      <c r="AG194" s="153"/>
    </row>
    <row r="195" spans="1:33" ht="36.75">
      <c r="A195" s="152" t="s">
        <v>2246</v>
      </c>
      <c r="B195" s="148" t="s">
        <v>2137</v>
      </c>
      <c r="C195" s="149">
        <v>0</v>
      </c>
      <c r="D195" s="149">
        <v>8.2998980000000007</v>
      </c>
      <c r="E195" s="149">
        <v>33.336632000000002</v>
      </c>
      <c r="F195" s="149">
        <v>29.620747000000001</v>
      </c>
      <c r="G195" s="149">
        <v>21.794585999999999</v>
      </c>
      <c r="H195" s="149">
        <v>21.876953</v>
      </c>
      <c r="I195" s="149">
        <v>22.042877000000001</v>
      </c>
      <c r="J195" s="149">
        <v>22.203949000000001</v>
      </c>
      <c r="K195" s="149">
        <v>22.377167</v>
      </c>
      <c r="L195" s="149">
        <v>22.441711000000002</v>
      </c>
      <c r="M195" s="149">
        <v>22.343596999999999</v>
      </c>
      <c r="N195" s="149">
        <v>22.294036999999999</v>
      </c>
      <c r="O195" s="149">
        <v>22.259705</v>
      </c>
      <c r="P195" s="149">
        <v>21.866394</v>
      </c>
      <c r="Q195" s="149">
        <v>21.733703999999999</v>
      </c>
      <c r="R195" s="149">
        <v>21.915130999999999</v>
      </c>
      <c r="S195" s="149">
        <v>22.034514999999999</v>
      </c>
      <c r="T195" s="149">
        <v>21.943328999999999</v>
      </c>
      <c r="U195" s="149">
        <v>21.875457999999998</v>
      </c>
      <c r="V195" s="149">
        <v>21.991669000000002</v>
      </c>
      <c r="W195" s="149">
        <v>22.174651999999998</v>
      </c>
      <c r="X195" s="149">
        <v>22.391235000000002</v>
      </c>
      <c r="Y195" s="149">
        <v>22.639068999999999</v>
      </c>
      <c r="Z195" s="149">
        <v>22.915588</v>
      </c>
      <c r="AA195" s="149">
        <v>23.210357999999999</v>
      </c>
      <c r="AB195" s="149">
        <v>23.543610000000001</v>
      </c>
      <c r="AC195" s="149">
        <v>23.970856000000001</v>
      </c>
      <c r="AD195" s="149">
        <v>24.438842999999999</v>
      </c>
      <c r="AE195" s="149">
        <v>24.931304999999998</v>
      </c>
      <c r="AF195" s="146" t="s">
        <v>2225</v>
      </c>
      <c r="AG195" s="153"/>
    </row>
    <row r="196" spans="1:33" ht="24.75">
      <c r="A196" s="152" t="s">
        <v>2247</v>
      </c>
      <c r="B196" s="148" t="s">
        <v>2164</v>
      </c>
      <c r="C196" s="149">
        <v>1.548062</v>
      </c>
      <c r="D196" s="149">
        <v>0.40694900000000001</v>
      </c>
      <c r="E196" s="149">
        <v>4.8166710000000004</v>
      </c>
      <c r="F196" s="149">
        <v>20.534969</v>
      </c>
      <c r="G196" s="149">
        <v>32.079707999999997</v>
      </c>
      <c r="H196" s="149">
        <v>20.609804</v>
      </c>
      <c r="I196" s="149">
        <v>20.630108</v>
      </c>
      <c r="J196" s="149">
        <v>13.326860999999999</v>
      </c>
      <c r="K196" s="149">
        <v>15.014462</v>
      </c>
      <c r="L196" s="149">
        <v>14.232529</v>
      </c>
      <c r="M196" s="149">
        <v>11.986039</v>
      </c>
      <c r="N196" s="149">
        <v>15.703169000000001</v>
      </c>
      <c r="O196" s="149">
        <v>17.806175</v>
      </c>
      <c r="P196" s="149">
        <v>18.755282999999999</v>
      </c>
      <c r="Q196" s="149">
        <v>21.919620999999999</v>
      </c>
      <c r="R196" s="149">
        <v>21.439056000000001</v>
      </c>
      <c r="S196" s="149">
        <v>20.925242999999998</v>
      </c>
      <c r="T196" s="149">
        <v>21.061748999999999</v>
      </c>
      <c r="U196" s="149">
        <v>21.5837</v>
      </c>
      <c r="V196" s="149">
        <v>22.559345</v>
      </c>
      <c r="W196" s="149">
        <v>23.275272000000001</v>
      </c>
      <c r="X196" s="149">
        <v>23.497261000000002</v>
      </c>
      <c r="Y196" s="149">
        <v>23.522503</v>
      </c>
      <c r="Z196" s="149">
        <v>23.249434999999998</v>
      </c>
      <c r="AA196" s="149">
        <v>22.661169000000001</v>
      </c>
      <c r="AB196" s="149">
        <v>22.079357000000002</v>
      </c>
      <c r="AC196" s="149">
        <v>21.822834</v>
      </c>
      <c r="AD196" s="149">
        <v>21.902353000000002</v>
      </c>
      <c r="AE196" s="149">
        <v>22.206213000000002</v>
      </c>
      <c r="AF196" s="146">
        <v>9.9791000000000005E-2</v>
      </c>
      <c r="AG196" s="153"/>
    </row>
    <row r="197" spans="1:33" ht="36.75">
      <c r="A197" s="152" t="s">
        <v>2248</v>
      </c>
      <c r="B197" s="148" t="s">
        <v>2133</v>
      </c>
      <c r="C197" s="149">
        <v>0</v>
      </c>
      <c r="D197" s="149">
        <v>0</v>
      </c>
      <c r="E197" s="149">
        <v>0</v>
      </c>
      <c r="F197" s="149">
        <v>10.911906999999999</v>
      </c>
      <c r="G197" s="149">
        <v>16.296938000000001</v>
      </c>
      <c r="H197" s="149">
        <v>10.302027000000001</v>
      </c>
      <c r="I197" s="149">
        <v>10.519545000000001</v>
      </c>
      <c r="J197" s="149">
        <v>7.0495219999999996</v>
      </c>
      <c r="K197" s="149">
        <v>8.0902919999999998</v>
      </c>
      <c r="L197" s="149">
        <v>7.8387279999999997</v>
      </c>
      <c r="M197" s="149">
        <v>6.8081899999999997</v>
      </c>
      <c r="N197" s="149">
        <v>7.5327210000000004</v>
      </c>
      <c r="O197" s="149">
        <v>8.5408380000000008</v>
      </c>
      <c r="P197" s="149">
        <v>9.3576350000000001</v>
      </c>
      <c r="Q197" s="149">
        <v>12.303055000000001</v>
      </c>
      <c r="R197" s="149">
        <v>12.014191</v>
      </c>
      <c r="S197" s="149">
        <v>11.662108999999999</v>
      </c>
      <c r="T197" s="149">
        <v>11.604355</v>
      </c>
      <c r="U197" s="149">
        <v>11.726746</v>
      </c>
      <c r="V197" s="149">
        <v>12.056839</v>
      </c>
      <c r="W197" s="149">
        <v>12.26825</v>
      </c>
      <c r="X197" s="149">
        <v>12.228882</v>
      </c>
      <c r="Y197" s="149">
        <v>12.117050000000001</v>
      </c>
      <c r="Z197" s="149">
        <v>11.890594</v>
      </c>
      <c r="AA197" s="149">
        <v>11.539612</v>
      </c>
      <c r="AB197" s="149">
        <v>11.207397</v>
      </c>
      <c r="AC197" s="149">
        <v>11.077102999999999</v>
      </c>
      <c r="AD197" s="149">
        <v>11.135910000000001</v>
      </c>
      <c r="AE197" s="149">
        <v>11.343048</v>
      </c>
      <c r="AF197" s="146" t="s">
        <v>2225</v>
      </c>
      <c r="AG197" s="153"/>
    </row>
    <row r="198" spans="1:33" ht="36.75">
      <c r="A198" s="152" t="s">
        <v>2249</v>
      </c>
      <c r="B198" s="148" t="s">
        <v>2135</v>
      </c>
      <c r="C198" s="149">
        <v>0</v>
      </c>
      <c r="D198" s="149">
        <v>0</v>
      </c>
      <c r="E198" s="149">
        <v>4.2203200000000001</v>
      </c>
      <c r="F198" s="149">
        <v>8.9817909999999994</v>
      </c>
      <c r="G198" s="149">
        <v>15.300864000000001</v>
      </c>
      <c r="H198" s="149">
        <v>9.8738729999999997</v>
      </c>
      <c r="I198" s="149">
        <v>9.6676289999999998</v>
      </c>
      <c r="J198" s="149">
        <v>5.8619880000000002</v>
      </c>
      <c r="K198" s="149">
        <v>6.5125869999999999</v>
      </c>
      <c r="L198" s="149">
        <v>6.0127410000000001</v>
      </c>
      <c r="M198" s="149">
        <v>4.8427749999999996</v>
      </c>
      <c r="N198" s="149">
        <v>7.8420709999999998</v>
      </c>
      <c r="O198" s="149">
        <v>8.9356120000000008</v>
      </c>
      <c r="P198" s="149">
        <v>9.0690570000000008</v>
      </c>
      <c r="Q198" s="149">
        <v>9.2871439999999996</v>
      </c>
      <c r="R198" s="149">
        <v>9.1031060000000004</v>
      </c>
      <c r="S198" s="149">
        <v>8.948658</v>
      </c>
      <c r="T198" s="149">
        <v>9.1422129999999999</v>
      </c>
      <c r="U198" s="149">
        <v>9.5360320000000005</v>
      </c>
      <c r="V198" s="149">
        <v>10.170254999999999</v>
      </c>
      <c r="W198" s="149">
        <v>10.665497</v>
      </c>
      <c r="X198" s="149">
        <v>10.922416999999999</v>
      </c>
      <c r="Y198" s="149">
        <v>11.056387000000001</v>
      </c>
      <c r="Z198" s="149">
        <v>11.009218000000001</v>
      </c>
      <c r="AA198" s="149">
        <v>10.773937999999999</v>
      </c>
      <c r="AB198" s="149">
        <v>10.526306</v>
      </c>
      <c r="AC198" s="149">
        <v>10.397843999999999</v>
      </c>
      <c r="AD198" s="149">
        <v>10.412478</v>
      </c>
      <c r="AE198" s="149">
        <v>10.500457000000001</v>
      </c>
      <c r="AF198" s="146" t="s">
        <v>2225</v>
      </c>
      <c r="AG198" s="153"/>
    </row>
    <row r="199" spans="1:33" ht="36.75">
      <c r="A199" s="152" t="s">
        <v>2250</v>
      </c>
      <c r="B199" s="148" t="s">
        <v>2137</v>
      </c>
      <c r="C199" s="149">
        <v>1.548062</v>
      </c>
      <c r="D199" s="149">
        <v>0.40694900000000001</v>
      </c>
      <c r="E199" s="149">
        <v>0.59635099999999996</v>
      </c>
      <c r="F199" s="149">
        <v>0.64127100000000004</v>
      </c>
      <c r="G199" s="149">
        <v>0.481906</v>
      </c>
      <c r="H199" s="149">
        <v>0.43390400000000001</v>
      </c>
      <c r="I199" s="149">
        <v>0.44293300000000002</v>
      </c>
      <c r="J199" s="149">
        <v>0.41535100000000003</v>
      </c>
      <c r="K199" s="149">
        <v>0.41158400000000001</v>
      </c>
      <c r="L199" s="149">
        <v>0.38105899999999998</v>
      </c>
      <c r="M199" s="149">
        <v>0.33507399999999998</v>
      </c>
      <c r="N199" s="149">
        <v>0.32837699999999997</v>
      </c>
      <c r="O199" s="149">
        <v>0.32972499999999999</v>
      </c>
      <c r="P199" s="149">
        <v>0.32858900000000002</v>
      </c>
      <c r="Q199" s="149">
        <v>0.32942300000000002</v>
      </c>
      <c r="R199" s="149">
        <v>0.32175900000000002</v>
      </c>
      <c r="S199" s="149">
        <v>0.31447599999999998</v>
      </c>
      <c r="T199" s="149">
        <v>0.31518099999999999</v>
      </c>
      <c r="U199" s="149">
        <v>0.32092300000000001</v>
      </c>
      <c r="V199" s="149">
        <v>0.33225300000000002</v>
      </c>
      <c r="W199" s="149">
        <v>0.34152500000000002</v>
      </c>
      <c r="X199" s="149">
        <v>0.34596300000000002</v>
      </c>
      <c r="Y199" s="149">
        <v>0.34906500000000001</v>
      </c>
      <c r="Z199" s="149">
        <v>0.34962300000000002</v>
      </c>
      <c r="AA199" s="149">
        <v>0.34761999999999998</v>
      </c>
      <c r="AB199" s="149">
        <v>0.34565400000000002</v>
      </c>
      <c r="AC199" s="149">
        <v>0.347887</v>
      </c>
      <c r="AD199" s="149">
        <v>0.35396300000000003</v>
      </c>
      <c r="AE199" s="149">
        <v>0.36270599999999997</v>
      </c>
      <c r="AF199" s="146">
        <v>-5.0507000000000003E-2</v>
      </c>
      <c r="AG199" s="153"/>
    </row>
    <row r="200" spans="1:33">
      <c r="A200" s="152" t="s">
        <v>2251</v>
      </c>
      <c r="B200" s="148" t="s">
        <v>2169</v>
      </c>
      <c r="C200" s="149">
        <v>42.537201000000003</v>
      </c>
      <c r="D200" s="149">
        <v>46.682068000000001</v>
      </c>
      <c r="E200" s="149">
        <v>72.607048000000006</v>
      </c>
      <c r="F200" s="149">
        <v>53.570805</v>
      </c>
      <c r="G200" s="149">
        <v>52.307175000000001</v>
      </c>
      <c r="H200" s="149">
        <v>46.307720000000003</v>
      </c>
      <c r="I200" s="149">
        <v>46.639373999999997</v>
      </c>
      <c r="J200" s="149">
        <v>44.061912999999997</v>
      </c>
      <c r="K200" s="149">
        <v>45.929980999999998</v>
      </c>
      <c r="L200" s="149">
        <v>48.113509999999998</v>
      </c>
      <c r="M200" s="149">
        <v>50.033737000000002</v>
      </c>
      <c r="N200" s="149">
        <v>51.740509000000003</v>
      </c>
      <c r="O200" s="149">
        <v>53.489006000000003</v>
      </c>
      <c r="P200" s="149">
        <v>55.207909000000001</v>
      </c>
      <c r="Q200" s="149">
        <v>56.873610999999997</v>
      </c>
      <c r="R200" s="149">
        <v>58.480736</v>
      </c>
      <c r="S200" s="149">
        <v>60.160851000000001</v>
      </c>
      <c r="T200" s="149">
        <v>63.030822999999998</v>
      </c>
      <c r="U200" s="149">
        <v>64.656334000000001</v>
      </c>
      <c r="V200" s="149">
        <v>66.313468999999998</v>
      </c>
      <c r="W200" s="149">
        <v>67.954903000000002</v>
      </c>
      <c r="X200" s="149">
        <v>69.566649999999996</v>
      </c>
      <c r="Y200" s="149">
        <v>71.175880000000006</v>
      </c>
      <c r="Z200" s="149">
        <v>72.77655</v>
      </c>
      <c r="AA200" s="149">
        <v>74.328766000000002</v>
      </c>
      <c r="AB200" s="149">
        <v>75.799423000000004</v>
      </c>
      <c r="AC200" s="149">
        <v>77.223754999999997</v>
      </c>
      <c r="AD200" s="149">
        <v>78.564887999999996</v>
      </c>
      <c r="AE200" s="149">
        <v>79.808670000000006</v>
      </c>
      <c r="AF200" s="146">
        <v>2.2728000000000002E-2</v>
      </c>
      <c r="AG200" s="153"/>
    </row>
    <row r="201" spans="1:33" ht="36.75">
      <c r="A201" s="152" t="s">
        <v>2252</v>
      </c>
      <c r="B201" s="148" t="s">
        <v>2133</v>
      </c>
      <c r="C201" s="149">
        <v>17.589843999999999</v>
      </c>
      <c r="D201" s="149">
        <v>37.309508999999998</v>
      </c>
      <c r="E201" s="149">
        <v>48.998595999999999</v>
      </c>
      <c r="F201" s="149">
        <v>37.353088</v>
      </c>
      <c r="G201" s="149">
        <v>35.851115999999998</v>
      </c>
      <c r="H201" s="149">
        <v>30.517347000000001</v>
      </c>
      <c r="I201" s="149">
        <v>29.273925999999999</v>
      </c>
      <c r="J201" s="149">
        <v>27.503081999999999</v>
      </c>
      <c r="K201" s="149">
        <v>28.547916000000001</v>
      </c>
      <c r="L201" s="149">
        <v>29.790039</v>
      </c>
      <c r="M201" s="149">
        <v>30.867187999999999</v>
      </c>
      <c r="N201" s="149">
        <v>31.817748999999999</v>
      </c>
      <c r="O201" s="149">
        <v>32.78302</v>
      </c>
      <c r="P201" s="149">
        <v>33.770935000000001</v>
      </c>
      <c r="Q201" s="149">
        <v>34.748168999999997</v>
      </c>
      <c r="R201" s="149">
        <v>35.713684000000001</v>
      </c>
      <c r="S201" s="149">
        <v>36.717224000000002</v>
      </c>
      <c r="T201" s="149">
        <v>37.763184000000003</v>
      </c>
      <c r="U201" s="149">
        <v>38.828978999999997</v>
      </c>
      <c r="V201" s="149">
        <v>39.938170999999997</v>
      </c>
      <c r="W201" s="149">
        <v>41.061278999999999</v>
      </c>
      <c r="X201" s="149">
        <v>42.187012000000003</v>
      </c>
      <c r="Y201" s="149">
        <v>43.312927000000002</v>
      </c>
      <c r="Z201" s="149">
        <v>44.426940999999999</v>
      </c>
      <c r="AA201" s="149">
        <v>45.539856</v>
      </c>
      <c r="AB201" s="149">
        <v>46.608459000000003</v>
      </c>
      <c r="AC201" s="149">
        <v>47.610962000000001</v>
      </c>
      <c r="AD201" s="149">
        <v>48.541809000000001</v>
      </c>
      <c r="AE201" s="149">
        <v>49.383423000000001</v>
      </c>
      <c r="AF201" s="146">
        <v>3.7555999999999999E-2</v>
      </c>
      <c r="AG201" s="153"/>
    </row>
    <row r="202" spans="1:33" ht="36.75">
      <c r="A202" s="152" t="s">
        <v>2253</v>
      </c>
      <c r="B202" s="148" t="s">
        <v>2135</v>
      </c>
      <c r="C202" s="149">
        <v>0</v>
      </c>
      <c r="D202" s="149">
        <v>0</v>
      </c>
      <c r="E202" s="149">
        <v>8.5974660000000007</v>
      </c>
      <c r="F202" s="149">
        <v>5.9324389999999996</v>
      </c>
      <c r="G202" s="149">
        <v>4.411505</v>
      </c>
      <c r="H202" s="149">
        <v>4.3788140000000002</v>
      </c>
      <c r="I202" s="149">
        <v>5.8503109999999996</v>
      </c>
      <c r="J202" s="149">
        <v>4.9938890000000002</v>
      </c>
      <c r="K202" s="149">
        <v>5.3139500000000002</v>
      </c>
      <c r="L202" s="149">
        <v>5.6372530000000003</v>
      </c>
      <c r="M202" s="149">
        <v>5.9198459999999997</v>
      </c>
      <c r="N202" s="149">
        <v>6.1641539999999999</v>
      </c>
      <c r="O202" s="149">
        <v>6.382225</v>
      </c>
      <c r="P202" s="149">
        <v>6.5721049999999996</v>
      </c>
      <c r="Q202" s="149">
        <v>6.7250819999999996</v>
      </c>
      <c r="R202" s="149">
        <v>6.8400189999999998</v>
      </c>
      <c r="S202" s="149">
        <v>6.9813460000000003</v>
      </c>
      <c r="T202" s="149">
        <v>8.2631530000000009</v>
      </c>
      <c r="U202" s="149">
        <v>8.2911000000000001</v>
      </c>
      <c r="V202" s="149">
        <v>8.3037030000000005</v>
      </c>
      <c r="W202" s="149">
        <v>8.2986830000000005</v>
      </c>
      <c r="X202" s="149">
        <v>8.2781040000000008</v>
      </c>
      <c r="Y202" s="149">
        <v>8.2707879999999996</v>
      </c>
      <c r="Z202" s="149">
        <v>8.2884239999999991</v>
      </c>
      <c r="AA202" s="149">
        <v>8.2699239999999996</v>
      </c>
      <c r="AB202" s="149">
        <v>8.2352419999999995</v>
      </c>
      <c r="AC202" s="149">
        <v>8.2510630000000003</v>
      </c>
      <c r="AD202" s="149">
        <v>8.2850420000000007</v>
      </c>
      <c r="AE202" s="149">
        <v>8.3432750000000002</v>
      </c>
      <c r="AF202" s="146" t="s">
        <v>2225</v>
      </c>
      <c r="AG202" s="153"/>
    </row>
    <row r="203" spans="1:33" ht="36.75">
      <c r="A203" s="152" t="s">
        <v>2254</v>
      </c>
      <c r="B203" s="148" t="s">
        <v>2137</v>
      </c>
      <c r="C203" s="149">
        <v>24.947357</v>
      </c>
      <c r="D203" s="149">
        <v>9.3725590000000008</v>
      </c>
      <c r="E203" s="149">
        <v>15.010986000000001</v>
      </c>
      <c r="F203" s="149">
        <v>10.285278</v>
      </c>
      <c r="G203" s="149">
        <v>12.044556</v>
      </c>
      <c r="H203" s="149">
        <v>11.41156</v>
      </c>
      <c r="I203" s="149">
        <v>11.515136999999999</v>
      </c>
      <c r="J203" s="149">
        <v>11.564940999999999</v>
      </c>
      <c r="K203" s="149">
        <v>12.068115000000001</v>
      </c>
      <c r="L203" s="149">
        <v>12.686218</v>
      </c>
      <c r="M203" s="149">
        <v>13.246703999999999</v>
      </c>
      <c r="N203" s="149">
        <v>13.758606</v>
      </c>
      <c r="O203" s="149">
        <v>14.323760999999999</v>
      </c>
      <c r="P203" s="149">
        <v>14.864868</v>
      </c>
      <c r="Q203" s="149">
        <v>15.400359999999999</v>
      </c>
      <c r="R203" s="149">
        <v>15.927032000000001</v>
      </c>
      <c r="S203" s="149">
        <v>16.46228</v>
      </c>
      <c r="T203" s="149">
        <v>17.004486</v>
      </c>
      <c r="U203" s="149">
        <v>17.536255000000001</v>
      </c>
      <c r="V203" s="149">
        <v>18.071594000000001</v>
      </c>
      <c r="W203" s="149">
        <v>18.594940000000001</v>
      </c>
      <c r="X203" s="149">
        <v>19.101531999999999</v>
      </c>
      <c r="Y203" s="149">
        <v>19.592162999999999</v>
      </c>
      <c r="Z203" s="149">
        <v>20.061188000000001</v>
      </c>
      <c r="AA203" s="149">
        <v>20.518982000000001</v>
      </c>
      <c r="AB203" s="149">
        <v>20.955718999999998</v>
      </c>
      <c r="AC203" s="149">
        <v>21.361725</v>
      </c>
      <c r="AD203" s="149">
        <v>21.738036999999998</v>
      </c>
      <c r="AE203" s="149">
        <v>22.081969999999998</v>
      </c>
      <c r="AF203" s="146">
        <v>-4.3480000000000003E-3</v>
      </c>
      <c r="AG203" s="153"/>
    </row>
    <row r="204" spans="1:33" ht="48.75">
      <c r="A204" s="152" t="s">
        <v>2255</v>
      </c>
      <c r="B204" s="148" t="s">
        <v>2174</v>
      </c>
      <c r="C204" s="149">
        <v>0</v>
      </c>
      <c r="D204" s="149">
        <v>0</v>
      </c>
      <c r="E204" s="149">
        <v>11.400624000000001</v>
      </c>
      <c r="F204" s="149">
        <v>28.608160000000002</v>
      </c>
      <c r="G204" s="149">
        <v>27.450500000000002</v>
      </c>
      <c r="H204" s="149">
        <v>10.437824000000001</v>
      </c>
      <c r="I204" s="149">
        <v>10.705201000000001</v>
      </c>
      <c r="J204" s="149">
        <v>17.573795</v>
      </c>
      <c r="K204" s="149">
        <v>23.538584</v>
      </c>
      <c r="L204" s="149">
        <v>34.001067999999997</v>
      </c>
      <c r="M204" s="149">
        <v>45.988883999999999</v>
      </c>
      <c r="N204" s="149">
        <v>48.363425999999997</v>
      </c>
      <c r="O204" s="149">
        <v>49.233001999999999</v>
      </c>
      <c r="P204" s="149">
        <v>50.046734000000001</v>
      </c>
      <c r="Q204" s="149">
        <v>50.387711000000003</v>
      </c>
      <c r="R204" s="149">
        <v>51.022582999999997</v>
      </c>
      <c r="S204" s="149">
        <v>51.635016999999998</v>
      </c>
      <c r="T204" s="149">
        <v>52.211258000000001</v>
      </c>
      <c r="U204" s="149">
        <v>54.691260999999997</v>
      </c>
      <c r="V204" s="149">
        <v>56.252898999999999</v>
      </c>
      <c r="W204" s="149">
        <v>56.312221999999998</v>
      </c>
      <c r="X204" s="149">
        <v>56.506599000000001</v>
      </c>
      <c r="Y204" s="149">
        <v>56.766818999999998</v>
      </c>
      <c r="Z204" s="149">
        <v>57.069298000000003</v>
      </c>
      <c r="AA204" s="149">
        <v>56.914524</v>
      </c>
      <c r="AB204" s="149">
        <v>57.307701000000002</v>
      </c>
      <c r="AC204" s="149">
        <v>57.811962000000001</v>
      </c>
      <c r="AD204" s="149">
        <v>58.449829000000001</v>
      </c>
      <c r="AE204" s="149">
        <v>59.263297999999999</v>
      </c>
      <c r="AF204" s="146" t="s">
        <v>2225</v>
      </c>
      <c r="AG204" s="153"/>
    </row>
    <row r="205" spans="1:33" ht="36.75">
      <c r="A205" s="152" t="s">
        <v>2256</v>
      </c>
      <c r="B205" s="148" t="s">
        <v>2133</v>
      </c>
      <c r="C205" s="149">
        <v>0</v>
      </c>
      <c r="D205" s="149">
        <v>0</v>
      </c>
      <c r="E205" s="149">
        <v>0</v>
      </c>
      <c r="F205" s="149">
        <v>13.281041999999999</v>
      </c>
      <c r="G205" s="149">
        <v>13.797884</v>
      </c>
      <c r="H205" s="149">
        <v>3.919664</v>
      </c>
      <c r="I205" s="149">
        <v>4.5410389999999996</v>
      </c>
      <c r="J205" s="149">
        <v>7.1247809999999996</v>
      </c>
      <c r="K205" s="149">
        <v>11.895087999999999</v>
      </c>
      <c r="L205" s="149">
        <v>21.353241000000001</v>
      </c>
      <c r="M205" s="149">
        <v>32.486815999999997</v>
      </c>
      <c r="N205" s="149">
        <v>33.063201999999997</v>
      </c>
      <c r="O205" s="149">
        <v>33.509796000000001</v>
      </c>
      <c r="P205" s="149">
        <v>33.918151999999999</v>
      </c>
      <c r="Q205" s="149">
        <v>34.029724000000002</v>
      </c>
      <c r="R205" s="149">
        <v>34.326202000000002</v>
      </c>
      <c r="S205" s="149">
        <v>34.609985000000002</v>
      </c>
      <c r="T205" s="149">
        <v>34.874054000000001</v>
      </c>
      <c r="U205" s="149">
        <v>36.248077000000002</v>
      </c>
      <c r="V205" s="149">
        <v>36.147308000000002</v>
      </c>
      <c r="W205" s="149">
        <v>36.240234000000001</v>
      </c>
      <c r="X205" s="149">
        <v>36.358215000000001</v>
      </c>
      <c r="Y205" s="149">
        <v>36.489319000000002</v>
      </c>
      <c r="Z205" s="149">
        <v>36.645752000000002</v>
      </c>
      <c r="AA205" s="149">
        <v>36.515503000000002</v>
      </c>
      <c r="AB205" s="149">
        <v>36.736145</v>
      </c>
      <c r="AC205" s="149">
        <v>37.036681999999999</v>
      </c>
      <c r="AD205" s="149">
        <v>37.424804999999999</v>
      </c>
      <c r="AE205" s="149">
        <v>37.911926000000001</v>
      </c>
      <c r="AF205" s="146" t="s">
        <v>2225</v>
      </c>
      <c r="AG205" s="153"/>
    </row>
    <row r="206" spans="1:33" ht="36.75">
      <c r="A206" s="152" t="s">
        <v>2257</v>
      </c>
      <c r="B206" s="148" t="s">
        <v>2135</v>
      </c>
      <c r="C206" s="149">
        <v>0</v>
      </c>
      <c r="D206" s="149">
        <v>0</v>
      </c>
      <c r="E206" s="149">
        <v>0</v>
      </c>
      <c r="F206" s="149">
        <v>1.662442</v>
      </c>
      <c r="G206" s="149">
        <v>1.7636639999999999</v>
      </c>
      <c r="H206" s="149">
        <v>0.694241</v>
      </c>
      <c r="I206" s="149">
        <v>0.65227100000000005</v>
      </c>
      <c r="J206" s="149">
        <v>0.86325600000000002</v>
      </c>
      <c r="K206" s="149">
        <v>1.358935</v>
      </c>
      <c r="L206" s="149">
        <v>1.874633</v>
      </c>
      <c r="M206" s="149">
        <v>2.333412</v>
      </c>
      <c r="N206" s="149">
        <v>3.7786330000000001</v>
      </c>
      <c r="O206" s="149">
        <v>3.8557130000000002</v>
      </c>
      <c r="P206" s="149">
        <v>3.914669</v>
      </c>
      <c r="Q206" s="149">
        <v>3.931702</v>
      </c>
      <c r="R206" s="149">
        <v>3.9577330000000002</v>
      </c>
      <c r="S206" s="149">
        <v>3.9734729999999998</v>
      </c>
      <c r="T206" s="149">
        <v>3.979263</v>
      </c>
      <c r="U206" s="149">
        <v>4.7802809999999996</v>
      </c>
      <c r="V206" s="149">
        <v>6.2711940000000004</v>
      </c>
      <c r="W206" s="149">
        <v>5.9429439999999998</v>
      </c>
      <c r="X206" s="149">
        <v>5.7203900000000001</v>
      </c>
      <c r="Y206" s="149">
        <v>5.5504810000000004</v>
      </c>
      <c r="Z206" s="149">
        <v>5.3932409999999997</v>
      </c>
      <c r="AA206" s="149">
        <v>5.2043340000000002</v>
      </c>
      <c r="AB206" s="149">
        <v>5.0682010000000002</v>
      </c>
      <c r="AC206" s="149">
        <v>4.9422410000000001</v>
      </c>
      <c r="AD206" s="149">
        <v>4.8455830000000004</v>
      </c>
      <c r="AE206" s="149">
        <v>4.8084319999999998</v>
      </c>
      <c r="AF206" s="146" t="s">
        <v>2225</v>
      </c>
      <c r="AG206" s="153"/>
    </row>
    <row r="207" spans="1:33" ht="36.75">
      <c r="A207" s="152" t="s">
        <v>2258</v>
      </c>
      <c r="B207" s="148" t="s">
        <v>2137</v>
      </c>
      <c r="C207" s="149">
        <v>0</v>
      </c>
      <c r="D207" s="149">
        <v>0</v>
      </c>
      <c r="E207" s="149">
        <v>11.400624000000001</v>
      </c>
      <c r="F207" s="149">
        <v>13.664676999999999</v>
      </c>
      <c r="G207" s="149">
        <v>11.888952</v>
      </c>
      <c r="H207" s="149">
        <v>5.8239190000000001</v>
      </c>
      <c r="I207" s="149">
        <v>5.5118910000000003</v>
      </c>
      <c r="J207" s="149">
        <v>9.5857600000000005</v>
      </c>
      <c r="K207" s="149">
        <v>10.284561</v>
      </c>
      <c r="L207" s="149">
        <v>10.773192999999999</v>
      </c>
      <c r="M207" s="149">
        <v>11.168654999999999</v>
      </c>
      <c r="N207" s="149">
        <v>11.521591000000001</v>
      </c>
      <c r="O207" s="149">
        <v>11.867493</v>
      </c>
      <c r="P207" s="149">
        <v>12.213913</v>
      </c>
      <c r="Q207" s="149">
        <v>12.426285</v>
      </c>
      <c r="R207" s="149">
        <v>12.738647</v>
      </c>
      <c r="S207" s="149">
        <v>13.051558999999999</v>
      </c>
      <c r="T207" s="149">
        <v>13.357941</v>
      </c>
      <c r="U207" s="149">
        <v>13.662903</v>
      </c>
      <c r="V207" s="149">
        <v>13.834396</v>
      </c>
      <c r="W207" s="149">
        <v>14.129044</v>
      </c>
      <c r="X207" s="149">
        <v>14.427994</v>
      </c>
      <c r="Y207" s="149">
        <v>14.72702</v>
      </c>
      <c r="Z207" s="149">
        <v>15.030303999999999</v>
      </c>
      <c r="AA207" s="149">
        <v>15.194687</v>
      </c>
      <c r="AB207" s="149">
        <v>15.503356999999999</v>
      </c>
      <c r="AC207" s="149">
        <v>15.833038</v>
      </c>
      <c r="AD207" s="149">
        <v>16.179442999999999</v>
      </c>
      <c r="AE207" s="149">
        <v>16.542937999999999</v>
      </c>
      <c r="AF207" s="146" t="s">
        <v>2225</v>
      </c>
      <c r="AG207" s="153"/>
    </row>
    <row r="208" spans="1:33">
      <c r="A208" s="152" t="s">
        <v>2259</v>
      </c>
      <c r="B208" s="148" t="s">
        <v>2179</v>
      </c>
      <c r="C208" s="149">
        <v>317.549194</v>
      </c>
      <c r="D208" s="149">
        <v>1.758273</v>
      </c>
      <c r="E208" s="149">
        <v>168.91333</v>
      </c>
      <c r="F208" s="149">
        <v>238.54864499999999</v>
      </c>
      <c r="G208" s="149">
        <v>283.53619400000002</v>
      </c>
      <c r="H208" s="149">
        <v>274.57504299999999</v>
      </c>
      <c r="I208" s="149">
        <v>283.61230499999999</v>
      </c>
      <c r="J208" s="149">
        <v>303.40252700000002</v>
      </c>
      <c r="K208" s="149">
        <v>320.147583</v>
      </c>
      <c r="L208" s="149">
        <v>340.08663899999999</v>
      </c>
      <c r="M208" s="149">
        <v>360.24667399999998</v>
      </c>
      <c r="N208" s="149">
        <v>383.15853900000002</v>
      </c>
      <c r="O208" s="149">
        <v>410.91729700000002</v>
      </c>
      <c r="P208" s="149">
        <v>441.58975199999998</v>
      </c>
      <c r="Q208" s="149">
        <v>469.80987499999998</v>
      </c>
      <c r="R208" s="149">
        <v>483.945831</v>
      </c>
      <c r="S208" s="149">
        <v>497.86975100000001</v>
      </c>
      <c r="T208" s="149">
        <v>512.85089100000005</v>
      </c>
      <c r="U208" s="149">
        <v>529.68298300000004</v>
      </c>
      <c r="V208" s="149">
        <v>548.31646699999999</v>
      </c>
      <c r="W208" s="149">
        <v>565.95513900000003</v>
      </c>
      <c r="X208" s="149">
        <v>580.40490699999998</v>
      </c>
      <c r="Y208" s="149">
        <v>591.05664100000001</v>
      </c>
      <c r="Z208" s="149">
        <v>597.67596400000002</v>
      </c>
      <c r="AA208" s="149">
        <v>603.14685099999997</v>
      </c>
      <c r="AB208" s="149">
        <v>609.84252900000001</v>
      </c>
      <c r="AC208" s="149">
        <v>615.32525599999997</v>
      </c>
      <c r="AD208" s="149">
        <v>617.96179199999995</v>
      </c>
      <c r="AE208" s="149">
        <v>617.78692599999999</v>
      </c>
      <c r="AF208" s="146">
        <v>2.4053000000000001E-2</v>
      </c>
      <c r="AG208" s="153"/>
    </row>
    <row r="209" spans="1:33" ht="36.75">
      <c r="A209" s="152" t="s">
        <v>2260</v>
      </c>
      <c r="B209" s="148" t="s">
        <v>2133</v>
      </c>
      <c r="C209" s="149">
        <v>257.63265999999999</v>
      </c>
      <c r="D209" s="149">
        <v>0</v>
      </c>
      <c r="E209" s="149">
        <v>107.223663</v>
      </c>
      <c r="F209" s="149">
        <v>181.98464999999999</v>
      </c>
      <c r="G209" s="149">
        <v>220.65786700000001</v>
      </c>
      <c r="H209" s="149">
        <v>225.57939099999999</v>
      </c>
      <c r="I209" s="149">
        <v>234.46928399999999</v>
      </c>
      <c r="J209" s="149">
        <v>248.778381</v>
      </c>
      <c r="K209" s="149">
        <v>262.13681000000003</v>
      </c>
      <c r="L209" s="149">
        <v>277.70367399999998</v>
      </c>
      <c r="M209" s="149">
        <v>293.36627199999998</v>
      </c>
      <c r="N209" s="149">
        <v>308.38406400000002</v>
      </c>
      <c r="O209" s="149">
        <v>323.80810500000001</v>
      </c>
      <c r="P209" s="149">
        <v>350.23843399999998</v>
      </c>
      <c r="Q209" s="149">
        <v>374.19927999999999</v>
      </c>
      <c r="R209" s="149">
        <v>384.34942599999999</v>
      </c>
      <c r="S209" s="149">
        <v>394.26177999999999</v>
      </c>
      <c r="T209" s="149">
        <v>405.03121900000002</v>
      </c>
      <c r="U209" s="149">
        <v>417.30566399999998</v>
      </c>
      <c r="V209" s="149">
        <v>431.12255900000002</v>
      </c>
      <c r="W209" s="149">
        <v>444.23486300000002</v>
      </c>
      <c r="X209" s="149">
        <v>454.86328099999997</v>
      </c>
      <c r="Y209" s="149">
        <v>462.55566399999998</v>
      </c>
      <c r="Z209" s="149">
        <v>467.16845699999999</v>
      </c>
      <c r="AA209" s="149">
        <v>470.984375</v>
      </c>
      <c r="AB209" s="149">
        <v>475.98486300000002</v>
      </c>
      <c r="AC209" s="149">
        <v>480.09179699999999</v>
      </c>
      <c r="AD209" s="149">
        <v>481.84716800000001</v>
      </c>
      <c r="AE209" s="149">
        <v>481.23046900000003</v>
      </c>
      <c r="AF209" s="146">
        <v>2.2565000000000002E-2</v>
      </c>
      <c r="AG209" s="153"/>
    </row>
    <row r="210" spans="1:33" ht="36.75">
      <c r="A210" s="152" t="s">
        <v>2261</v>
      </c>
      <c r="B210" s="148" t="s">
        <v>2135</v>
      </c>
      <c r="C210" s="149">
        <v>0</v>
      </c>
      <c r="D210" s="149">
        <v>1.758273</v>
      </c>
      <c r="E210" s="149">
        <v>40.168472000000001</v>
      </c>
      <c r="F210" s="149">
        <v>50.282882999999998</v>
      </c>
      <c r="G210" s="149">
        <v>53.445442</v>
      </c>
      <c r="H210" s="149">
        <v>38.153796999999997</v>
      </c>
      <c r="I210" s="149">
        <v>36.912163</v>
      </c>
      <c r="J210" s="149">
        <v>37.020930999999997</v>
      </c>
      <c r="K210" s="149">
        <v>37.949924000000003</v>
      </c>
      <c r="L210" s="149">
        <v>41.662593999999999</v>
      </c>
      <c r="M210" s="149">
        <v>45.507534</v>
      </c>
      <c r="N210" s="149">
        <v>52.775832999999999</v>
      </c>
      <c r="O210" s="149">
        <v>64.423462000000001</v>
      </c>
      <c r="P210" s="149">
        <v>67.867737000000005</v>
      </c>
      <c r="Q210" s="149">
        <v>71.344559000000004</v>
      </c>
      <c r="R210" s="149">
        <v>74.652694999999994</v>
      </c>
      <c r="S210" s="149">
        <v>77.966949</v>
      </c>
      <c r="T210" s="149">
        <v>81.374542000000005</v>
      </c>
      <c r="U210" s="149">
        <v>84.935364000000007</v>
      </c>
      <c r="V210" s="149">
        <v>88.598358000000005</v>
      </c>
      <c r="W210" s="149">
        <v>91.978866999999994</v>
      </c>
      <c r="X210" s="149">
        <v>94.808730999999995</v>
      </c>
      <c r="Y210" s="149">
        <v>96.973022</v>
      </c>
      <c r="Z210" s="149">
        <v>98.404961</v>
      </c>
      <c r="AA210" s="149">
        <v>99.545792000000006</v>
      </c>
      <c r="AB210" s="149">
        <v>100.646912</v>
      </c>
      <c r="AC210" s="149">
        <v>101.51385500000001</v>
      </c>
      <c r="AD210" s="149">
        <v>102.091965</v>
      </c>
      <c r="AE210" s="149">
        <v>102.451241</v>
      </c>
      <c r="AF210" s="146" t="s">
        <v>2225</v>
      </c>
      <c r="AG210" s="153"/>
    </row>
    <row r="211" spans="1:33" ht="36.75">
      <c r="A211" s="152" t="s">
        <v>2262</v>
      </c>
      <c r="B211" s="148" t="s">
        <v>2137</v>
      </c>
      <c r="C211" s="149">
        <v>59.916533999999999</v>
      </c>
      <c r="D211" s="149">
        <v>0</v>
      </c>
      <c r="E211" s="149">
        <v>21.5212</v>
      </c>
      <c r="F211" s="149">
        <v>6.2811130000000004</v>
      </c>
      <c r="G211" s="149">
        <v>9.4328769999999995</v>
      </c>
      <c r="H211" s="149">
        <v>10.841856999999999</v>
      </c>
      <c r="I211" s="149">
        <v>12.230865</v>
      </c>
      <c r="J211" s="149">
        <v>17.603210000000001</v>
      </c>
      <c r="K211" s="149">
        <v>20.060842999999998</v>
      </c>
      <c r="L211" s="149">
        <v>20.720371</v>
      </c>
      <c r="M211" s="149">
        <v>21.372868</v>
      </c>
      <c r="N211" s="149">
        <v>21.998633999999999</v>
      </c>
      <c r="O211" s="149">
        <v>22.685734</v>
      </c>
      <c r="P211" s="149">
        <v>23.483592999999999</v>
      </c>
      <c r="Q211" s="149">
        <v>24.266041000000001</v>
      </c>
      <c r="R211" s="149">
        <v>24.943691000000001</v>
      </c>
      <c r="S211" s="149">
        <v>25.641026</v>
      </c>
      <c r="T211" s="149">
        <v>26.445122000000001</v>
      </c>
      <c r="U211" s="149">
        <v>27.441925000000001</v>
      </c>
      <c r="V211" s="149">
        <v>28.595510000000001</v>
      </c>
      <c r="W211" s="149">
        <v>29.741382999999999</v>
      </c>
      <c r="X211" s="149">
        <v>30.732894999999999</v>
      </c>
      <c r="Y211" s="149">
        <v>31.527985000000001</v>
      </c>
      <c r="Z211" s="149">
        <v>32.102539</v>
      </c>
      <c r="AA211" s="149">
        <v>32.616669000000002</v>
      </c>
      <c r="AB211" s="149">
        <v>33.210754000000001</v>
      </c>
      <c r="AC211" s="149">
        <v>33.719603999999997</v>
      </c>
      <c r="AD211" s="149">
        <v>34.022644</v>
      </c>
      <c r="AE211" s="149">
        <v>34.105224999999997</v>
      </c>
      <c r="AF211" s="146">
        <v>-1.9924000000000001E-2</v>
      </c>
      <c r="AG211" s="153"/>
    </row>
    <row r="212" spans="1:33">
      <c r="A212" s="152" t="s">
        <v>2263</v>
      </c>
      <c r="B212" s="148" t="s">
        <v>2184</v>
      </c>
      <c r="C212" s="149">
        <v>0</v>
      </c>
      <c r="D212" s="149">
        <v>0</v>
      </c>
      <c r="E212" s="149">
        <v>5.0176939999999997</v>
      </c>
      <c r="F212" s="149">
        <v>23.650314000000002</v>
      </c>
      <c r="G212" s="149">
        <v>59.674458000000001</v>
      </c>
      <c r="H212" s="149">
        <v>59.042358</v>
      </c>
      <c r="I212" s="149">
        <v>64.032500999999996</v>
      </c>
      <c r="J212" s="149">
        <v>71.131805</v>
      </c>
      <c r="K212" s="149">
        <v>76.315956</v>
      </c>
      <c r="L212" s="149">
        <v>80.666138000000004</v>
      </c>
      <c r="M212" s="149">
        <v>84.930260000000004</v>
      </c>
      <c r="N212" s="149">
        <v>88.747298999999998</v>
      </c>
      <c r="O212" s="149">
        <v>92.026611000000003</v>
      </c>
      <c r="P212" s="149">
        <v>95.498016000000007</v>
      </c>
      <c r="Q212" s="149">
        <v>100.07872</v>
      </c>
      <c r="R212" s="149">
        <v>109.75142700000001</v>
      </c>
      <c r="S212" s="149">
        <v>113.69274900000001</v>
      </c>
      <c r="T212" s="149">
        <v>117.415527</v>
      </c>
      <c r="U212" s="149">
        <v>120.846054</v>
      </c>
      <c r="V212" s="149">
        <v>124.081642</v>
      </c>
      <c r="W212" s="149">
        <v>127.11803399999999</v>
      </c>
      <c r="X212" s="149">
        <v>130.02526900000001</v>
      </c>
      <c r="Y212" s="149">
        <v>132.669983</v>
      </c>
      <c r="Z212" s="149">
        <v>135.120575</v>
      </c>
      <c r="AA212" s="149">
        <v>137.38848899999999</v>
      </c>
      <c r="AB212" s="149">
        <v>139.49830600000001</v>
      </c>
      <c r="AC212" s="149">
        <v>141.44528199999999</v>
      </c>
      <c r="AD212" s="149">
        <v>143.25952100000001</v>
      </c>
      <c r="AE212" s="149">
        <v>144.991547</v>
      </c>
      <c r="AF212" s="146" t="s">
        <v>2225</v>
      </c>
      <c r="AG212" s="153"/>
    </row>
    <row r="213" spans="1:33" ht="36.75">
      <c r="A213" s="152" t="s">
        <v>2264</v>
      </c>
      <c r="B213" s="148" t="s">
        <v>2133</v>
      </c>
      <c r="C213" s="149">
        <v>0</v>
      </c>
      <c r="D213" s="149">
        <v>0</v>
      </c>
      <c r="E213" s="149">
        <v>0</v>
      </c>
      <c r="F213" s="149">
        <v>16.618320000000001</v>
      </c>
      <c r="G213" s="149">
        <v>45.079574999999998</v>
      </c>
      <c r="H213" s="149">
        <v>44.557136999999997</v>
      </c>
      <c r="I213" s="149">
        <v>47.969909999999999</v>
      </c>
      <c r="J213" s="149">
        <v>53.577140999999997</v>
      </c>
      <c r="K213" s="149">
        <v>57.730133000000002</v>
      </c>
      <c r="L213" s="149">
        <v>61.515498999999998</v>
      </c>
      <c r="M213" s="149">
        <v>65.042045999999999</v>
      </c>
      <c r="N213" s="149">
        <v>68.204193000000004</v>
      </c>
      <c r="O213" s="149">
        <v>70.926841999999994</v>
      </c>
      <c r="P213" s="149">
        <v>73.773292999999995</v>
      </c>
      <c r="Q213" s="149">
        <v>76.994392000000005</v>
      </c>
      <c r="R213" s="149">
        <v>85.720061999999999</v>
      </c>
      <c r="S213" s="149">
        <v>88.710341999999997</v>
      </c>
      <c r="T213" s="149">
        <v>91.517082000000002</v>
      </c>
      <c r="U213" s="149">
        <v>94.093506000000005</v>
      </c>
      <c r="V213" s="149">
        <v>96.513794000000004</v>
      </c>
      <c r="W213" s="149">
        <v>98.782959000000005</v>
      </c>
      <c r="X213" s="149">
        <v>100.95996100000001</v>
      </c>
      <c r="Y213" s="149">
        <v>102.94433600000001</v>
      </c>
      <c r="Z213" s="149">
        <v>104.78613300000001</v>
      </c>
      <c r="AA213" s="149">
        <v>106.494141</v>
      </c>
      <c r="AB213" s="149">
        <v>108.08606</v>
      </c>
      <c r="AC213" s="149">
        <v>109.558228</v>
      </c>
      <c r="AD213" s="149">
        <v>110.934326</v>
      </c>
      <c r="AE213" s="149">
        <v>112.253906</v>
      </c>
      <c r="AF213" s="146" t="s">
        <v>2225</v>
      </c>
      <c r="AG213" s="153"/>
    </row>
    <row r="214" spans="1:33" ht="36.75">
      <c r="A214" s="152" t="s">
        <v>2265</v>
      </c>
      <c r="B214" s="148" t="s">
        <v>2135</v>
      </c>
      <c r="C214" s="149">
        <v>0</v>
      </c>
      <c r="D214" s="149">
        <v>0</v>
      </c>
      <c r="E214" s="149">
        <v>2.534602</v>
      </c>
      <c r="F214" s="149">
        <v>4.97403</v>
      </c>
      <c r="G214" s="149">
        <v>4.8972329999999999</v>
      </c>
      <c r="H214" s="149">
        <v>3.1133090000000001</v>
      </c>
      <c r="I214" s="149">
        <v>3.0171329999999998</v>
      </c>
      <c r="J214" s="149">
        <v>3.8845890000000001</v>
      </c>
      <c r="K214" s="149">
        <v>4.3719729999999997</v>
      </c>
      <c r="L214" s="149">
        <v>4.4676119999999999</v>
      </c>
      <c r="M214" s="149">
        <v>4.7862999999999998</v>
      </c>
      <c r="N214" s="149">
        <v>5.0911</v>
      </c>
      <c r="O214" s="149">
        <v>5.3782629999999996</v>
      </c>
      <c r="P214" s="149">
        <v>5.6866300000000001</v>
      </c>
      <c r="Q214" s="149">
        <v>6.6198379999999997</v>
      </c>
      <c r="R214" s="149">
        <v>6.9235670000000002</v>
      </c>
      <c r="S214" s="149">
        <v>7.2199619999999998</v>
      </c>
      <c r="T214" s="149">
        <v>7.4963300000000004</v>
      </c>
      <c r="U214" s="149">
        <v>7.7454999999999998</v>
      </c>
      <c r="V214" s="149">
        <v>7.9671079999999996</v>
      </c>
      <c r="W214" s="149">
        <v>8.1587720000000008</v>
      </c>
      <c r="X214" s="149">
        <v>8.3243179999999999</v>
      </c>
      <c r="Y214" s="149">
        <v>8.4554369999999999</v>
      </c>
      <c r="Z214" s="149">
        <v>8.5629650000000002</v>
      </c>
      <c r="AA214" s="149">
        <v>8.6511150000000008</v>
      </c>
      <c r="AB214" s="149">
        <v>8.7259060000000002</v>
      </c>
      <c r="AC214" s="149">
        <v>8.7922969999999996</v>
      </c>
      <c r="AD214" s="149">
        <v>8.8566590000000005</v>
      </c>
      <c r="AE214" s="149">
        <v>8.9255069999999996</v>
      </c>
      <c r="AF214" s="146" t="s">
        <v>2225</v>
      </c>
      <c r="AG214" s="153"/>
    </row>
    <row r="215" spans="1:33" ht="36.75">
      <c r="A215" s="152" t="s">
        <v>2266</v>
      </c>
      <c r="B215" s="148" t="s">
        <v>2137</v>
      </c>
      <c r="C215" s="149">
        <v>0</v>
      </c>
      <c r="D215" s="149">
        <v>0</v>
      </c>
      <c r="E215" s="149">
        <v>2.4830920000000001</v>
      </c>
      <c r="F215" s="149">
        <v>2.0579640000000001</v>
      </c>
      <c r="G215" s="149">
        <v>9.6976519999999997</v>
      </c>
      <c r="H215" s="149">
        <v>11.371916000000001</v>
      </c>
      <c r="I215" s="149">
        <v>13.045462000000001</v>
      </c>
      <c r="J215" s="149">
        <v>13.670071</v>
      </c>
      <c r="K215" s="149">
        <v>14.213851</v>
      </c>
      <c r="L215" s="149">
        <v>14.683032000000001</v>
      </c>
      <c r="M215" s="149">
        <v>15.101913</v>
      </c>
      <c r="N215" s="149">
        <v>15.452002999999999</v>
      </c>
      <c r="O215" s="149">
        <v>15.721505000000001</v>
      </c>
      <c r="P215" s="149">
        <v>16.038094000000001</v>
      </c>
      <c r="Q215" s="149">
        <v>16.464493000000001</v>
      </c>
      <c r="R215" s="149">
        <v>17.107793999999998</v>
      </c>
      <c r="S215" s="149">
        <v>17.762445</v>
      </c>
      <c r="T215" s="149">
        <v>18.402114999999998</v>
      </c>
      <c r="U215" s="149">
        <v>19.00705</v>
      </c>
      <c r="V215" s="149">
        <v>19.600739000000001</v>
      </c>
      <c r="W215" s="149">
        <v>20.176300000000001</v>
      </c>
      <c r="X215" s="149">
        <v>20.740997</v>
      </c>
      <c r="Y215" s="149">
        <v>21.270202999999999</v>
      </c>
      <c r="Z215" s="149">
        <v>21.771484000000001</v>
      </c>
      <c r="AA215" s="149">
        <v>22.243224999999999</v>
      </c>
      <c r="AB215" s="149">
        <v>22.686340000000001</v>
      </c>
      <c r="AC215" s="149">
        <v>23.094757000000001</v>
      </c>
      <c r="AD215" s="149">
        <v>23.468536</v>
      </c>
      <c r="AE215" s="149">
        <v>23.812134</v>
      </c>
      <c r="AF215" s="146" t="s">
        <v>2225</v>
      </c>
      <c r="AG215" s="153"/>
    </row>
    <row r="216" spans="1:33" ht="36.75">
      <c r="A216" s="152" t="s">
        <v>2267</v>
      </c>
      <c r="B216" s="148" t="s">
        <v>2189</v>
      </c>
      <c r="C216" s="149">
        <v>0</v>
      </c>
      <c r="D216" s="149">
        <v>5.4372860000000003</v>
      </c>
      <c r="E216" s="149">
        <v>112.70214799999999</v>
      </c>
      <c r="F216" s="149">
        <v>89.573447999999999</v>
      </c>
      <c r="G216" s="149">
        <v>185.740646</v>
      </c>
      <c r="H216" s="149">
        <v>138.78949</v>
      </c>
      <c r="I216" s="149">
        <v>162.21469099999999</v>
      </c>
      <c r="J216" s="149">
        <v>154.65458699999999</v>
      </c>
      <c r="K216" s="149">
        <v>162.83642599999999</v>
      </c>
      <c r="L216" s="149">
        <v>173.161102</v>
      </c>
      <c r="M216" s="149">
        <v>184.47088600000001</v>
      </c>
      <c r="N216" s="149">
        <v>196.08961500000001</v>
      </c>
      <c r="O216" s="149">
        <v>208.08810399999999</v>
      </c>
      <c r="P216" s="149">
        <v>221.18241900000001</v>
      </c>
      <c r="Q216" s="149">
        <v>239.93948399999999</v>
      </c>
      <c r="R216" s="149">
        <v>249.20379600000001</v>
      </c>
      <c r="S216" s="149">
        <v>258.58880599999998</v>
      </c>
      <c r="T216" s="149">
        <v>267.52673299999998</v>
      </c>
      <c r="U216" s="149">
        <v>276.525757</v>
      </c>
      <c r="V216" s="149">
        <v>282.98516799999999</v>
      </c>
      <c r="W216" s="149">
        <v>290.41168199999998</v>
      </c>
      <c r="X216" s="149">
        <v>297.73962399999999</v>
      </c>
      <c r="Y216" s="149">
        <v>304.91387900000001</v>
      </c>
      <c r="Z216" s="149">
        <v>311.67602499999998</v>
      </c>
      <c r="AA216" s="149">
        <v>314.135559</v>
      </c>
      <c r="AB216" s="149">
        <v>319.592285</v>
      </c>
      <c r="AC216" s="149">
        <v>326.29675300000002</v>
      </c>
      <c r="AD216" s="149">
        <v>333.62133799999998</v>
      </c>
      <c r="AE216" s="149">
        <v>341.78308099999998</v>
      </c>
      <c r="AF216" s="146" t="s">
        <v>2225</v>
      </c>
      <c r="AG216" s="153"/>
    </row>
    <row r="217" spans="1:33" ht="36.75">
      <c r="A217" s="152" t="s">
        <v>2268</v>
      </c>
      <c r="B217" s="148" t="s">
        <v>2133</v>
      </c>
      <c r="C217" s="149">
        <v>0</v>
      </c>
      <c r="D217" s="149">
        <v>5.4372860000000003</v>
      </c>
      <c r="E217" s="149">
        <v>76.470284000000007</v>
      </c>
      <c r="F217" s="149">
        <v>49.427382999999999</v>
      </c>
      <c r="G217" s="149">
        <v>106.27594000000001</v>
      </c>
      <c r="H217" s="149">
        <v>82.392234999999999</v>
      </c>
      <c r="I217" s="149">
        <v>99.058036999999999</v>
      </c>
      <c r="J217" s="149">
        <v>96.598495</v>
      </c>
      <c r="K217" s="149">
        <v>99.957886000000002</v>
      </c>
      <c r="L217" s="149">
        <v>104.55500000000001</v>
      </c>
      <c r="M217" s="149">
        <v>109.671745</v>
      </c>
      <c r="N217" s="149">
        <v>114.907211</v>
      </c>
      <c r="O217" s="149">
        <v>120.39743</v>
      </c>
      <c r="P217" s="149">
        <v>126.07197600000001</v>
      </c>
      <c r="Q217" s="149">
        <v>130.83337399999999</v>
      </c>
      <c r="R217" s="149">
        <v>136.22524999999999</v>
      </c>
      <c r="S217" s="149">
        <v>141.68043499999999</v>
      </c>
      <c r="T217" s="149">
        <v>146.903076</v>
      </c>
      <c r="U217" s="149">
        <v>152.11596700000001</v>
      </c>
      <c r="V217" s="149">
        <v>155.854736</v>
      </c>
      <c r="W217" s="149">
        <v>160.12011699999999</v>
      </c>
      <c r="X217" s="149">
        <v>164.33935500000001</v>
      </c>
      <c r="Y217" s="149">
        <v>168.50756799999999</v>
      </c>
      <c r="Z217" s="149">
        <v>172.49243200000001</v>
      </c>
      <c r="AA217" s="149">
        <v>174.09106399999999</v>
      </c>
      <c r="AB217" s="149">
        <v>177.482178</v>
      </c>
      <c r="AC217" s="149">
        <v>181.68945299999999</v>
      </c>
      <c r="AD217" s="149">
        <v>186.32226600000001</v>
      </c>
      <c r="AE217" s="149">
        <v>191.489014</v>
      </c>
      <c r="AF217" s="146" t="s">
        <v>2225</v>
      </c>
      <c r="AG217" s="153"/>
    </row>
    <row r="218" spans="1:33" ht="36.75">
      <c r="A218" s="152" t="s">
        <v>2269</v>
      </c>
      <c r="B218" s="148" t="s">
        <v>2135</v>
      </c>
      <c r="C218" s="149">
        <v>0</v>
      </c>
      <c r="D218" s="149">
        <v>0</v>
      </c>
      <c r="E218" s="149">
        <v>7.4641489999999999</v>
      </c>
      <c r="F218" s="149">
        <v>32.670985999999999</v>
      </c>
      <c r="G218" s="149">
        <v>43.411385000000003</v>
      </c>
      <c r="H218" s="149">
        <v>25.061415</v>
      </c>
      <c r="I218" s="149">
        <v>24.533463000000001</v>
      </c>
      <c r="J218" s="149">
        <v>16.549866000000002</v>
      </c>
      <c r="K218" s="149">
        <v>20.238346</v>
      </c>
      <c r="L218" s="149">
        <v>24.344996999999999</v>
      </c>
      <c r="M218" s="149">
        <v>28.787796</v>
      </c>
      <c r="N218" s="149">
        <v>33.417084000000003</v>
      </c>
      <c r="O218" s="149">
        <v>38.081116000000002</v>
      </c>
      <c r="P218" s="149">
        <v>43.577418999999999</v>
      </c>
      <c r="Q218" s="149">
        <v>56.013511999999999</v>
      </c>
      <c r="R218" s="149">
        <v>58.042262999999998</v>
      </c>
      <c r="S218" s="149">
        <v>60.030822999999998</v>
      </c>
      <c r="T218" s="149">
        <v>61.834105999999998</v>
      </c>
      <c r="U218" s="149">
        <v>63.609253000000002</v>
      </c>
      <c r="V218" s="149">
        <v>64.860718000000006</v>
      </c>
      <c r="W218" s="149">
        <v>66.264893000000001</v>
      </c>
      <c r="X218" s="149">
        <v>67.550292999999996</v>
      </c>
      <c r="Y218" s="149">
        <v>68.688903999999994</v>
      </c>
      <c r="Z218" s="149">
        <v>69.633422999999993</v>
      </c>
      <c r="AA218" s="149">
        <v>69.6922</v>
      </c>
      <c r="AB218" s="149">
        <v>70.197143999999994</v>
      </c>
      <c r="AC218" s="149">
        <v>70.779906999999994</v>
      </c>
      <c r="AD218" s="149">
        <v>71.402343999999999</v>
      </c>
      <c r="AE218" s="149">
        <v>72.140868999999995</v>
      </c>
      <c r="AF218" s="146" t="s">
        <v>2225</v>
      </c>
      <c r="AG218" s="153"/>
    </row>
    <row r="219" spans="1:33" ht="36.75">
      <c r="A219" s="152" t="s">
        <v>2270</v>
      </c>
      <c r="B219" s="148" t="s">
        <v>2137</v>
      </c>
      <c r="C219" s="149">
        <v>0</v>
      </c>
      <c r="D219" s="149">
        <v>0</v>
      </c>
      <c r="E219" s="149">
        <v>28.767719</v>
      </c>
      <c r="F219" s="149">
        <v>7.4750750000000004</v>
      </c>
      <c r="G219" s="149">
        <v>36.053328999999998</v>
      </c>
      <c r="H219" s="149">
        <v>31.335837999999999</v>
      </c>
      <c r="I219" s="149">
        <v>38.623184000000002</v>
      </c>
      <c r="J219" s="149">
        <v>41.506225999999998</v>
      </c>
      <c r="K219" s="149">
        <v>42.640197999999998</v>
      </c>
      <c r="L219" s="149">
        <v>44.261108</v>
      </c>
      <c r="M219" s="149">
        <v>46.011353</v>
      </c>
      <c r="N219" s="149">
        <v>47.765320000000003</v>
      </c>
      <c r="O219" s="149">
        <v>49.609558</v>
      </c>
      <c r="P219" s="149">
        <v>51.53302</v>
      </c>
      <c r="Q219" s="149">
        <v>53.092590000000001</v>
      </c>
      <c r="R219" s="149">
        <v>54.936278999999999</v>
      </c>
      <c r="S219" s="149">
        <v>56.877563000000002</v>
      </c>
      <c r="T219" s="149">
        <v>58.789551000000003</v>
      </c>
      <c r="U219" s="149">
        <v>60.800536999999998</v>
      </c>
      <c r="V219" s="149">
        <v>62.269714</v>
      </c>
      <c r="W219" s="149">
        <v>64.026672000000005</v>
      </c>
      <c r="X219" s="149">
        <v>65.849975999999998</v>
      </c>
      <c r="Y219" s="149">
        <v>67.717406999999994</v>
      </c>
      <c r="Z219" s="149">
        <v>69.550171000000006</v>
      </c>
      <c r="AA219" s="149">
        <v>70.352294999999998</v>
      </c>
      <c r="AB219" s="149">
        <v>71.912964000000002</v>
      </c>
      <c r="AC219" s="149">
        <v>73.827393000000001</v>
      </c>
      <c r="AD219" s="149">
        <v>75.896728999999993</v>
      </c>
      <c r="AE219" s="149">
        <v>78.153198000000003</v>
      </c>
      <c r="AF219" s="146" t="s">
        <v>2225</v>
      </c>
      <c r="AG219" s="153"/>
    </row>
    <row r="220" spans="1:33" ht="24.75">
      <c r="A220" s="152" t="s">
        <v>2271</v>
      </c>
      <c r="B220" s="148" t="s">
        <v>2194</v>
      </c>
      <c r="C220" s="149">
        <v>0</v>
      </c>
      <c r="D220" s="149">
        <v>6.4839760000000002</v>
      </c>
      <c r="E220" s="149">
        <v>65.655174000000002</v>
      </c>
      <c r="F220" s="149">
        <v>136.72659300000001</v>
      </c>
      <c r="G220" s="149">
        <v>87.343277</v>
      </c>
      <c r="H220" s="149">
        <v>59.887782999999999</v>
      </c>
      <c r="I220" s="149">
        <v>65.008987000000005</v>
      </c>
      <c r="J220" s="149">
        <v>59.581435999999997</v>
      </c>
      <c r="K220" s="149">
        <v>69.668128999999993</v>
      </c>
      <c r="L220" s="149">
        <v>78.167664000000002</v>
      </c>
      <c r="M220" s="149">
        <v>97.479079999999996</v>
      </c>
      <c r="N220" s="149">
        <v>107.185974</v>
      </c>
      <c r="O220" s="149">
        <v>115.742386</v>
      </c>
      <c r="P220" s="149">
        <v>124.491539</v>
      </c>
      <c r="Q220" s="149">
        <v>132.53221099999999</v>
      </c>
      <c r="R220" s="149">
        <v>149.129074</v>
      </c>
      <c r="S220" s="149">
        <v>155.356628</v>
      </c>
      <c r="T220" s="149">
        <v>161.377319</v>
      </c>
      <c r="U220" s="149">
        <v>167.24667400000001</v>
      </c>
      <c r="V220" s="149">
        <v>172.74606299999999</v>
      </c>
      <c r="W220" s="149">
        <v>178.09411600000001</v>
      </c>
      <c r="X220" s="149">
        <v>183.263733</v>
      </c>
      <c r="Y220" s="149">
        <v>188.24258399999999</v>
      </c>
      <c r="Z220" s="149">
        <v>193.104645</v>
      </c>
      <c r="AA220" s="149">
        <v>196.84274300000001</v>
      </c>
      <c r="AB220" s="149">
        <v>204.55044599999999</v>
      </c>
      <c r="AC220" s="149">
        <v>210.32486</v>
      </c>
      <c r="AD220" s="149">
        <v>214.87603799999999</v>
      </c>
      <c r="AE220" s="149">
        <v>219.82165499999999</v>
      </c>
      <c r="AF220" s="146" t="s">
        <v>2225</v>
      </c>
      <c r="AG220" s="153"/>
    </row>
    <row r="221" spans="1:33" ht="36.75">
      <c r="A221" s="152" t="s">
        <v>2272</v>
      </c>
      <c r="B221" s="148" t="s">
        <v>2133</v>
      </c>
      <c r="C221" s="149">
        <v>0</v>
      </c>
      <c r="D221" s="149">
        <v>0</v>
      </c>
      <c r="E221" s="149">
        <v>33.785888999999997</v>
      </c>
      <c r="F221" s="149">
        <v>53.847774999999999</v>
      </c>
      <c r="G221" s="149">
        <v>30.331448000000002</v>
      </c>
      <c r="H221" s="149">
        <v>21.30883</v>
      </c>
      <c r="I221" s="149">
        <v>24.555008000000001</v>
      </c>
      <c r="J221" s="149">
        <v>24.473627</v>
      </c>
      <c r="K221" s="149">
        <v>29.460901</v>
      </c>
      <c r="L221" s="149">
        <v>33.729008</v>
      </c>
      <c r="M221" s="149">
        <v>47.309856000000003</v>
      </c>
      <c r="N221" s="149">
        <v>50.860106999999999</v>
      </c>
      <c r="O221" s="149">
        <v>52.923949999999998</v>
      </c>
      <c r="P221" s="149">
        <v>55.029541000000002</v>
      </c>
      <c r="Q221" s="149">
        <v>56.84375</v>
      </c>
      <c r="R221" s="149">
        <v>58.885559000000001</v>
      </c>
      <c r="S221" s="149">
        <v>60.913879000000001</v>
      </c>
      <c r="T221" s="149">
        <v>62.880614999999999</v>
      </c>
      <c r="U221" s="149">
        <v>64.824768000000006</v>
      </c>
      <c r="V221" s="149">
        <v>67.001830999999996</v>
      </c>
      <c r="W221" s="149">
        <v>68.808166999999997</v>
      </c>
      <c r="X221" s="149">
        <v>70.631591999999998</v>
      </c>
      <c r="Y221" s="149">
        <v>72.473877000000002</v>
      </c>
      <c r="Z221" s="149">
        <v>74.368774000000002</v>
      </c>
      <c r="AA221" s="149">
        <v>75.949950999999999</v>
      </c>
      <c r="AB221" s="149">
        <v>77.937134</v>
      </c>
      <c r="AC221" s="149">
        <v>80.061035000000004</v>
      </c>
      <c r="AD221" s="149">
        <v>82.315674000000001</v>
      </c>
      <c r="AE221" s="149">
        <v>84.728271000000007</v>
      </c>
      <c r="AF221" s="146" t="s">
        <v>2225</v>
      </c>
      <c r="AG221" s="153"/>
    </row>
    <row r="222" spans="1:33" ht="36.75">
      <c r="A222" s="152" t="s">
        <v>2273</v>
      </c>
      <c r="B222" s="148" t="s">
        <v>2135</v>
      </c>
      <c r="C222" s="149">
        <v>0</v>
      </c>
      <c r="D222" s="149">
        <v>0</v>
      </c>
      <c r="E222" s="149">
        <v>1.237724</v>
      </c>
      <c r="F222" s="149">
        <v>60.396301000000001</v>
      </c>
      <c r="G222" s="149">
        <v>46.365257</v>
      </c>
      <c r="H222" s="149">
        <v>26.417698000000001</v>
      </c>
      <c r="I222" s="149">
        <v>27.912457</v>
      </c>
      <c r="J222" s="149">
        <v>22.461169999999999</v>
      </c>
      <c r="K222" s="149">
        <v>27.240627</v>
      </c>
      <c r="L222" s="149">
        <v>31.278912999999999</v>
      </c>
      <c r="M222" s="149">
        <v>36.773018</v>
      </c>
      <c r="N222" s="149">
        <v>42.622314000000003</v>
      </c>
      <c r="O222" s="149">
        <v>48.784022999999998</v>
      </c>
      <c r="P222" s="149">
        <v>55.06176</v>
      </c>
      <c r="Q222" s="149">
        <v>60.969836999999998</v>
      </c>
      <c r="R222" s="149">
        <v>75.160156000000001</v>
      </c>
      <c r="S222" s="149">
        <v>78.977294999999998</v>
      </c>
      <c r="T222" s="149">
        <v>82.653198000000003</v>
      </c>
      <c r="U222" s="149">
        <v>86.182495000000003</v>
      </c>
      <c r="V222" s="149">
        <v>89.120604999999998</v>
      </c>
      <c r="W222" s="149">
        <v>92.220703</v>
      </c>
      <c r="X222" s="149">
        <v>95.091187000000005</v>
      </c>
      <c r="Y222" s="149">
        <v>97.725464000000002</v>
      </c>
      <c r="Z222" s="149">
        <v>100.159424</v>
      </c>
      <c r="AA222" s="149">
        <v>101.824219</v>
      </c>
      <c r="AB222" s="149">
        <v>106.975708</v>
      </c>
      <c r="AC222" s="149">
        <v>110.01696800000001</v>
      </c>
      <c r="AD222" s="149">
        <v>111.678955</v>
      </c>
      <c r="AE222" s="149">
        <v>113.550415</v>
      </c>
      <c r="AF222" s="146" t="s">
        <v>2225</v>
      </c>
      <c r="AG222" s="153"/>
    </row>
    <row r="223" spans="1:33" ht="36.75">
      <c r="A223" s="152" t="s">
        <v>2274</v>
      </c>
      <c r="B223" s="148" t="s">
        <v>2137</v>
      </c>
      <c r="C223" s="149">
        <v>0</v>
      </c>
      <c r="D223" s="149">
        <v>6.4839760000000002</v>
      </c>
      <c r="E223" s="149">
        <v>30.631561000000001</v>
      </c>
      <c r="F223" s="149">
        <v>22.482513000000001</v>
      </c>
      <c r="G223" s="149">
        <v>10.646577000000001</v>
      </c>
      <c r="H223" s="149">
        <v>12.161255000000001</v>
      </c>
      <c r="I223" s="149">
        <v>12.541518999999999</v>
      </c>
      <c r="J223" s="149">
        <v>12.646637</v>
      </c>
      <c r="K223" s="149">
        <v>12.966599</v>
      </c>
      <c r="L223" s="149">
        <v>13.159744</v>
      </c>
      <c r="M223" s="149">
        <v>13.39621</v>
      </c>
      <c r="N223" s="149">
        <v>13.703552</v>
      </c>
      <c r="O223" s="149">
        <v>14.034409</v>
      </c>
      <c r="P223" s="149">
        <v>14.400238</v>
      </c>
      <c r="Q223" s="149">
        <v>14.718628000000001</v>
      </c>
      <c r="R223" s="149">
        <v>15.083359</v>
      </c>
      <c r="S223" s="149">
        <v>15.465453999999999</v>
      </c>
      <c r="T223" s="149">
        <v>15.843506</v>
      </c>
      <c r="U223" s="149">
        <v>16.239409999999999</v>
      </c>
      <c r="V223" s="149">
        <v>16.623626999999999</v>
      </c>
      <c r="W223" s="149">
        <v>17.065246999999999</v>
      </c>
      <c r="X223" s="149">
        <v>17.540955</v>
      </c>
      <c r="Y223" s="149">
        <v>18.043243</v>
      </c>
      <c r="Z223" s="149">
        <v>18.576447000000002</v>
      </c>
      <c r="AA223" s="149">
        <v>19.068573000000001</v>
      </c>
      <c r="AB223" s="149">
        <v>19.637604</v>
      </c>
      <c r="AC223" s="149">
        <v>20.246856999999999</v>
      </c>
      <c r="AD223" s="149">
        <v>20.881409000000001</v>
      </c>
      <c r="AE223" s="149">
        <v>21.542968999999999</v>
      </c>
      <c r="AF223" s="146" t="s">
        <v>2225</v>
      </c>
      <c r="AG223" s="153"/>
    </row>
    <row r="224" spans="1:33">
      <c r="A224" s="152" t="s">
        <v>2275</v>
      </c>
      <c r="B224" s="148" t="s">
        <v>2199</v>
      </c>
      <c r="C224" s="149">
        <v>0</v>
      </c>
      <c r="D224" s="149">
        <v>95.570221000000004</v>
      </c>
      <c r="E224" s="149">
        <v>158.937592</v>
      </c>
      <c r="F224" s="149">
        <v>90.262816999999998</v>
      </c>
      <c r="G224" s="149">
        <v>103.488022</v>
      </c>
      <c r="H224" s="149">
        <v>86.662529000000006</v>
      </c>
      <c r="I224" s="149">
        <v>93.80986</v>
      </c>
      <c r="J224" s="149">
        <v>106.975342</v>
      </c>
      <c r="K224" s="149">
        <v>111.882698</v>
      </c>
      <c r="L224" s="149">
        <v>116.59922</v>
      </c>
      <c r="M224" s="149">
        <v>122.813896</v>
      </c>
      <c r="N224" s="149">
        <v>126.772369</v>
      </c>
      <c r="O224" s="149">
        <v>130.55931100000001</v>
      </c>
      <c r="P224" s="149">
        <v>134.30990600000001</v>
      </c>
      <c r="Q224" s="149">
        <v>138.94132999999999</v>
      </c>
      <c r="R224" s="149">
        <v>143.02919</v>
      </c>
      <c r="S224" s="149">
        <v>147.11927800000001</v>
      </c>
      <c r="T224" s="149">
        <v>151.292374</v>
      </c>
      <c r="U224" s="149">
        <v>155.555115</v>
      </c>
      <c r="V224" s="149">
        <v>160.74430799999999</v>
      </c>
      <c r="W224" s="149">
        <v>165.402466</v>
      </c>
      <c r="X224" s="149">
        <v>170.20541399999999</v>
      </c>
      <c r="Y224" s="149">
        <v>175.20356799999999</v>
      </c>
      <c r="Z224" s="149">
        <v>180.50953699999999</v>
      </c>
      <c r="AA224" s="149">
        <v>186.63502500000001</v>
      </c>
      <c r="AB224" s="149">
        <v>192.495499</v>
      </c>
      <c r="AC224" s="149">
        <v>198.630371</v>
      </c>
      <c r="AD224" s="149">
        <v>204.97837799999999</v>
      </c>
      <c r="AE224" s="149">
        <v>211.68373099999999</v>
      </c>
      <c r="AF224" s="146" t="s">
        <v>2225</v>
      </c>
      <c r="AG224" s="153"/>
    </row>
    <row r="225" spans="1:33" ht="36.75">
      <c r="A225" s="152" t="s">
        <v>2276</v>
      </c>
      <c r="B225" s="148" t="s">
        <v>2133</v>
      </c>
      <c r="C225" s="149">
        <v>0</v>
      </c>
      <c r="D225" s="149">
        <v>16.152573</v>
      </c>
      <c r="E225" s="149">
        <v>74.385323</v>
      </c>
      <c r="F225" s="149">
        <v>44.418120999999999</v>
      </c>
      <c r="G225" s="149">
        <v>56.281497999999999</v>
      </c>
      <c r="H225" s="149">
        <v>46.858376</v>
      </c>
      <c r="I225" s="149">
        <v>45.260803000000003</v>
      </c>
      <c r="J225" s="149">
        <v>47.178879000000002</v>
      </c>
      <c r="K225" s="149">
        <v>49.045569999999998</v>
      </c>
      <c r="L225" s="149">
        <v>50.850254</v>
      </c>
      <c r="M225" s="149">
        <v>52.437424</v>
      </c>
      <c r="N225" s="149">
        <v>53.918830999999997</v>
      </c>
      <c r="O225" s="149">
        <v>55.272826999999999</v>
      </c>
      <c r="P225" s="149">
        <v>56.578246999999998</v>
      </c>
      <c r="Q225" s="149">
        <v>58.250194999999998</v>
      </c>
      <c r="R225" s="149">
        <v>59.701050000000002</v>
      </c>
      <c r="S225" s="149">
        <v>61.174374</v>
      </c>
      <c r="T225" s="149">
        <v>62.695816000000001</v>
      </c>
      <c r="U225" s="149">
        <v>64.303291000000002</v>
      </c>
      <c r="V225" s="149">
        <v>66.291870000000003</v>
      </c>
      <c r="W225" s="149">
        <v>68.032318000000004</v>
      </c>
      <c r="X225" s="149">
        <v>69.907364000000001</v>
      </c>
      <c r="Y225" s="149">
        <v>71.927443999999994</v>
      </c>
      <c r="Z225" s="149">
        <v>74.189528999999993</v>
      </c>
      <c r="AA225" s="149">
        <v>76.835526000000002</v>
      </c>
      <c r="AB225" s="149">
        <v>79.443588000000005</v>
      </c>
      <c r="AC225" s="149">
        <v>82.244560000000007</v>
      </c>
      <c r="AD225" s="149">
        <v>85.175903000000005</v>
      </c>
      <c r="AE225" s="149">
        <v>88.275108000000003</v>
      </c>
      <c r="AF225" s="146" t="s">
        <v>2225</v>
      </c>
      <c r="AG225" s="153"/>
    </row>
    <row r="226" spans="1:33" ht="36.75">
      <c r="A226" s="152" t="s">
        <v>2277</v>
      </c>
      <c r="B226" s="148" t="s">
        <v>2135</v>
      </c>
      <c r="C226" s="149">
        <v>0</v>
      </c>
      <c r="D226" s="149">
        <v>0</v>
      </c>
      <c r="E226" s="149">
        <v>13.907534</v>
      </c>
      <c r="F226" s="149">
        <v>11.581135</v>
      </c>
      <c r="G226" s="149">
        <v>13.285769</v>
      </c>
      <c r="H226" s="149">
        <v>8.7865739999999999</v>
      </c>
      <c r="I226" s="149">
        <v>11.912839999999999</v>
      </c>
      <c r="J226" s="149">
        <v>14.229506000000001</v>
      </c>
      <c r="K226" s="149">
        <v>14.96176</v>
      </c>
      <c r="L226" s="149">
        <v>15.676151000000001</v>
      </c>
      <c r="M226" s="149">
        <v>16.351693999999998</v>
      </c>
      <c r="N226" s="149">
        <v>17.011806</v>
      </c>
      <c r="O226" s="149">
        <v>17.684864000000001</v>
      </c>
      <c r="P226" s="149">
        <v>18.374672</v>
      </c>
      <c r="Q226" s="149">
        <v>19.195830999999998</v>
      </c>
      <c r="R226" s="149">
        <v>19.947098</v>
      </c>
      <c r="S226" s="149">
        <v>20.696186000000001</v>
      </c>
      <c r="T226" s="149">
        <v>21.447388</v>
      </c>
      <c r="U226" s="149">
        <v>22.153858</v>
      </c>
      <c r="V226" s="149">
        <v>22.969529999999999</v>
      </c>
      <c r="W226" s="149">
        <v>23.723488</v>
      </c>
      <c r="X226" s="149">
        <v>24.439530999999999</v>
      </c>
      <c r="Y226" s="149">
        <v>25.104008</v>
      </c>
      <c r="Z226" s="149">
        <v>25.697693000000001</v>
      </c>
      <c r="AA226" s="149">
        <v>26.327818000000001</v>
      </c>
      <c r="AB226" s="149">
        <v>26.879307000000001</v>
      </c>
      <c r="AC226" s="149">
        <v>27.422423999999999</v>
      </c>
      <c r="AD226" s="149">
        <v>27.929182000000001</v>
      </c>
      <c r="AE226" s="149">
        <v>28.481864999999999</v>
      </c>
      <c r="AF226" s="146" t="s">
        <v>2225</v>
      </c>
      <c r="AG226" s="153"/>
    </row>
    <row r="227" spans="1:33" ht="36.75">
      <c r="A227" s="152" t="s">
        <v>2278</v>
      </c>
      <c r="B227" s="148" t="s">
        <v>2137</v>
      </c>
      <c r="C227" s="149">
        <v>0</v>
      </c>
      <c r="D227" s="149">
        <v>79.417648</v>
      </c>
      <c r="E227" s="149">
        <v>70.644729999999996</v>
      </c>
      <c r="F227" s="149">
        <v>34.263565</v>
      </c>
      <c r="G227" s="149">
        <v>33.920757000000002</v>
      </c>
      <c r="H227" s="149">
        <v>31.017579999999999</v>
      </c>
      <c r="I227" s="149">
        <v>36.636215</v>
      </c>
      <c r="J227" s="149">
        <v>45.566955999999998</v>
      </c>
      <c r="K227" s="149">
        <v>47.875366</v>
      </c>
      <c r="L227" s="149">
        <v>50.072814999999999</v>
      </c>
      <c r="M227" s="149">
        <v>54.02478</v>
      </c>
      <c r="N227" s="149">
        <v>55.841735999999997</v>
      </c>
      <c r="O227" s="149">
        <v>57.601624000000001</v>
      </c>
      <c r="P227" s="149">
        <v>59.356994999999998</v>
      </c>
      <c r="Q227" s="149">
        <v>61.4953</v>
      </c>
      <c r="R227" s="149">
        <v>63.381042000000001</v>
      </c>
      <c r="S227" s="149">
        <v>65.248717999999997</v>
      </c>
      <c r="T227" s="149">
        <v>67.149169999999998</v>
      </c>
      <c r="U227" s="149">
        <v>69.097960999999998</v>
      </c>
      <c r="V227" s="149">
        <v>71.482910000000004</v>
      </c>
      <c r="W227" s="149">
        <v>73.646666999999994</v>
      </c>
      <c r="X227" s="149">
        <v>75.858520999999996</v>
      </c>
      <c r="Y227" s="149">
        <v>78.172118999999995</v>
      </c>
      <c r="Z227" s="149">
        <v>80.622314000000003</v>
      </c>
      <c r="AA227" s="149">
        <v>83.471680000000006</v>
      </c>
      <c r="AB227" s="149">
        <v>86.172606999999999</v>
      </c>
      <c r="AC227" s="149">
        <v>88.963379000000003</v>
      </c>
      <c r="AD227" s="149">
        <v>91.873290999999995</v>
      </c>
      <c r="AE227" s="149">
        <v>94.926758000000007</v>
      </c>
      <c r="AF227" s="146" t="s">
        <v>2225</v>
      </c>
      <c r="AG227" s="153"/>
    </row>
    <row r="228" spans="1:33">
      <c r="A228" s="152" t="s">
        <v>2279</v>
      </c>
      <c r="B228" s="148" t="s">
        <v>2204</v>
      </c>
      <c r="C228" s="149">
        <v>4.6944059999999999</v>
      </c>
      <c r="D228" s="149">
        <v>0</v>
      </c>
      <c r="E228" s="149">
        <v>9.9030819999999995</v>
      </c>
      <c r="F228" s="149">
        <v>18.713218999999999</v>
      </c>
      <c r="G228" s="149">
        <v>20.190556000000001</v>
      </c>
      <c r="H228" s="149">
        <v>24.707723999999999</v>
      </c>
      <c r="I228" s="149">
        <v>26.178903999999999</v>
      </c>
      <c r="J228" s="149">
        <v>26.187021000000001</v>
      </c>
      <c r="K228" s="149">
        <v>26.578914999999999</v>
      </c>
      <c r="L228" s="149">
        <v>26.732208</v>
      </c>
      <c r="M228" s="149">
        <v>27.393591000000001</v>
      </c>
      <c r="N228" s="149">
        <v>27.984928</v>
      </c>
      <c r="O228" s="149">
        <v>28.617878000000001</v>
      </c>
      <c r="P228" s="149">
        <v>29.507937999999999</v>
      </c>
      <c r="Q228" s="149">
        <v>29.673779</v>
      </c>
      <c r="R228" s="149">
        <v>29.754950999999998</v>
      </c>
      <c r="S228" s="149">
        <v>29.810558</v>
      </c>
      <c r="T228" s="149">
        <v>29.813227000000001</v>
      </c>
      <c r="U228" s="149">
        <v>29.743130000000001</v>
      </c>
      <c r="V228" s="149">
        <v>29.627026000000001</v>
      </c>
      <c r="W228" s="149">
        <v>29.397304999999999</v>
      </c>
      <c r="X228" s="149">
        <v>29.095371</v>
      </c>
      <c r="Y228" s="149">
        <v>28.737287999999999</v>
      </c>
      <c r="Z228" s="149">
        <v>28.342614999999999</v>
      </c>
      <c r="AA228" s="149">
        <v>27.983851999999999</v>
      </c>
      <c r="AB228" s="149">
        <v>27.615227000000001</v>
      </c>
      <c r="AC228" s="149">
        <v>27.270102999999999</v>
      </c>
      <c r="AD228" s="149">
        <v>26.951415999999998</v>
      </c>
      <c r="AE228" s="149">
        <v>26.697842000000001</v>
      </c>
      <c r="AF228" s="146">
        <v>6.4046000000000006E-2</v>
      </c>
      <c r="AG228" s="153"/>
    </row>
    <row r="229" spans="1:33" ht="36.75">
      <c r="A229" s="152" t="s">
        <v>2280</v>
      </c>
      <c r="B229" s="148" t="s">
        <v>2133</v>
      </c>
      <c r="C229" s="149">
        <v>4.6944059999999999</v>
      </c>
      <c r="D229" s="149">
        <v>0</v>
      </c>
      <c r="E229" s="149">
        <v>6.7475829999999997</v>
      </c>
      <c r="F229" s="149">
        <v>11.778551999999999</v>
      </c>
      <c r="G229" s="149">
        <v>12.884046</v>
      </c>
      <c r="H229" s="149">
        <v>16.942501</v>
      </c>
      <c r="I229" s="149">
        <v>17.098953000000002</v>
      </c>
      <c r="J229" s="149">
        <v>17.136088999999998</v>
      </c>
      <c r="K229" s="149">
        <v>17.307739000000002</v>
      </c>
      <c r="L229" s="149">
        <v>17.323554999999999</v>
      </c>
      <c r="M229" s="149">
        <v>17.642493999999999</v>
      </c>
      <c r="N229" s="149">
        <v>17.916205999999999</v>
      </c>
      <c r="O229" s="149">
        <v>18.128070999999998</v>
      </c>
      <c r="P229" s="149">
        <v>18.270206000000002</v>
      </c>
      <c r="Q229" s="149">
        <v>18.349886000000001</v>
      </c>
      <c r="R229" s="149">
        <v>18.360924000000001</v>
      </c>
      <c r="S229" s="149">
        <v>18.368248000000001</v>
      </c>
      <c r="T229" s="149">
        <v>18.336587999999999</v>
      </c>
      <c r="U229" s="149">
        <v>18.249237000000001</v>
      </c>
      <c r="V229" s="149">
        <v>18.137756</v>
      </c>
      <c r="W229" s="149">
        <v>17.946503</v>
      </c>
      <c r="X229" s="149">
        <v>17.723602</v>
      </c>
      <c r="Y229" s="149">
        <v>17.473815999999999</v>
      </c>
      <c r="Z229" s="149">
        <v>17.208832000000001</v>
      </c>
      <c r="AA229" s="149">
        <v>16.985443</v>
      </c>
      <c r="AB229" s="149">
        <v>16.774260999999999</v>
      </c>
      <c r="AC229" s="149">
        <v>16.590485000000001</v>
      </c>
      <c r="AD229" s="149">
        <v>16.435058999999999</v>
      </c>
      <c r="AE229" s="149">
        <v>16.330780000000001</v>
      </c>
      <c r="AF229" s="146">
        <v>4.5530000000000001E-2</v>
      </c>
      <c r="AG229" s="153"/>
    </row>
    <row r="230" spans="1:33" ht="36.75">
      <c r="A230" s="152" t="s">
        <v>2281</v>
      </c>
      <c r="B230" s="148" t="s">
        <v>2135</v>
      </c>
      <c r="C230" s="149">
        <v>0</v>
      </c>
      <c r="D230" s="149">
        <v>0</v>
      </c>
      <c r="E230" s="149">
        <v>0.123136</v>
      </c>
      <c r="F230" s="149">
        <v>1.9343319999999999</v>
      </c>
      <c r="G230" s="149">
        <v>2.1494490000000002</v>
      </c>
      <c r="H230" s="149">
        <v>1.225752</v>
      </c>
      <c r="I230" s="149">
        <v>1.002186</v>
      </c>
      <c r="J230" s="149">
        <v>0.72661200000000004</v>
      </c>
      <c r="K230" s="149">
        <v>0.87561500000000003</v>
      </c>
      <c r="L230" s="149">
        <v>1.0253829999999999</v>
      </c>
      <c r="M230" s="149">
        <v>1.2474810000000001</v>
      </c>
      <c r="N230" s="149">
        <v>1.4651149999999999</v>
      </c>
      <c r="O230" s="149">
        <v>1.8116300000000001</v>
      </c>
      <c r="P230" s="149">
        <v>2.5099939999999998</v>
      </c>
      <c r="Q230" s="149">
        <v>2.5653329999999999</v>
      </c>
      <c r="R230" s="149">
        <v>2.604568</v>
      </c>
      <c r="S230" s="149">
        <v>2.6278419999999998</v>
      </c>
      <c r="T230" s="149">
        <v>2.6438899999999999</v>
      </c>
      <c r="U230" s="149">
        <v>2.6589619999999998</v>
      </c>
      <c r="V230" s="149">
        <v>2.6583519999999998</v>
      </c>
      <c r="W230" s="149">
        <v>2.6367910000000001</v>
      </c>
      <c r="X230" s="149">
        <v>2.5863839999999998</v>
      </c>
      <c r="Y230" s="149">
        <v>2.5181110000000002</v>
      </c>
      <c r="Z230" s="149">
        <v>2.4389129999999999</v>
      </c>
      <c r="AA230" s="149">
        <v>2.357037</v>
      </c>
      <c r="AB230" s="149">
        <v>2.2597580000000002</v>
      </c>
      <c r="AC230" s="149">
        <v>2.1587450000000001</v>
      </c>
      <c r="AD230" s="149">
        <v>2.0570369999999998</v>
      </c>
      <c r="AE230" s="149">
        <v>1.96191</v>
      </c>
      <c r="AF230" s="146" t="s">
        <v>2225</v>
      </c>
      <c r="AG230" s="153"/>
    </row>
    <row r="231" spans="1:33" ht="36.75">
      <c r="A231" s="152" t="s">
        <v>2282</v>
      </c>
      <c r="B231" s="148" t="s">
        <v>2137</v>
      </c>
      <c r="C231" s="149">
        <v>0</v>
      </c>
      <c r="D231" s="149">
        <v>0</v>
      </c>
      <c r="E231" s="149">
        <v>3.0323630000000001</v>
      </c>
      <c r="F231" s="149">
        <v>5.0003349999999998</v>
      </c>
      <c r="G231" s="149">
        <v>5.1570600000000004</v>
      </c>
      <c r="H231" s="149">
        <v>6.5394709999999998</v>
      </c>
      <c r="I231" s="149">
        <v>8.0777649999999994</v>
      </c>
      <c r="J231" s="149">
        <v>8.3243200000000002</v>
      </c>
      <c r="K231" s="149">
        <v>8.3955590000000004</v>
      </c>
      <c r="L231" s="149">
        <v>8.3832699999999996</v>
      </c>
      <c r="M231" s="149">
        <v>8.5036159999999992</v>
      </c>
      <c r="N231" s="149">
        <v>8.6036070000000002</v>
      </c>
      <c r="O231" s="149">
        <v>8.6781769999999998</v>
      </c>
      <c r="P231" s="149">
        <v>8.7277369999999994</v>
      </c>
      <c r="Q231" s="149">
        <v>8.7585599999999992</v>
      </c>
      <c r="R231" s="149">
        <v>8.7894590000000008</v>
      </c>
      <c r="S231" s="149">
        <v>8.8144679999999997</v>
      </c>
      <c r="T231" s="149">
        <v>8.8327480000000005</v>
      </c>
      <c r="U231" s="149">
        <v>8.8349299999999999</v>
      </c>
      <c r="V231" s="149">
        <v>8.8309169999999995</v>
      </c>
      <c r="W231" s="149">
        <v>8.8140110000000007</v>
      </c>
      <c r="X231" s="149">
        <v>8.7853849999999998</v>
      </c>
      <c r="Y231" s="149">
        <v>8.7453610000000008</v>
      </c>
      <c r="Z231" s="149">
        <v>8.6948699999999999</v>
      </c>
      <c r="AA231" s="149">
        <v>8.6413729999999997</v>
      </c>
      <c r="AB231" s="149">
        <v>8.5812069999999991</v>
      </c>
      <c r="AC231" s="149">
        <v>8.5208739999999992</v>
      </c>
      <c r="AD231" s="149">
        <v>8.45932</v>
      </c>
      <c r="AE231" s="149">
        <v>8.405151</v>
      </c>
      <c r="AF231" s="146" t="s">
        <v>2225</v>
      </c>
      <c r="AG231" s="153"/>
    </row>
    <row r="232" spans="1:33" ht="36.75">
      <c r="A232" s="152" t="s">
        <v>2283</v>
      </c>
      <c r="B232" s="148" t="s">
        <v>2209</v>
      </c>
      <c r="C232" s="149">
        <v>0</v>
      </c>
      <c r="D232" s="149">
        <v>16.212554999999998</v>
      </c>
      <c r="E232" s="149">
        <v>72.479491999999993</v>
      </c>
      <c r="F232" s="149">
        <v>40.945121999999998</v>
      </c>
      <c r="G232" s="149">
        <v>45.360497000000002</v>
      </c>
      <c r="H232" s="149">
        <v>47.086692999999997</v>
      </c>
      <c r="I232" s="149">
        <v>44.219219000000002</v>
      </c>
      <c r="J232" s="149">
        <v>43.437472999999997</v>
      </c>
      <c r="K232" s="149">
        <v>44.078677999999996</v>
      </c>
      <c r="L232" s="149">
        <v>44.448982000000001</v>
      </c>
      <c r="M232" s="149">
        <v>45.430968999999997</v>
      </c>
      <c r="N232" s="149">
        <v>46.471218</v>
      </c>
      <c r="O232" s="149">
        <v>47.524146999999999</v>
      </c>
      <c r="P232" s="149">
        <v>48.588408999999999</v>
      </c>
      <c r="Q232" s="149">
        <v>49.558253999999998</v>
      </c>
      <c r="R232" s="149">
        <v>50.636077999999998</v>
      </c>
      <c r="S232" s="149">
        <v>51.724097999999998</v>
      </c>
      <c r="T232" s="149">
        <v>52.793083000000003</v>
      </c>
      <c r="U232" s="149">
        <v>53.866115999999998</v>
      </c>
      <c r="V232" s="149">
        <v>54.935673000000001</v>
      </c>
      <c r="W232" s="149">
        <v>56.067089000000003</v>
      </c>
      <c r="X232" s="149">
        <v>57.238425999999997</v>
      </c>
      <c r="Y232" s="149">
        <v>58.484650000000002</v>
      </c>
      <c r="Z232" s="149">
        <v>59.774197000000001</v>
      </c>
      <c r="AA232" s="149">
        <v>60.846770999999997</v>
      </c>
      <c r="AB232" s="149">
        <v>62.294235</v>
      </c>
      <c r="AC232" s="149">
        <v>63.859734000000003</v>
      </c>
      <c r="AD232" s="149">
        <v>65.543030000000002</v>
      </c>
      <c r="AE232" s="149">
        <v>67.304428000000001</v>
      </c>
      <c r="AF232" s="146" t="s">
        <v>2225</v>
      </c>
      <c r="AG232" s="153"/>
    </row>
    <row r="233" spans="1:33" ht="36.75">
      <c r="A233" s="152" t="s">
        <v>2284</v>
      </c>
      <c r="B233" s="148" t="s">
        <v>2133</v>
      </c>
      <c r="C233" s="149">
        <v>0</v>
      </c>
      <c r="D233" s="149">
        <v>5.8114030000000003</v>
      </c>
      <c r="E233" s="149">
        <v>42.121963999999998</v>
      </c>
      <c r="F233" s="149">
        <v>25.662416</v>
      </c>
      <c r="G233" s="149">
        <v>27.793472000000001</v>
      </c>
      <c r="H233" s="149">
        <v>28.183192999999999</v>
      </c>
      <c r="I233" s="149">
        <v>26.023641999999999</v>
      </c>
      <c r="J233" s="149">
        <v>25.516463999999999</v>
      </c>
      <c r="K233" s="149">
        <v>26.058325</v>
      </c>
      <c r="L233" s="149">
        <v>26.448975000000001</v>
      </c>
      <c r="M233" s="149">
        <v>27.170258</v>
      </c>
      <c r="N233" s="149">
        <v>27.915710000000001</v>
      </c>
      <c r="O233" s="149">
        <v>28.664702999999999</v>
      </c>
      <c r="P233" s="149">
        <v>29.415619</v>
      </c>
      <c r="Q233" s="149">
        <v>30.099364999999999</v>
      </c>
      <c r="R233" s="149">
        <v>30.841248</v>
      </c>
      <c r="S233" s="149">
        <v>31.57132</v>
      </c>
      <c r="T233" s="149">
        <v>32.287776999999998</v>
      </c>
      <c r="U233" s="149">
        <v>32.994903999999998</v>
      </c>
      <c r="V233" s="149">
        <v>33.685364</v>
      </c>
      <c r="W233" s="149">
        <v>34.397095</v>
      </c>
      <c r="X233" s="149">
        <v>35.129173000000002</v>
      </c>
      <c r="Y233" s="149">
        <v>35.915416999999998</v>
      </c>
      <c r="Z233" s="149">
        <v>36.718688999999998</v>
      </c>
      <c r="AA233" s="149">
        <v>37.396667000000001</v>
      </c>
      <c r="AB233" s="149">
        <v>38.285400000000003</v>
      </c>
      <c r="AC233" s="149">
        <v>39.248534999999997</v>
      </c>
      <c r="AD233" s="149">
        <v>40.288939999999997</v>
      </c>
      <c r="AE233" s="149">
        <v>41.382384999999999</v>
      </c>
      <c r="AF233" s="146" t="s">
        <v>2225</v>
      </c>
      <c r="AG233" s="153"/>
    </row>
    <row r="234" spans="1:33" ht="36.75">
      <c r="A234" s="152" t="s">
        <v>2285</v>
      </c>
      <c r="B234" s="148" t="s">
        <v>2135</v>
      </c>
      <c r="C234" s="149">
        <v>0</v>
      </c>
      <c r="D234" s="149">
        <v>2.1028440000000002</v>
      </c>
      <c r="E234" s="149">
        <v>5.2317850000000004</v>
      </c>
      <c r="F234" s="149">
        <v>5.1375019999999996</v>
      </c>
      <c r="G234" s="149">
        <v>5.0140370000000001</v>
      </c>
      <c r="H234" s="149">
        <v>3.894466</v>
      </c>
      <c r="I234" s="149">
        <v>3.4408159999999999</v>
      </c>
      <c r="J234" s="149">
        <v>3.2471969999999999</v>
      </c>
      <c r="K234" s="149">
        <v>3.2134369999999999</v>
      </c>
      <c r="L234" s="149">
        <v>3.1581950000000001</v>
      </c>
      <c r="M234" s="149">
        <v>3.1293950000000001</v>
      </c>
      <c r="N234" s="149">
        <v>3.1110509999999998</v>
      </c>
      <c r="O234" s="149">
        <v>3.1012360000000001</v>
      </c>
      <c r="P234" s="149">
        <v>3.100142</v>
      </c>
      <c r="Q234" s="149">
        <v>3.1067480000000001</v>
      </c>
      <c r="R234" s="149">
        <v>3.1233499999999998</v>
      </c>
      <c r="S234" s="149">
        <v>3.1619969999999999</v>
      </c>
      <c r="T234" s="149">
        <v>3.1970779999999999</v>
      </c>
      <c r="U234" s="149">
        <v>3.2490489999999999</v>
      </c>
      <c r="V234" s="149">
        <v>3.3071929999999998</v>
      </c>
      <c r="W234" s="149">
        <v>3.3916439999999999</v>
      </c>
      <c r="X234" s="149">
        <v>3.4865710000000001</v>
      </c>
      <c r="Y234" s="149">
        <v>3.5925790000000002</v>
      </c>
      <c r="Z234" s="149">
        <v>3.712062</v>
      </c>
      <c r="AA234" s="149">
        <v>3.817904</v>
      </c>
      <c r="AB234" s="149">
        <v>3.9742289999999998</v>
      </c>
      <c r="AC234" s="149">
        <v>4.1493169999999999</v>
      </c>
      <c r="AD234" s="149">
        <v>4.3417969999999997</v>
      </c>
      <c r="AE234" s="149">
        <v>4.539593</v>
      </c>
      <c r="AF234" s="146" t="s">
        <v>2225</v>
      </c>
      <c r="AG234" s="153"/>
    </row>
    <row r="235" spans="1:33" ht="36.75">
      <c r="A235" s="152" t="s">
        <v>2286</v>
      </c>
      <c r="B235" s="148" t="s">
        <v>2137</v>
      </c>
      <c r="C235" s="149">
        <v>0</v>
      </c>
      <c r="D235" s="149">
        <v>8.2983069999999994</v>
      </c>
      <c r="E235" s="149">
        <v>25.125741999999999</v>
      </c>
      <c r="F235" s="149">
        <v>10.145201</v>
      </c>
      <c r="G235" s="149">
        <v>12.552986000000001</v>
      </c>
      <c r="H235" s="149">
        <v>15.009033000000001</v>
      </c>
      <c r="I235" s="149">
        <v>14.754761</v>
      </c>
      <c r="J235" s="149">
        <v>14.673813000000001</v>
      </c>
      <c r="K235" s="149">
        <v>14.806915</v>
      </c>
      <c r="L235" s="149">
        <v>14.841811999999999</v>
      </c>
      <c r="M235" s="149">
        <v>15.131316999999999</v>
      </c>
      <c r="N235" s="149">
        <v>15.444457999999999</v>
      </c>
      <c r="O235" s="149">
        <v>15.758209000000001</v>
      </c>
      <c r="P235" s="149">
        <v>16.072647</v>
      </c>
      <c r="Q235" s="149">
        <v>16.352142000000001</v>
      </c>
      <c r="R235" s="149">
        <v>16.671478</v>
      </c>
      <c r="S235" s="149">
        <v>16.990784000000001</v>
      </c>
      <c r="T235" s="149">
        <v>17.308228</v>
      </c>
      <c r="U235" s="149">
        <v>17.622161999999999</v>
      </c>
      <c r="V235" s="149">
        <v>17.943114999999999</v>
      </c>
      <c r="W235" s="149">
        <v>18.278351000000001</v>
      </c>
      <c r="X235" s="149">
        <v>18.622681</v>
      </c>
      <c r="Y235" s="149">
        <v>18.976654</v>
      </c>
      <c r="Z235" s="149">
        <v>19.343444999999999</v>
      </c>
      <c r="AA235" s="149">
        <v>19.632201999999999</v>
      </c>
      <c r="AB235" s="149">
        <v>20.034607000000001</v>
      </c>
      <c r="AC235" s="149">
        <v>20.461884000000001</v>
      </c>
      <c r="AD235" s="149">
        <v>20.912292000000001</v>
      </c>
      <c r="AE235" s="149">
        <v>21.382446000000002</v>
      </c>
      <c r="AF235" s="146" t="s">
        <v>2225</v>
      </c>
      <c r="AG235" s="153"/>
    </row>
    <row r="236" spans="1:33" ht="36.75">
      <c r="A236" s="152" t="s">
        <v>2287</v>
      </c>
      <c r="B236" s="148" t="s">
        <v>2214</v>
      </c>
      <c r="C236" s="149">
        <v>906.95056199999999</v>
      </c>
      <c r="D236" s="149">
        <v>996.77758800000004</v>
      </c>
      <c r="E236" s="149">
        <v>1560.366943</v>
      </c>
      <c r="F236" s="149">
        <v>1339.888428</v>
      </c>
      <c r="G236" s="149">
        <v>1781.6395259999999</v>
      </c>
      <c r="H236" s="149">
        <v>1523.8237300000001</v>
      </c>
      <c r="I236" s="149">
        <v>1579.755005</v>
      </c>
      <c r="J236" s="149">
        <v>1607.5267329999999</v>
      </c>
      <c r="K236" s="149">
        <v>1705.8538820000001</v>
      </c>
      <c r="L236" s="149">
        <v>1808.3291019999999</v>
      </c>
      <c r="M236" s="149">
        <v>1953.9444579999999</v>
      </c>
      <c r="N236" s="149">
        <v>2113.2377929999998</v>
      </c>
      <c r="O236" s="149">
        <v>2198.0119629999999</v>
      </c>
      <c r="P236" s="149">
        <v>2281.2998050000001</v>
      </c>
      <c r="Q236" s="149">
        <v>2386.2250979999999</v>
      </c>
      <c r="R236" s="149">
        <v>2476.8305660000001</v>
      </c>
      <c r="S236" s="149">
        <v>2542.4284670000002</v>
      </c>
      <c r="T236" s="149">
        <v>2603.1972660000001</v>
      </c>
      <c r="U236" s="149">
        <v>2693.382568</v>
      </c>
      <c r="V236" s="149">
        <v>2750.7878420000002</v>
      </c>
      <c r="W236" s="149">
        <v>2813.4624020000001</v>
      </c>
      <c r="X236" s="149">
        <v>2873.0766600000002</v>
      </c>
      <c r="Y236" s="149">
        <v>2914.782471</v>
      </c>
      <c r="Z236" s="149">
        <v>2952.125732</v>
      </c>
      <c r="AA236" s="149">
        <v>2992.0249020000001</v>
      </c>
      <c r="AB236" s="149">
        <v>3054.0776369999999</v>
      </c>
      <c r="AC236" s="149">
        <v>3103.2128910000001</v>
      </c>
      <c r="AD236" s="149">
        <v>3148.4765619999998</v>
      </c>
      <c r="AE236" s="149">
        <v>3213.5976559999999</v>
      </c>
      <c r="AF236" s="146">
        <v>4.6217000000000001E-2</v>
      </c>
      <c r="AG236" s="153"/>
    </row>
    <row r="237" spans="1:33" ht="36.75">
      <c r="A237" s="152" t="s">
        <v>2288</v>
      </c>
      <c r="B237" s="148" t="s">
        <v>2216</v>
      </c>
      <c r="C237" s="149">
        <v>616.672729</v>
      </c>
      <c r="D237" s="149">
        <v>426.37951700000002</v>
      </c>
      <c r="E237" s="149">
        <v>834.27612299999998</v>
      </c>
      <c r="F237" s="149">
        <v>765.04986599999995</v>
      </c>
      <c r="G237" s="149">
        <v>1010.692139</v>
      </c>
      <c r="H237" s="149">
        <v>905.86248799999998</v>
      </c>
      <c r="I237" s="149">
        <v>943.87078899999995</v>
      </c>
      <c r="J237" s="149">
        <v>970.26196300000004</v>
      </c>
      <c r="K237" s="149">
        <v>1021.595337</v>
      </c>
      <c r="L237" s="149">
        <v>1090.982422</v>
      </c>
      <c r="M237" s="149">
        <v>1186.9614260000001</v>
      </c>
      <c r="N237" s="149">
        <v>1294.732178</v>
      </c>
      <c r="O237" s="149">
        <v>1337.9248050000001</v>
      </c>
      <c r="P237" s="149">
        <v>1388.693237</v>
      </c>
      <c r="Q237" s="149">
        <v>1448.065308</v>
      </c>
      <c r="R237" s="149">
        <v>1494.3908690000001</v>
      </c>
      <c r="S237" s="149">
        <v>1529.6373289999999</v>
      </c>
      <c r="T237" s="149">
        <v>1562.5006100000001</v>
      </c>
      <c r="U237" s="149">
        <v>1615.0435789999999</v>
      </c>
      <c r="V237" s="149">
        <v>1647.3764650000001</v>
      </c>
      <c r="W237" s="149">
        <v>1682.243164</v>
      </c>
      <c r="X237" s="149">
        <v>1715.9918210000001</v>
      </c>
      <c r="Y237" s="149">
        <v>1739.779663</v>
      </c>
      <c r="Z237" s="149">
        <v>1760.8398440000001</v>
      </c>
      <c r="AA237" s="149">
        <v>1783.525879</v>
      </c>
      <c r="AB237" s="149">
        <v>1817.627808</v>
      </c>
      <c r="AC237" s="149">
        <v>1845.839966</v>
      </c>
      <c r="AD237" s="149">
        <v>1872.237061</v>
      </c>
      <c r="AE237" s="149">
        <v>1908.921143</v>
      </c>
      <c r="AF237" s="146">
        <v>4.1181000000000002E-2</v>
      </c>
      <c r="AG237" s="153"/>
    </row>
    <row r="238" spans="1:33" ht="36.75">
      <c r="A238" s="152" t="s">
        <v>2289</v>
      </c>
      <c r="B238" s="148" t="s">
        <v>2218</v>
      </c>
      <c r="C238" s="149">
        <v>0</v>
      </c>
      <c r="D238" s="149">
        <v>43.201999999999998</v>
      </c>
      <c r="E238" s="149">
        <v>176.914368</v>
      </c>
      <c r="F238" s="149">
        <v>268.93057299999998</v>
      </c>
      <c r="G238" s="149">
        <v>385.54864500000002</v>
      </c>
      <c r="H238" s="149">
        <v>250.85348500000001</v>
      </c>
      <c r="I238" s="149">
        <v>255.47108499999999</v>
      </c>
      <c r="J238" s="149">
        <v>234.80268899999999</v>
      </c>
      <c r="K238" s="149">
        <v>272.76123000000001</v>
      </c>
      <c r="L238" s="149">
        <v>290.69201700000002</v>
      </c>
      <c r="M238" s="149">
        <v>313.10742199999999</v>
      </c>
      <c r="N238" s="149">
        <v>343.86264</v>
      </c>
      <c r="O238" s="149">
        <v>373.10836799999998</v>
      </c>
      <c r="P238" s="149">
        <v>393.01129200000003</v>
      </c>
      <c r="Q238" s="149">
        <v>421.43762199999998</v>
      </c>
      <c r="R238" s="149">
        <v>448.14917000000003</v>
      </c>
      <c r="S238" s="149">
        <v>463.75173999999998</v>
      </c>
      <c r="T238" s="149">
        <v>478.395599</v>
      </c>
      <c r="U238" s="149">
        <v>495.19457999999997</v>
      </c>
      <c r="V238" s="149">
        <v>508.49685699999998</v>
      </c>
      <c r="W238" s="149">
        <v>522.58496100000002</v>
      </c>
      <c r="X238" s="149">
        <v>533.91491699999995</v>
      </c>
      <c r="Y238" s="149">
        <v>541.35034199999996</v>
      </c>
      <c r="Z238" s="149">
        <v>547.30035399999997</v>
      </c>
      <c r="AA238" s="149">
        <v>552.16076699999996</v>
      </c>
      <c r="AB238" s="149">
        <v>562.45593299999996</v>
      </c>
      <c r="AC238" s="149">
        <v>569.04693599999996</v>
      </c>
      <c r="AD238" s="149">
        <v>574.07873500000005</v>
      </c>
      <c r="AE238" s="149">
        <v>582.19397000000004</v>
      </c>
      <c r="AF238" s="146" t="s">
        <v>2225</v>
      </c>
      <c r="AG238" s="153"/>
    </row>
    <row r="239" spans="1:33" ht="24.75">
      <c r="A239" s="152" t="s">
        <v>2290</v>
      </c>
      <c r="B239" s="161" t="s">
        <v>15</v>
      </c>
      <c r="C239" s="162">
        <v>290.27792399999998</v>
      </c>
      <c r="D239" s="162">
        <v>527.19604500000003</v>
      </c>
      <c r="E239" s="162">
        <v>549.176514</v>
      </c>
      <c r="F239" s="162">
        <v>305.90798999999998</v>
      </c>
      <c r="G239" s="162">
        <v>385.39859000000001</v>
      </c>
      <c r="H239" s="162">
        <v>367.10775799999999</v>
      </c>
      <c r="I239" s="162">
        <v>380.41357399999998</v>
      </c>
      <c r="J239" s="162">
        <v>402.46191399999998</v>
      </c>
      <c r="K239" s="162">
        <v>411.497345</v>
      </c>
      <c r="L239" s="162">
        <v>426.654968</v>
      </c>
      <c r="M239" s="162">
        <v>453.875519</v>
      </c>
      <c r="N239" s="162">
        <v>474.64248700000002</v>
      </c>
      <c r="O239" s="162">
        <v>486.978363</v>
      </c>
      <c r="P239" s="162">
        <v>499.595215</v>
      </c>
      <c r="Q239" s="162">
        <v>516.722534</v>
      </c>
      <c r="R239" s="162">
        <v>534.29040499999996</v>
      </c>
      <c r="S239" s="162">
        <v>549.03997800000002</v>
      </c>
      <c r="T239" s="162">
        <v>562.30139199999996</v>
      </c>
      <c r="U239" s="162">
        <v>583.14465299999995</v>
      </c>
      <c r="V239" s="162">
        <v>594.91436799999997</v>
      </c>
      <c r="W239" s="162">
        <v>608.634277</v>
      </c>
      <c r="X239" s="162">
        <v>623.17040999999995</v>
      </c>
      <c r="Y239" s="162">
        <v>633.65270999999996</v>
      </c>
      <c r="Z239" s="162">
        <v>643.98510699999997</v>
      </c>
      <c r="AA239" s="162">
        <v>656.33850099999995</v>
      </c>
      <c r="AB239" s="162">
        <v>673.99383499999999</v>
      </c>
      <c r="AC239" s="162">
        <v>688.32568400000002</v>
      </c>
      <c r="AD239" s="162">
        <v>702.16033900000002</v>
      </c>
      <c r="AE239" s="162">
        <v>722.48254399999996</v>
      </c>
      <c r="AF239" s="163">
        <v>3.3101999999999999E-2</v>
      </c>
      <c r="AG239" s="153"/>
    </row>
    <row r="240" spans="1:33">
      <c r="A240" s="147"/>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c r="AA240" s="153"/>
      <c r="AB240" s="153"/>
      <c r="AC240" s="153"/>
      <c r="AD240" s="153"/>
      <c r="AE240" s="153"/>
      <c r="AF240" s="153"/>
      <c r="AG240" s="153"/>
    </row>
    <row r="241" spans="1:33" ht="60.75">
      <c r="A241" s="147"/>
      <c r="B241" s="161" t="s">
        <v>2291</v>
      </c>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c r="AA241" s="153"/>
      <c r="AB241" s="153"/>
      <c r="AC241" s="153"/>
      <c r="AD241" s="153"/>
      <c r="AE241" s="153"/>
      <c r="AF241" s="153"/>
      <c r="AG241" s="153"/>
    </row>
    <row r="242" spans="1:33" ht="24.75">
      <c r="A242" s="147"/>
      <c r="B242" s="161" t="s">
        <v>2292</v>
      </c>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c r="AA242" s="153"/>
      <c r="AB242" s="153"/>
      <c r="AC242" s="153"/>
      <c r="AD242" s="153"/>
      <c r="AE242" s="153"/>
      <c r="AF242" s="153"/>
      <c r="AG242" s="153"/>
    </row>
    <row r="243" spans="1:33" ht="36.75">
      <c r="A243" s="152" t="s">
        <v>2293</v>
      </c>
      <c r="B243" s="148" t="s">
        <v>2133</v>
      </c>
      <c r="C243" s="164">
        <v>74.871787999999995</v>
      </c>
      <c r="D243" s="164">
        <v>74.824341000000004</v>
      </c>
      <c r="E243" s="164">
        <v>74.870009999999994</v>
      </c>
      <c r="F243" s="164">
        <v>75.377182000000005</v>
      </c>
      <c r="G243" s="164">
        <v>75.942390000000003</v>
      </c>
      <c r="H243" s="164">
        <v>76.569298000000003</v>
      </c>
      <c r="I243" s="164">
        <v>77.191185000000004</v>
      </c>
      <c r="J243" s="164">
        <v>77.822379999999995</v>
      </c>
      <c r="K243" s="164">
        <v>78.449370999999999</v>
      </c>
      <c r="L243" s="164">
        <v>79.082160999999999</v>
      </c>
      <c r="M243" s="164">
        <v>79.729331999999999</v>
      </c>
      <c r="N243" s="164">
        <v>80.384322999999995</v>
      </c>
      <c r="O243" s="164">
        <v>81.040702999999993</v>
      </c>
      <c r="P243" s="164">
        <v>81.700325000000007</v>
      </c>
      <c r="Q243" s="164">
        <v>82.36721</v>
      </c>
      <c r="R243" s="164">
        <v>83.039787000000004</v>
      </c>
      <c r="S243" s="164">
        <v>83.715835999999996</v>
      </c>
      <c r="T243" s="164">
        <v>84.394936000000001</v>
      </c>
      <c r="U243" s="164">
        <v>85.083740000000006</v>
      </c>
      <c r="V243" s="164">
        <v>85.777321000000001</v>
      </c>
      <c r="W243" s="164">
        <v>86.476578000000003</v>
      </c>
      <c r="X243" s="164">
        <v>87.181197999999995</v>
      </c>
      <c r="Y243" s="164">
        <v>87.887107999999998</v>
      </c>
      <c r="Z243" s="164">
        <v>88.593413999999996</v>
      </c>
      <c r="AA243" s="164">
        <v>89.304077000000007</v>
      </c>
      <c r="AB243" s="164">
        <v>90.021133000000006</v>
      </c>
      <c r="AC243" s="164">
        <v>90.740951999999993</v>
      </c>
      <c r="AD243" s="164">
        <v>91.461951999999997</v>
      </c>
      <c r="AE243" s="164">
        <v>92.186836</v>
      </c>
      <c r="AF243" s="146">
        <v>7.4580000000000002E-3</v>
      </c>
      <c r="AG243" s="153"/>
    </row>
    <row r="244" spans="1:33" ht="36.75">
      <c r="A244" s="152" t="s">
        <v>2294</v>
      </c>
      <c r="B244" s="148" t="s">
        <v>2135</v>
      </c>
      <c r="C244" s="164">
        <v>95.571944999999999</v>
      </c>
      <c r="D244" s="164">
        <v>96.332038999999995</v>
      </c>
      <c r="E244" s="164">
        <v>96.948357000000001</v>
      </c>
      <c r="F244" s="164">
        <v>97.558082999999996</v>
      </c>
      <c r="G244" s="164">
        <v>98.270415999999997</v>
      </c>
      <c r="H244" s="164">
        <v>99.001427000000007</v>
      </c>
      <c r="I244" s="164">
        <v>99.742217999999994</v>
      </c>
      <c r="J244" s="164">
        <v>100.54795799999999</v>
      </c>
      <c r="K244" s="164">
        <v>101.357468</v>
      </c>
      <c r="L244" s="164">
        <v>102.176247</v>
      </c>
      <c r="M244" s="164">
        <v>103.00419599999999</v>
      </c>
      <c r="N244" s="164">
        <v>103.837914</v>
      </c>
      <c r="O244" s="164">
        <v>104.675499</v>
      </c>
      <c r="P244" s="164">
        <v>105.517685</v>
      </c>
      <c r="Q244" s="164">
        <v>106.36638600000001</v>
      </c>
      <c r="R244" s="164">
        <v>107.221107</v>
      </c>
      <c r="S244" s="164">
        <v>108.081337</v>
      </c>
      <c r="T244" s="164">
        <v>108.94696</v>
      </c>
      <c r="U244" s="164">
        <v>109.81945</v>
      </c>
      <c r="V244" s="164">
        <v>110.698303</v>
      </c>
      <c r="W244" s="164">
        <v>111.58322099999999</v>
      </c>
      <c r="X244" s="164">
        <v>112.474045</v>
      </c>
      <c r="Y244" s="164">
        <v>113.369934</v>
      </c>
      <c r="Z244" s="164">
        <v>114.270432</v>
      </c>
      <c r="AA244" s="164">
        <v>115.17746699999999</v>
      </c>
      <c r="AB244" s="164">
        <v>116.090721</v>
      </c>
      <c r="AC244" s="164">
        <v>117.009277</v>
      </c>
      <c r="AD244" s="164">
        <v>117.93248</v>
      </c>
      <c r="AE244" s="164">
        <v>118.860939</v>
      </c>
      <c r="AF244" s="146">
        <v>7.8189999999999996E-3</v>
      </c>
      <c r="AG244" s="153"/>
    </row>
    <row r="245" spans="1:33" ht="36.75">
      <c r="A245" s="152" t="s">
        <v>2295</v>
      </c>
      <c r="B245" s="148" t="s">
        <v>2137</v>
      </c>
      <c r="C245" s="164">
        <v>53.707275000000003</v>
      </c>
      <c r="D245" s="164">
        <v>54.124397000000002</v>
      </c>
      <c r="E245" s="164">
        <v>54.517155000000002</v>
      </c>
      <c r="F245" s="164">
        <v>55.057952999999998</v>
      </c>
      <c r="G245" s="164">
        <v>55.602271999999999</v>
      </c>
      <c r="H245" s="164">
        <v>56.153022999999997</v>
      </c>
      <c r="I245" s="164">
        <v>56.707245</v>
      </c>
      <c r="J245" s="164">
        <v>57.267493999999999</v>
      </c>
      <c r="K245" s="164">
        <v>57.832068999999997</v>
      </c>
      <c r="L245" s="164">
        <v>58.395541999999999</v>
      </c>
      <c r="M245" s="164">
        <v>58.951411999999998</v>
      </c>
      <c r="N245" s="164">
        <v>59.503132000000001</v>
      </c>
      <c r="O245" s="164">
        <v>60.055945999999999</v>
      </c>
      <c r="P245" s="164">
        <v>60.609138000000002</v>
      </c>
      <c r="Q245" s="164">
        <v>61.15992</v>
      </c>
      <c r="R245" s="164">
        <v>61.709805000000003</v>
      </c>
      <c r="S245" s="164">
        <v>62.260795999999999</v>
      </c>
      <c r="T245" s="164">
        <v>62.813918999999999</v>
      </c>
      <c r="U245" s="164">
        <v>63.364795999999998</v>
      </c>
      <c r="V245" s="164">
        <v>63.919387999999998</v>
      </c>
      <c r="W245" s="164">
        <v>64.476928999999998</v>
      </c>
      <c r="X245" s="164">
        <v>65.036681999999999</v>
      </c>
      <c r="Y245" s="164">
        <v>65.600577999999999</v>
      </c>
      <c r="Z245" s="164">
        <v>66.168068000000005</v>
      </c>
      <c r="AA245" s="164">
        <v>66.736427000000006</v>
      </c>
      <c r="AB245" s="164">
        <v>67.304244999999995</v>
      </c>
      <c r="AC245" s="164">
        <v>67.874115000000003</v>
      </c>
      <c r="AD245" s="164">
        <v>68.446205000000006</v>
      </c>
      <c r="AE245" s="164">
        <v>69.016655</v>
      </c>
      <c r="AF245" s="146">
        <v>8.9969999999999998E-3</v>
      </c>
      <c r="AG245" s="153"/>
    </row>
    <row r="246" spans="1:33" ht="36.75">
      <c r="A246" s="152" t="s">
        <v>2296</v>
      </c>
      <c r="B246" s="148" t="s">
        <v>2297</v>
      </c>
      <c r="C246" s="164">
        <v>77.863677999999993</v>
      </c>
      <c r="D246" s="164">
        <v>78.969109000000003</v>
      </c>
      <c r="E246" s="164">
        <v>79.835860999999994</v>
      </c>
      <c r="F246" s="164">
        <v>80.657959000000005</v>
      </c>
      <c r="G246" s="164">
        <v>81.519676000000004</v>
      </c>
      <c r="H246" s="164">
        <v>82.249397000000002</v>
      </c>
      <c r="I246" s="164">
        <v>82.953147999999999</v>
      </c>
      <c r="J246" s="164">
        <v>83.636619999999994</v>
      </c>
      <c r="K246" s="164">
        <v>84.322136</v>
      </c>
      <c r="L246" s="164">
        <v>85.012176999999994</v>
      </c>
      <c r="M246" s="164">
        <v>85.709496000000001</v>
      </c>
      <c r="N246" s="164">
        <v>86.412520999999998</v>
      </c>
      <c r="O246" s="164">
        <v>87.119552999999996</v>
      </c>
      <c r="P246" s="164">
        <v>87.831146000000004</v>
      </c>
      <c r="Q246" s="164">
        <v>88.548659999999998</v>
      </c>
      <c r="R246" s="164">
        <v>89.271477000000004</v>
      </c>
      <c r="S246" s="164">
        <v>89.999092000000005</v>
      </c>
      <c r="T246" s="164">
        <v>90.731505999999996</v>
      </c>
      <c r="U246" s="164">
        <v>91.470969999999994</v>
      </c>
      <c r="V246" s="164">
        <v>92.216414999999998</v>
      </c>
      <c r="W246" s="164">
        <v>92.968033000000005</v>
      </c>
      <c r="X246" s="164">
        <v>93.725632000000004</v>
      </c>
      <c r="Y246" s="164">
        <v>94.487938</v>
      </c>
      <c r="Z246" s="164">
        <v>95.254531999999998</v>
      </c>
      <c r="AA246" s="164">
        <v>96.027145000000004</v>
      </c>
      <c r="AB246" s="164">
        <v>96.806197999999995</v>
      </c>
      <c r="AC246" s="164">
        <v>97.590369999999993</v>
      </c>
      <c r="AD246" s="164">
        <v>98.379210999999998</v>
      </c>
      <c r="AE246" s="164">
        <v>99.173316999999997</v>
      </c>
      <c r="AF246" s="146">
        <v>8.6770000000000007E-3</v>
      </c>
      <c r="AG246" s="153"/>
    </row>
    <row r="247" spans="1:33" ht="24.75">
      <c r="A247" s="147"/>
      <c r="B247" s="161" t="s">
        <v>2298</v>
      </c>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c r="AA247" s="153"/>
      <c r="AB247" s="153"/>
      <c r="AC247" s="153"/>
      <c r="AD247" s="153"/>
      <c r="AE247" s="153"/>
      <c r="AF247" s="153"/>
      <c r="AG247" s="153"/>
    </row>
    <row r="248" spans="1:33" ht="36.75">
      <c r="A248" s="152" t="s">
        <v>2299</v>
      </c>
      <c r="B248" s="148" t="s">
        <v>2133</v>
      </c>
      <c r="C248" s="164">
        <v>69.404342999999997</v>
      </c>
      <c r="D248" s="164">
        <v>68.895920000000004</v>
      </c>
      <c r="E248" s="164">
        <v>68.630829000000006</v>
      </c>
      <c r="F248" s="164">
        <v>68.891907000000003</v>
      </c>
      <c r="G248" s="164">
        <v>69.300231999999994</v>
      </c>
      <c r="H248" s="164">
        <v>69.722228999999999</v>
      </c>
      <c r="I248" s="164">
        <v>70.168892</v>
      </c>
      <c r="J248" s="164">
        <v>70.613258000000002</v>
      </c>
      <c r="K248" s="164">
        <v>71.081558000000001</v>
      </c>
      <c r="L248" s="164">
        <v>71.603188000000003</v>
      </c>
      <c r="M248" s="164">
        <v>72.200873999999999</v>
      </c>
      <c r="N248" s="164">
        <v>72.858924999999999</v>
      </c>
      <c r="O248" s="164">
        <v>73.550514000000007</v>
      </c>
      <c r="P248" s="164">
        <v>74.262778999999995</v>
      </c>
      <c r="Q248" s="164">
        <v>74.988715999999997</v>
      </c>
      <c r="R248" s="164">
        <v>75.726799</v>
      </c>
      <c r="S248" s="164">
        <v>76.461326999999997</v>
      </c>
      <c r="T248" s="164">
        <v>77.176651000000007</v>
      </c>
      <c r="U248" s="164">
        <v>77.910781999999998</v>
      </c>
      <c r="V248" s="164">
        <v>78.648719999999997</v>
      </c>
      <c r="W248" s="164">
        <v>79.381186999999997</v>
      </c>
      <c r="X248" s="164">
        <v>80.116866999999999</v>
      </c>
      <c r="Y248" s="164">
        <v>80.829612999999995</v>
      </c>
      <c r="Z248" s="164">
        <v>81.53801</v>
      </c>
      <c r="AA248" s="164">
        <v>82.235602999999998</v>
      </c>
      <c r="AB248" s="164">
        <v>82.927436999999998</v>
      </c>
      <c r="AC248" s="164">
        <v>83.602469999999997</v>
      </c>
      <c r="AD248" s="164">
        <v>84.259452999999993</v>
      </c>
      <c r="AE248" s="164">
        <v>84.915665000000004</v>
      </c>
      <c r="AF248" s="146">
        <v>7.2300000000000003E-3</v>
      </c>
      <c r="AG248" s="153"/>
    </row>
    <row r="249" spans="1:33" ht="36.75">
      <c r="A249" s="152" t="s">
        <v>2300</v>
      </c>
      <c r="B249" s="148" t="s">
        <v>2135</v>
      </c>
      <c r="C249" s="164">
        <v>89.569159999999997</v>
      </c>
      <c r="D249" s="164">
        <v>88.941719000000006</v>
      </c>
      <c r="E249" s="164">
        <v>88.894287000000006</v>
      </c>
      <c r="F249" s="164">
        <v>89.236144999999993</v>
      </c>
      <c r="G249" s="164">
        <v>89.800033999999997</v>
      </c>
      <c r="H249" s="164">
        <v>90.115662</v>
      </c>
      <c r="I249" s="164">
        <v>90.499519000000006</v>
      </c>
      <c r="J249" s="164">
        <v>90.917557000000002</v>
      </c>
      <c r="K249" s="164">
        <v>91.391418000000002</v>
      </c>
      <c r="L249" s="164">
        <v>91.932579000000004</v>
      </c>
      <c r="M249" s="164">
        <v>92.548034999999999</v>
      </c>
      <c r="N249" s="164">
        <v>93.305465999999996</v>
      </c>
      <c r="O249" s="164">
        <v>94.161636000000001</v>
      </c>
      <c r="P249" s="164">
        <v>95.085915</v>
      </c>
      <c r="Q249" s="164">
        <v>96.011429000000007</v>
      </c>
      <c r="R249" s="164">
        <v>96.952156000000002</v>
      </c>
      <c r="S249" s="164">
        <v>97.951210000000003</v>
      </c>
      <c r="T249" s="164">
        <v>98.911338999999998</v>
      </c>
      <c r="U249" s="164">
        <v>99.875298000000001</v>
      </c>
      <c r="V249" s="164">
        <v>100.84637499999999</v>
      </c>
      <c r="W249" s="164">
        <v>101.832611</v>
      </c>
      <c r="X249" s="164">
        <v>102.854393</v>
      </c>
      <c r="Y249" s="164">
        <v>103.876465</v>
      </c>
      <c r="Z249" s="164">
        <v>104.88228599999999</v>
      </c>
      <c r="AA249" s="164">
        <v>105.8536</v>
      </c>
      <c r="AB249" s="164">
        <v>106.830742</v>
      </c>
      <c r="AC249" s="164">
        <v>107.797173</v>
      </c>
      <c r="AD249" s="164">
        <v>108.74147000000001</v>
      </c>
      <c r="AE249" s="164">
        <v>109.648453</v>
      </c>
      <c r="AF249" s="146">
        <v>7.2500000000000004E-3</v>
      </c>
      <c r="AG249" s="153"/>
    </row>
    <row r="250" spans="1:33" ht="36.75">
      <c r="A250" s="152" t="s">
        <v>2301</v>
      </c>
      <c r="B250" s="148" t="s">
        <v>2137</v>
      </c>
      <c r="C250" s="164">
        <v>52.032425000000003</v>
      </c>
      <c r="D250" s="164">
        <v>52.165076999999997</v>
      </c>
      <c r="E250" s="164">
        <v>52.290520000000001</v>
      </c>
      <c r="F250" s="164">
        <v>52.522742999999998</v>
      </c>
      <c r="G250" s="164">
        <v>52.811751999999998</v>
      </c>
      <c r="H250" s="164">
        <v>53.117607</v>
      </c>
      <c r="I250" s="164">
        <v>53.433143999999999</v>
      </c>
      <c r="J250" s="164">
        <v>53.777199000000003</v>
      </c>
      <c r="K250" s="164">
        <v>54.147812000000002</v>
      </c>
      <c r="L250" s="164">
        <v>54.540801999999999</v>
      </c>
      <c r="M250" s="164">
        <v>54.928631000000003</v>
      </c>
      <c r="N250" s="164">
        <v>55.329391000000001</v>
      </c>
      <c r="O250" s="164">
        <v>55.719692000000002</v>
      </c>
      <c r="P250" s="164">
        <v>56.119872999999998</v>
      </c>
      <c r="Q250" s="164">
        <v>56.527348000000003</v>
      </c>
      <c r="R250" s="164">
        <v>56.944797999999999</v>
      </c>
      <c r="S250" s="164">
        <v>57.368217000000001</v>
      </c>
      <c r="T250" s="164">
        <v>57.796500999999999</v>
      </c>
      <c r="U250" s="164">
        <v>58.240608000000002</v>
      </c>
      <c r="V250" s="164">
        <v>58.703544999999998</v>
      </c>
      <c r="W250" s="164">
        <v>59.166580000000003</v>
      </c>
      <c r="X250" s="164">
        <v>59.640532999999998</v>
      </c>
      <c r="Y250" s="164">
        <v>60.111350999999999</v>
      </c>
      <c r="Z250" s="164">
        <v>60.590248000000003</v>
      </c>
      <c r="AA250" s="164">
        <v>61.072071000000001</v>
      </c>
      <c r="AB250" s="164">
        <v>61.554789999999997</v>
      </c>
      <c r="AC250" s="164">
        <v>62.04092</v>
      </c>
      <c r="AD250" s="164">
        <v>62.528530000000003</v>
      </c>
      <c r="AE250" s="164">
        <v>63.020488999999998</v>
      </c>
      <c r="AF250" s="146">
        <v>6.8659999999999997E-3</v>
      </c>
      <c r="AG250" s="153"/>
    </row>
    <row r="251" spans="1:33" ht="36.75">
      <c r="A251" s="152" t="s">
        <v>2302</v>
      </c>
      <c r="B251" s="148" t="s">
        <v>2297</v>
      </c>
      <c r="C251" s="164">
        <v>72.717087000000006</v>
      </c>
      <c r="D251" s="164">
        <v>73.091971999999998</v>
      </c>
      <c r="E251" s="164">
        <v>73.492531</v>
      </c>
      <c r="F251" s="164">
        <v>74.018456</v>
      </c>
      <c r="G251" s="164">
        <v>74.683121</v>
      </c>
      <c r="H251" s="164">
        <v>75.131766999999996</v>
      </c>
      <c r="I251" s="164">
        <v>75.592140000000001</v>
      </c>
      <c r="J251" s="164">
        <v>76.024017000000001</v>
      </c>
      <c r="K251" s="164">
        <v>76.492362999999997</v>
      </c>
      <c r="L251" s="164">
        <v>77.014213999999996</v>
      </c>
      <c r="M251" s="164">
        <v>77.600960000000001</v>
      </c>
      <c r="N251" s="164">
        <v>78.266677999999999</v>
      </c>
      <c r="O251" s="164">
        <v>78.981505999999996</v>
      </c>
      <c r="P251" s="164">
        <v>79.730591000000004</v>
      </c>
      <c r="Q251" s="164">
        <v>80.489220000000003</v>
      </c>
      <c r="R251" s="164">
        <v>81.260979000000006</v>
      </c>
      <c r="S251" s="164">
        <v>82.048454000000007</v>
      </c>
      <c r="T251" s="164">
        <v>82.814575000000005</v>
      </c>
      <c r="U251" s="164">
        <v>83.594772000000006</v>
      </c>
      <c r="V251" s="164">
        <v>84.382309000000006</v>
      </c>
      <c r="W251" s="164">
        <v>85.171204000000003</v>
      </c>
      <c r="X251" s="164">
        <v>85.974022000000005</v>
      </c>
      <c r="Y251" s="164">
        <v>86.764037999999999</v>
      </c>
      <c r="Z251" s="164">
        <v>87.549926999999997</v>
      </c>
      <c r="AA251" s="164">
        <v>88.321090999999996</v>
      </c>
      <c r="AB251" s="164">
        <v>89.091155999999998</v>
      </c>
      <c r="AC251" s="164">
        <v>89.849761999999998</v>
      </c>
      <c r="AD251" s="164">
        <v>90.593376000000006</v>
      </c>
      <c r="AE251" s="164">
        <v>91.328147999999999</v>
      </c>
      <c r="AF251" s="146">
        <v>8.1720000000000004E-3</v>
      </c>
      <c r="AG251" s="153"/>
    </row>
    <row r="252" spans="1:33">
      <c r="A252" s="147"/>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c r="AA252" s="153"/>
      <c r="AB252" s="153"/>
      <c r="AC252" s="153"/>
      <c r="AD252" s="153"/>
      <c r="AE252" s="153"/>
      <c r="AF252" s="153"/>
      <c r="AG252" s="153"/>
    </row>
    <row r="253" spans="1:33" ht="48.75">
      <c r="A253" s="147"/>
      <c r="B253" s="161" t="s">
        <v>938</v>
      </c>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c r="AA253" s="153"/>
      <c r="AB253" s="153"/>
      <c r="AC253" s="153"/>
      <c r="AD253" s="153"/>
      <c r="AE253" s="153"/>
      <c r="AF253" s="153"/>
      <c r="AG253" s="153"/>
    </row>
    <row r="254" spans="1:33" ht="36.75">
      <c r="A254" s="147"/>
      <c r="B254" s="161" t="s">
        <v>2303</v>
      </c>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c r="AA254" s="153"/>
      <c r="AB254" s="153"/>
      <c r="AC254" s="153"/>
      <c r="AD254" s="153"/>
      <c r="AE254" s="153"/>
      <c r="AF254" s="153"/>
      <c r="AG254" s="153"/>
    </row>
    <row r="255" spans="1:33" ht="24.75">
      <c r="A255" s="152" t="s">
        <v>2304</v>
      </c>
      <c r="B255" s="148" t="s">
        <v>2018</v>
      </c>
      <c r="C255" s="149">
        <v>2780.3857419999999</v>
      </c>
      <c r="D255" s="149">
        <v>2985.7573240000002</v>
      </c>
      <c r="E255" s="149">
        <v>3028.8010250000002</v>
      </c>
      <c r="F255" s="149">
        <v>3034.7165530000002</v>
      </c>
      <c r="G255" s="149">
        <v>3073.5104980000001</v>
      </c>
      <c r="H255" s="149">
        <v>3111.8442380000001</v>
      </c>
      <c r="I255" s="149">
        <v>3142.173096</v>
      </c>
      <c r="J255" s="149">
        <v>3164.733154</v>
      </c>
      <c r="K255" s="149">
        <v>3180.5661620000001</v>
      </c>
      <c r="L255" s="149">
        <v>3196.413086</v>
      </c>
      <c r="M255" s="149">
        <v>3221.5686040000001</v>
      </c>
      <c r="N255" s="149">
        <v>3248.0820309999999</v>
      </c>
      <c r="O255" s="149">
        <v>3272.0385740000002</v>
      </c>
      <c r="P255" s="149">
        <v>3300.560547</v>
      </c>
      <c r="Q255" s="149">
        <v>3337.4621579999998</v>
      </c>
      <c r="R255" s="149">
        <v>3381.5327149999998</v>
      </c>
      <c r="S255" s="149">
        <v>3427.8107909999999</v>
      </c>
      <c r="T255" s="149">
        <v>3476.1276859999998</v>
      </c>
      <c r="U255" s="149">
        <v>3532.2836910000001</v>
      </c>
      <c r="V255" s="149">
        <v>3586.0437010000001</v>
      </c>
      <c r="W255" s="149">
        <v>3640.7380370000001</v>
      </c>
      <c r="X255" s="149">
        <v>3696.2653810000002</v>
      </c>
      <c r="Y255" s="149">
        <v>3751.6508789999998</v>
      </c>
      <c r="Z255" s="149">
        <v>3805.5598140000002</v>
      </c>
      <c r="AA255" s="149">
        <v>3858.0747070000002</v>
      </c>
      <c r="AB255" s="149">
        <v>3914.3793949999999</v>
      </c>
      <c r="AC255" s="149">
        <v>3971.2456050000001</v>
      </c>
      <c r="AD255" s="149">
        <v>4027.2922359999998</v>
      </c>
      <c r="AE255" s="149">
        <v>4089.7993160000001</v>
      </c>
      <c r="AF255" s="146">
        <v>1.3878E-2</v>
      </c>
      <c r="AG255" s="153"/>
    </row>
    <row r="256" spans="1:33">
      <c r="A256" s="152" t="s">
        <v>2305</v>
      </c>
      <c r="B256" s="148" t="s">
        <v>2020</v>
      </c>
      <c r="C256" s="149">
        <v>208.645813</v>
      </c>
      <c r="D256" s="149">
        <v>244.10438500000001</v>
      </c>
      <c r="E256" s="149">
        <v>267.99700899999999</v>
      </c>
      <c r="F256" s="149">
        <v>281.98382600000002</v>
      </c>
      <c r="G256" s="149">
        <v>293.084045</v>
      </c>
      <c r="H256" s="149">
        <v>302.626373</v>
      </c>
      <c r="I256" s="149">
        <v>306.38412499999998</v>
      </c>
      <c r="J256" s="149">
        <v>310.086792</v>
      </c>
      <c r="K256" s="149">
        <v>313.02474999999998</v>
      </c>
      <c r="L256" s="149">
        <v>316.04913299999998</v>
      </c>
      <c r="M256" s="149">
        <v>319.02706899999998</v>
      </c>
      <c r="N256" s="149">
        <v>321.92867999999999</v>
      </c>
      <c r="O256" s="149">
        <v>324.786743</v>
      </c>
      <c r="P256" s="149">
        <v>327.64398199999999</v>
      </c>
      <c r="Q256" s="149">
        <v>330.28103599999997</v>
      </c>
      <c r="R256" s="149">
        <v>333.12841800000001</v>
      </c>
      <c r="S256" s="149">
        <v>335.69766199999998</v>
      </c>
      <c r="T256" s="149">
        <v>338.28350799999998</v>
      </c>
      <c r="U256" s="149">
        <v>341.16531400000002</v>
      </c>
      <c r="V256" s="149">
        <v>344.240295</v>
      </c>
      <c r="W256" s="149">
        <v>347.39129600000001</v>
      </c>
      <c r="X256" s="149">
        <v>350.55389400000001</v>
      </c>
      <c r="Y256" s="149">
        <v>354.091522</v>
      </c>
      <c r="Z256" s="149">
        <v>357.82122800000002</v>
      </c>
      <c r="AA256" s="149">
        <v>361.58618200000001</v>
      </c>
      <c r="AB256" s="149">
        <v>365.18158</v>
      </c>
      <c r="AC256" s="149">
        <v>368.808899</v>
      </c>
      <c r="AD256" s="149">
        <v>372.51077299999997</v>
      </c>
      <c r="AE256" s="149">
        <v>376.32229599999999</v>
      </c>
      <c r="AF256" s="146">
        <v>2.1288000000000001E-2</v>
      </c>
      <c r="AG256" s="153"/>
    </row>
    <row r="257" spans="1:33" ht="48.75">
      <c r="A257" s="152" t="s">
        <v>2306</v>
      </c>
      <c r="B257" s="148" t="s">
        <v>2022</v>
      </c>
      <c r="C257" s="149">
        <v>196.934158</v>
      </c>
      <c r="D257" s="149">
        <v>232.30671699999999</v>
      </c>
      <c r="E257" s="149">
        <v>261.84793100000002</v>
      </c>
      <c r="F257" s="149">
        <v>279.79983499999997</v>
      </c>
      <c r="G257" s="149">
        <v>295.92919899999998</v>
      </c>
      <c r="H257" s="149">
        <v>308.29476899999997</v>
      </c>
      <c r="I257" s="149">
        <v>319.13308699999999</v>
      </c>
      <c r="J257" s="149">
        <v>329.26968399999998</v>
      </c>
      <c r="K257" s="149">
        <v>339.56768799999998</v>
      </c>
      <c r="L257" s="149">
        <v>349.96786500000002</v>
      </c>
      <c r="M257" s="149">
        <v>360.54040500000002</v>
      </c>
      <c r="N257" s="149">
        <v>370.84356700000001</v>
      </c>
      <c r="O257" s="149">
        <v>381.30542000000003</v>
      </c>
      <c r="P257" s="149">
        <v>391.86987299999998</v>
      </c>
      <c r="Q257" s="149">
        <v>402.56347699999998</v>
      </c>
      <c r="R257" s="149">
        <v>413.346588</v>
      </c>
      <c r="S257" s="149">
        <v>424.15704299999999</v>
      </c>
      <c r="T257" s="149">
        <v>435.21081500000003</v>
      </c>
      <c r="U257" s="149">
        <v>446.14224200000001</v>
      </c>
      <c r="V257" s="149">
        <v>456.85961900000001</v>
      </c>
      <c r="W257" s="149">
        <v>467.702789</v>
      </c>
      <c r="X257" s="149">
        <v>478.244598</v>
      </c>
      <c r="Y257" s="149">
        <v>489.21554600000002</v>
      </c>
      <c r="Z257" s="149">
        <v>500.09182700000002</v>
      </c>
      <c r="AA257" s="149">
        <v>511.115723</v>
      </c>
      <c r="AB257" s="149">
        <v>522.51269500000001</v>
      </c>
      <c r="AC257" s="149">
        <v>533.62554899999998</v>
      </c>
      <c r="AD257" s="149">
        <v>545.11084000000005</v>
      </c>
      <c r="AE257" s="149">
        <v>557.21997099999999</v>
      </c>
      <c r="AF257" s="146">
        <v>3.7844999999999997E-2</v>
      </c>
      <c r="AG257" s="153"/>
    </row>
    <row r="258" spans="1:33" ht="24.75">
      <c r="A258" s="152" t="s">
        <v>2307</v>
      </c>
      <c r="B258" s="148" t="s">
        <v>2024</v>
      </c>
      <c r="C258" s="149">
        <v>1851.2802730000001</v>
      </c>
      <c r="D258" s="149">
        <v>2344.2438959999999</v>
      </c>
      <c r="E258" s="149">
        <v>2656.310547</v>
      </c>
      <c r="F258" s="149">
        <v>2786.9978030000002</v>
      </c>
      <c r="G258" s="149">
        <v>2933.4677729999999</v>
      </c>
      <c r="H258" s="149">
        <v>2993.6411130000001</v>
      </c>
      <c r="I258" s="149">
        <v>3048.8796390000002</v>
      </c>
      <c r="J258" s="149">
        <v>3099.0534670000002</v>
      </c>
      <c r="K258" s="149">
        <v>3146.3701169999999</v>
      </c>
      <c r="L258" s="149">
        <v>3191.6606449999999</v>
      </c>
      <c r="M258" s="149">
        <v>3234.966797</v>
      </c>
      <c r="N258" s="149">
        <v>3273.9794919999999</v>
      </c>
      <c r="O258" s="149">
        <v>3309.195068</v>
      </c>
      <c r="P258" s="149">
        <v>3338.8146969999998</v>
      </c>
      <c r="Q258" s="149">
        <v>3370.470703</v>
      </c>
      <c r="R258" s="149">
        <v>3403.8549800000001</v>
      </c>
      <c r="S258" s="149">
        <v>3437.0017090000001</v>
      </c>
      <c r="T258" s="149">
        <v>3473.2641600000002</v>
      </c>
      <c r="U258" s="149">
        <v>3510.6833499999998</v>
      </c>
      <c r="V258" s="149">
        <v>3548.211182</v>
      </c>
      <c r="W258" s="149">
        <v>3585.3435060000002</v>
      </c>
      <c r="X258" s="149">
        <v>3621.6083979999999</v>
      </c>
      <c r="Y258" s="149">
        <v>3658.6279300000001</v>
      </c>
      <c r="Z258" s="149">
        <v>3696.2770999999998</v>
      </c>
      <c r="AA258" s="149">
        <v>3735.7353520000001</v>
      </c>
      <c r="AB258" s="149">
        <v>3775.4865719999998</v>
      </c>
      <c r="AC258" s="149">
        <v>3816.5454100000002</v>
      </c>
      <c r="AD258" s="149">
        <v>3858.6560060000002</v>
      </c>
      <c r="AE258" s="149">
        <v>3900.7966310000002</v>
      </c>
      <c r="AF258" s="146">
        <v>2.6974999999999999E-2</v>
      </c>
      <c r="AG258" s="153"/>
    </row>
    <row r="259" spans="1:33">
      <c r="A259" s="152" t="s">
        <v>2308</v>
      </c>
      <c r="B259" s="171" t="s">
        <v>2026</v>
      </c>
      <c r="C259" s="172">
        <v>221.601868</v>
      </c>
      <c r="D259" s="172">
        <v>305.65100100000001</v>
      </c>
      <c r="E259" s="172">
        <v>351.91027800000001</v>
      </c>
      <c r="F259" s="172">
        <v>374.380157</v>
      </c>
      <c r="G259" s="172">
        <v>397.491669</v>
      </c>
      <c r="H259" s="172">
        <v>412.524384</v>
      </c>
      <c r="I259" s="172">
        <v>425.48336799999998</v>
      </c>
      <c r="J259" s="172">
        <v>427.36166400000002</v>
      </c>
      <c r="K259" s="172">
        <v>428.41531400000002</v>
      </c>
      <c r="L259" s="172">
        <v>428.59774800000002</v>
      </c>
      <c r="M259" s="172">
        <v>427.95602400000001</v>
      </c>
      <c r="N259" s="172">
        <v>426.94494600000002</v>
      </c>
      <c r="O259" s="172">
        <v>425.34710699999999</v>
      </c>
      <c r="P259" s="172">
        <v>423.23867799999999</v>
      </c>
      <c r="Q259" s="172">
        <v>420.81689499999999</v>
      </c>
      <c r="R259" s="172">
        <v>417.70291099999997</v>
      </c>
      <c r="S259" s="172">
        <v>414.47122200000001</v>
      </c>
      <c r="T259" s="172">
        <v>411.232483</v>
      </c>
      <c r="U259" s="172">
        <v>407.90484600000002</v>
      </c>
      <c r="V259" s="172">
        <v>404.43249500000002</v>
      </c>
      <c r="W259" s="172">
        <v>400.351135</v>
      </c>
      <c r="X259" s="172">
        <v>396.24203499999999</v>
      </c>
      <c r="Y259" s="172">
        <v>392.20419299999998</v>
      </c>
      <c r="Z259" s="172">
        <v>388.33065800000003</v>
      </c>
      <c r="AA259" s="172">
        <v>384.79718000000003</v>
      </c>
      <c r="AB259" s="172">
        <v>381.531342</v>
      </c>
      <c r="AC259" s="172">
        <v>378.61096199999997</v>
      </c>
      <c r="AD259" s="172">
        <v>376.006012</v>
      </c>
      <c r="AE259" s="172">
        <v>373.66793799999999</v>
      </c>
      <c r="AF259" s="173">
        <v>1.8835000000000001E-2</v>
      </c>
      <c r="AG259" s="153"/>
    </row>
    <row r="260" spans="1:33" ht="48.75">
      <c r="A260" s="152" t="s">
        <v>2309</v>
      </c>
      <c r="B260" s="148" t="s">
        <v>2028</v>
      </c>
      <c r="C260" s="149">
        <v>168.51355000000001</v>
      </c>
      <c r="D260" s="149">
        <v>237.92446899999999</v>
      </c>
      <c r="E260" s="149">
        <v>289.254547</v>
      </c>
      <c r="F260" s="149">
        <v>320.81323200000003</v>
      </c>
      <c r="G260" s="149">
        <v>346.70153800000003</v>
      </c>
      <c r="H260" s="149">
        <v>364.45755000000003</v>
      </c>
      <c r="I260" s="149">
        <v>380.39138800000001</v>
      </c>
      <c r="J260" s="149">
        <v>389.99795499999999</v>
      </c>
      <c r="K260" s="149">
        <v>399.15072600000002</v>
      </c>
      <c r="L260" s="149">
        <v>408.00769000000003</v>
      </c>
      <c r="M260" s="149">
        <v>416.19485500000002</v>
      </c>
      <c r="N260" s="149">
        <v>423.83029199999999</v>
      </c>
      <c r="O260" s="149">
        <v>430.96533199999999</v>
      </c>
      <c r="P260" s="149">
        <v>437.64898699999998</v>
      </c>
      <c r="Q260" s="149">
        <v>444.06417800000003</v>
      </c>
      <c r="R260" s="149">
        <v>449.59255999999999</v>
      </c>
      <c r="S260" s="149">
        <v>454.55630500000001</v>
      </c>
      <c r="T260" s="149">
        <v>459.60629299999999</v>
      </c>
      <c r="U260" s="149">
        <v>464.62707499999999</v>
      </c>
      <c r="V260" s="149">
        <v>470.443085</v>
      </c>
      <c r="W260" s="149">
        <v>476.091858</v>
      </c>
      <c r="X260" s="149">
        <v>481.87719700000002</v>
      </c>
      <c r="Y260" s="149">
        <v>487.620544</v>
      </c>
      <c r="Z260" s="149">
        <v>493.388824</v>
      </c>
      <c r="AA260" s="149">
        <v>499.60229500000003</v>
      </c>
      <c r="AB260" s="149">
        <v>505.96167000000003</v>
      </c>
      <c r="AC260" s="149">
        <v>512.96533199999999</v>
      </c>
      <c r="AD260" s="149">
        <v>520.19604500000003</v>
      </c>
      <c r="AE260" s="149">
        <v>527.62707499999999</v>
      </c>
      <c r="AF260" s="146">
        <v>4.1605999999999997E-2</v>
      </c>
      <c r="AG260" s="153"/>
    </row>
    <row r="261" spans="1:33" ht="24.75">
      <c r="A261" s="152" t="s">
        <v>2310</v>
      </c>
      <c r="B261" s="148" t="s">
        <v>2030</v>
      </c>
      <c r="C261" s="149">
        <v>179.126678</v>
      </c>
      <c r="D261" s="149">
        <v>215.03079199999999</v>
      </c>
      <c r="E261" s="149">
        <v>244.060822</v>
      </c>
      <c r="F261" s="149">
        <v>261.45654300000001</v>
      </c>
      <c r="G261" s="149">
        <v>280.28369099999998</v>
      </c>
      <c r="H261" s="149">
        <v>292.36175500000002</v>
      </c>
      <c r="I261" s="149">
        <v>302.99865699999998</v>
      </c>
      <c r="J261" s="149">
        <v>308.74017300000003</v>
      </c>
      <c r="K261" s="149">
        <v>313.805115</v>
      </c>
      <c r="L261" s="149">
        <v>316.84539799999999</v>
      </c>
      <c r="M261" s="149">
        <v>317.10681199999999</v>
      </c>
      <c r="N261" s="149">
        <v>316.64288299999998</v>
      </c>
      <c r="O261" s="149">
        <v>315.78216600000002</v>
      </c>
      <c r="P261" s="149">
        <v>314.73529100000002</v>
      </c>
      <c r="Q261" s="149">
        <v>313.11498999999998</v>
      </c>
      <c r="R261" s="149">
        <v>311.12240600000001</v>
      </c>
      <c r="S261" s="149">
        <v>308.86721799999998</v>
      </c>
      <c r="T261" s="149">
        <v>306.44967700000001</v>
      </c>
      <c r="U261" s="149">
        <v>304.52310199999999</v>
      </c>
      <c r="V261" s="149">
        <v>302.85192899999998</v>
      </c>
      <c r="W261" s="149">
        <v>301.93472300000002</v>
      </c>
      <c r="X261" s="149">
        <v>301.031586</v>
      </c>
      <c r="Y261" s="149">
        <v>299.95602400000001</v>
      </c>
      <c r="Z261" s="149">
        <v>298.817047</v>
      </c>
      <c r="AA261" s="149">
        <v>298.03195199999999</v>
      </c>
      <c r="AB261" s="149">
        <v>296.93994099999998</v>
      </c>
      <c r="AC261" s="149">
        <v>296.07199100000003</v>
      </c>
      <c r="AD261" s="149">
        <v>295.05017099999998</v>
      </c>
      <c r="AE261" s="149">
        <v>294.96356200000002</v>
      </c>
      <c r="AF261" s="146">
        <v>1.7971999999999998E-2</v>
      </c>
      <c r="AG261" s="153"/>
    </row>
    <row r="262" spans="1:33">
      <c r="A262" s="152" t="s">
        <v>2311</v>
      </c>
      <c r="B262" s="148" t="s">
        <v>2032</v>
      </c>
      <c r="C262" s="149">
        <v>416.00412</v>
      </c>
      <c r="D262" s="149">
        <v>435.07611100000003</v>
      </c>
      <c r="E262" s="149">
        <v>459.97994999999997</v>
      </c>
      <c r="F262" s="149">
        <v>476.07449300000002</v>
      </c>
      <c r="G262" s="149">
        <v>489.50857500000001</v>
      </c>
      <c r="H262" s="149">
        <v>497.90765399999998</v>
      </c>
      <c r="I262" s="149">
        <v>504.07409699999999</v>
      </c>
      <c r="J262" s="149">
        <v>508.27261399999998</v>
      </c>
      <c r="K262" s="149">
        <v>511.631958</v>
      </c>
      <c r="L262" s="149">
        <v>515.64855999999997</v>
      </c>
      <c r="M262" s="149">
        <v>519.63006600000006</v>
      </c>
      <c r="N262" s="149">
        <v>523.36047399999995</v>
      </c>
      <c r="O262" s="149">
        <v>527.20733600000005</v>
      </c>
      <c r="P262" s="149">
        <v>531.08386199999995</v>
      </c>
      <c r="Q262" s="149">
        <v>534.912598</v>
      </c>
      <c r="R262" s="149">
        <v>538.74658199999999</v>
      </c>
      <c r="S262" s="149">
        <v>542.65185499999995</v>
      </c>
      <c r="T262" s="149">
        <v>546.45281999999997</v>
      </c>
      <c r="U262" s="149">
        <v>549.711365</v>
      </c>
      <c r="V262" s="149">
        <v>553.53753700000004</v>
      </c>
      <c r="W262" s="149">
        <v>557.36541699999998</v>
      </c>
      <c r="X262" s="149">
        <v>561.29571499999997</v>
      </c>
      <c r="Y262" s="149">
        <v>565.61267099999998</v>
      </c>
      <c r="Z262" s="149">
        <v>569.73651099999995</v>
      </c>
      <c r="AA262" s="149">
        <v>573.75341800000001</v>
      </c>
      <c r="AB262" s="149">
        <v>578.07080099999996</v>
      </c>
      <c r="AC262" s="149">
        <v>582.46887200000003</v>
      </c>
      <c r="AD262" s="149">
        <v>586.97009300000002</v>
      </c>
      <c r="AE262" s="149">
        <v>591.20471199999997</v>
      </c>
      <c r="AF262" s="146">
        <v>1.2632000000000001E-2</v>
      </c>
      <c r="AG262" s="153"/>
    </row>
    <row r="263" spans="1:33" ht="48.75">
      <c r="A263" s="152" t="s">
        <v>2312</v>
      </c>
      <c r="B263" s="148" t="s">
        <v>2034</v>
      </c>
      <c r="C263" s="149">
        <v>73.955650000000006</v>
      </c>
      <c r="D263" s="149">
        <v>95.126662999999994</v>
      </c>
      <c r="E263" s="149">
        <v>115.192429</v>
      </c>
      <c r="F263" s="149">
        <v>129.06636</v>
      </c>
      <c r="G263" s="149">
        <v>140.716995</v>
      </c>
      <c r="H263" s="149">
        <v>147.306015</v>
      </c>
      <c r="I263" s="149">
        <v>152.34046900000001</v>
      </c>
      <c r="J263" s="149">
        <v>156.239395</v>
      </c>
      <c r="K263" s="149">
        <v>159.975357</v>
      </c>
      <c r="L263" s="149">
        <v>163.19773900000001</v>
      </c>
      <c r="M263" s="149">
        <v>165.568085</v>
      </c>
      <c r="N263" s="149">
        <v>167.91790800000001</v>
      </c>
      <c r="O263" s="149">
        <v>170.270218</v>
      </c>
      <c r="P263" s="149">
        <v>172.59960899999999</v>
      </c>
      <c r="Q263" s="149">
        <v>174.98753400000001</v>
      </c>
      <c r="R263" s="149">
        <v>177.488541</v>
      </c>
      <c r="S263" s="149">
        <v>180.11563100000001</v>
      </c>
      <c r="T263" s="149">
        <v>182.86473100000001</v>
      </c>
      <c r="U263" s="149">
        <v>185.54518100000001</v>
      </c>
      <c r="V263" s="149">
        <v>188.11949200000001</v>
      </c>
      <c r="W263" s="149">
        <v>190.94824199999999</v>
      </c>
      <c r="X263" s="149">
        <v>193.95942700000001</v>
      </c>
      <c r="Y263" s="149">
        <v>197.024719</v>
      </c>
      <c r="Z263" s="149">
        <v>200.15832499999999</v>
      </c>
      <c r="AA263" s="149">
        <v>203.33165</v>
      </c>
      <c r="AB263" s="149">
        <v>206.593491</v>
      </c>
      <c r="AC263" s="149">
        <v>209.972916</v>
      </c>
      <c r="AD263" s="149">
        <v>213.53128100000001</v>
      </c>
      <c r="AE263" s="149">
        <v>217.14962800000001</v>
      </c>
      <c r="AF263" s="146">
        <v>3.9218000000000003E-2</v>
      </c>
      <c r="AG263" s="153"/>
    </row>
    <row r="264" spans="1:33">
      <c r="A264" s="152" t="s">
        <v>2313</v>
      </c>
      <c r="B264" s="148" t="s">
        <v>2036</v>
      </c>
      <c r="C264" s="149">
        <v>1451.1182859999999</v>
      </c>
      <c r="D264" s="149">
        <v>1448.4776609999999</v>
      </c>
      <c r="E264" s="149">
        <v>1460.338379</v>
      </c>
      <c r="F264" s="149">
        <v>1552.7242429999999</v>
      </c>
      <c r="G264" s="149">
        <v>1648.0225829999999</v>
      </c>
      <c r="H264" s="149">
        <v>1734.6660159999999</v>
      </c>
      <c r="I264" s="149">
        <v>1815.9964600000001</v>
      </c>
      <c r="J264" s="149">
        <v>1896.059448</v>
      </c>
      <c r="K264" s="149">
        <v>1974.168091</v>
      </c>
      <c r="L264" s="149">
        <v>2049.9370119999999</v>
      </c>
      <c r="M264" s="149">
        <v>2125.3466800000001</v>
      </c>
      <c r="N264" s="149">
        <v>2198.2224120000001</v>
      </c>
      <c r="O264" s="149">
        <v>2269.7983399999998</v>
      </c>
      <c r="P264" s="149">
        <v>2340.0966800000001</v>
      </c>
      <c r="Q264" s="149">
        <v>2409.6188959999999</v>
      </c>
      <c r="R264" s="149">
        <v>2477.8977049999999</v>
      </c>
      <c r="S264" s="149">
        <v>2545.1379390000002</v>
      </c>
      <c r="T264" s="149">
        <v>2612.1066890000002</v>
      </c>
      <c r="U264" s="149">
        <v>2678.4179690000001</v>
      </c>
      <c r="V264" s="149">
        <v>2744.9497070000002</v>
      </c>
      <c r="W264" s="149">
        <v>2813.2739259999998</v>
      </c>
      <c r="X264" s="149">
        <v>2881.1601559999999</v>
      </c>
      <c r="Y264" s="149">
        <v>2947.9079590000001</v>
      </c>
      <c r="Z264" s="149">
        <v>3013.438721</v>
      </c>
      <c r="AA264" s="149">
        <v>3077.5346679999998</v>
      </c>
      <c r="AB264" s="149">
        <v>3140.7070309999999</v>
      </c>
      <c r="AC264" s="149">
        <v>3203.1733399999998</v>
      </c>
      <c r="AD264" s="149">
        <v>3264.3950199999999</v>
      </c>
      <c r="AE264" s="149">
        <v>3322.8706050000001</v>
      </c>
      <c r="AF264" s="146">
        <v>3.0030999999999999E-2</v>
      </c>
      <c r="AG264" s="153"/>
    </row>
    <row r="265" spans="1:33">
      <c r="A265" s="152" t="s">
        <v>2314</v>
      </c>
      <c r="B265" s="148" t="s">
        <v>2038</v>
      </c>
      <c r="C265" s="149">
        <v>208.97879</v>
      </c>
      <c r="D265" s="149">
        <v>254.292068</v>
      </c>
      <c r="E265" s="149">
        <v>286.61102299999999</v>
      </c>
      <c r="F265" s="149">
        <v>309.37872299999998</v>
      </c>
      <c r="G265" s="149">
        <v>342.33682299999998</v>
      </c>
      <c r="H265" s="149">
        <v>370.96890300000001</v>
      </c>
      <c r="I265" s="149">
        <v>398.87280299999998</v>
      </c>
      <c r="J265" s="149">
        <v>428.155731</v>
      </c>
      <c r="K265" s="149">
        <v>457.75784299999998</v>
      </c>
      <c r="L265" s="149">
        <v>487.02401700000001</v>
      </c>
      <c r="M265" s="149">
        <v>515.97143600000004</v>
      </c>
      <c r="N265" s="149">
        <v>544.28241000000003</v>
      </c>
      <c r="O265" s="149">
        <v>571.83215299999995</v>
      </c>
      <c r="P265" s="149">
        <v>598.52832000000001</v>
      </c>
      <c r="Q265" s="149">
        <v>624.42962599999998</v>
      </c>
      <c r="R265" s="149">
        <v>650.14923099999999</v>
      </c>
      <c r="S265" s="149">
        <v>675.95190400000001</v>
      </c>
      <c r="T265" s="149">
        <v>702.09271200000001</v>
      </c>
      <c r="U265" s="149">
        <v>728.36053500000003</v>
      </c>
      <c r="V265" s="149">
        <v>754.63989300000003</v>
      </c>
      <c r="W265" s="149">
        <v>780.98950200000002</v>
      </c>
      <c r="X265" s="149">
        <v>807.26147500000002</v>
      </c>
      <c r="Y265" s="149">
        <v>833.47289999999998</v>
      </c>
      <c r="Z265" s="149">
        <v>859.46899399999995</v>
      </c>
      <c r="AA265" s="149">
        <v>885.26336700000002</v>
      </c>
      <c r="AB265" s="149">
        <v>910.78649900000005</v>
      </c>
      <c r="AC265" s="149">
        <v>935.97699</v>
      </c>
      <c r="AD265" s="149">
        <v>960.82641599999999</v>
      </c>
      <c r="AE265" s="149">
        <v>985.28186000000005</v>
      </c>
      <c r="AF265" s="146">
        <v>5.6944000000000002E-2</v>
      </c>
      <c r="AG265" s="153"/>
    </row>
    <row r="266" spans="1:33" ht="36.75">
      <c r="A266" s="152" t="s">
        <v>2315</v>
      </c>
      <c r="B266" s="148" t="s">
        <v>2040</v>
      </c>
      <c r="C266" s="149">
        <v>867.03515600000003</v>
      </c>
      <c r="D266" s="149">
        <v>1072.595703</v>
      </c>
      <c r="E266" s="149">
        <v>1236.2861330000001</v>
      </c>
      <c r="F266" s="149">
        <v>1338.03772</v>
      </c>
      <c r="G266" s="149">
        <v>1461.0483400000001</v>
      </c>
      <c r="H266" s="149">
        <v>1545.8792719999999</v>
      </c>
      <c r="I266" s="149">
        <v>1622.678467</v>
      </c>
      <c r="J266" s="149">
        <v>1683.805298</v>
      </c>
      <c r="K266" s="149">
        <v>1743.7689210000001</v>
      </c>
      <c r="L266" s="149">
        <v>1802.757202</v>
      </c>
      <c r="M266" s="149">
        <v>1861.040039</v>
      </c>
      <c r="N266" s="149">
        <v>1918.223389</v>
      </c>
      <c r="O266" s="149">
        <v>1974.3983149999999</v>
      </c>
      <c r="P266" s="149">
        <v>2029.987183</v>
      </c>
      <c r="Q266" s="149">
        <v>2083.4384770000001</v>
      </c>
      <c r="R266" s="149">
        <v>2137.2441410000001</v>
      </c>
      <c r="S266" s="149">
        <v>2190.7312010000001</v>
      </c>
      <c r="T266" s="149">
        <v>2245.4086910000001</v>
      </c>
      <c r="U266" s="149">
        <v>2301.0671390000002</v>
      </c>
      <c r="V266" s="149">
        <v>2356.5280760000001</v>
      </c>
      <c r="W266" s="149">
        <v>2412.4572750000002</v>
      </c>
      <c r="X266" s="149">
        <v>2468.8115229999999</v>
      </c>
      <c r="Y266" s="149">
        <v>2525.983154</v>
      </c>
      <c r="Z266" s="149">
        <v>2583.9116210000002</v>
      </c>
      <c r="AA266" s="149">
        <v>2641.3608399999998</v>
      </c>
      <c r="AB266" s="149">
        <v>2699.47876</v>
      </c>
      <c r="AC266" s="149">
        <v>2758.8125</v>
      </c>
      <c r="AD266" s="149">
        <v>2819.6669919999999</v>
      </c>
      <c r="AE266" s="149">
        <v>2881.930664</v>
      </c>
      <c r="AF266" s="146">
        <v>4.3831000000000002E-2</v>
      </c>
      <c r="AG266" s="153"/>
    </row>
    <row r="267" spans="1:33" ht="24.75">
      <c r="A267" s="152" t="s">
        <v>2316</v>
      </c>
      <c r="B267" s="148" t="s">
        <v>2042</v>
      </c>
      <c r="C267" s="149">
        <v>346.51025399999997</v>
      </c>
      <c r="D267" s="149">
        <v>460.98516799999999</v>
      </c>
      <c r="E267" s="149">
        <v>586.89025900000001</v>
      </c>
      <c r="F267" s="149">
        <v>680.533997</v>
      </c>
      <c r="G267" s="149">
        <v>748.53832999999997</v>
      </c>
      <c r="H267" s="149">
        <v>794.39892599999996</v>
      </c>
      <c r="I267" s="149">
        <v>837.76019299999996</v>
      </c>
      <c r="J267" s="149">
        <v>872.31732199999999</v>
      </c>
      <c r="K267" s="149">
        <v>907.20416299999999</v>
      </c>
      <c r="L267" s="149">
        <v>941.03716999999995</v>
      </c>
      <c r="M267" s="149">
        <v>973.77050799999995</v>
      </c>
      <c r="N267" s="149">
        <v>1006.571594</v>
      </c>
      <c r="O267" s="149">
        <v>1039.2143550000001</v>
      </c>
      <c r="P267" s="149">
        <v>1072.2879640000001</v>
      </c>
      <c r="Q267" s="149">
        <v>1105.6850589999999</v>
      </c>
      <c r="R267" s="149">
        <v>1138.0900879999999</v>
      </c>
      <c r="S267" s="149">
        <v>1171.398682</v>
      </c>
      <c r="T267" s="149">
        <v>1205.82251</v>
      </c>
      <c r="U267" s="149">
        <v>1241.3045649999999</v>
      </c>
      <c r="V267" s="149">
        <v>1277.2060550000001</v>
      </c>
      <c r="W267" s="149">
        <v>1314.159668</v>
      </c>
      <c r="X267" s="149">
        <v>1352.1051030000001</v>
      </c>
      <c r="Y267" s="149">
        <v>1390.8477780000001</v>
      </c>
      <c r="Z267" s="149">
        <v>1431.080322</v>
      </c>
      <c r="AA267" s="149">
        <v>1472.3236079999999</v>
      </c>
      <c r="AB267" s="149">
        <v>1514.3946530000001</v>
      </c>
      <c r="AC267" s="149">
        <v>1557.846436</v>
      </c>
      <c r="AD267" s="149">
        <v>1603.0229489999999</v>
      </c>
      <c r="AE267" s="149">
        <v>1649.9516599999999</v>
      </c>
      <c r="AF267" s="146">
        <v>5.7318000000000001E-2</v>
      </c>
      <c r="AG267" s="153"/>
    </row>
    <row r="268" spans="1:33">
      <c r="A268" s="152" t="s">
        <v>2317</v>
      </c>
      <c r="B268" s="148" t="s">
        <v>2044</v>
      </c>
      <c r="C268" s="149">
        <v>238.01660200000001</v>
      </c>
      <c r="D268" s="149">
        <v>292.01559400000002</v>
      </c>
      <c r="E268" s="149">
        <v>342.62622099999999</v>
      </c>
      <c r="F268" s="149">
        <v>371.09878500000002</v>
      </c>
      <c r="G268" s="149">
        <v>397.24188199999998</v>
      </c>
      <c r="H268" s="149">
        <v>415.29754600000001</v>
      </c>
      <c r="I268" s="149">
        <v>430.12527499999999</v>
      </c>
      <c r="J268" s="149">
        <v>445.471924</v>
      </c>
      <c r="K268" s="149">
        <v>461.20977800000003</v>
      </c>
      <c r="L268" s="149">
        <v>477.47970600000002</v>
      </c>
      <c r="M268" s="149">
        <v>493.92965700000002</v>
      </c>
      <c r="N268" s="149">
        <v>509.80444299999999</v>
      </c>
      <c r="O268" s="149">
        <v>525.89868200000001</v>
      </c>
      <c r="P268" s="149">
        <v>542.28320299999996</v>
      </c>
      <c r="Q268" s="149">
        <v>559.28747599999997</v>
      </c>
      <c r="R268" s="149">
        <v>576.76782200000002</v>
      </c>
      <c r="S268" s="149">
        <v>594.41863999999998</v>
      </c>
      <c r="T268" s="149">
        <v>611.94549600000005</v>
      </c>
      <c r="U268" s="149">
        <v>629.67645300000004</v>
      </c>
      <c r="V268" s="149">
        <v>648.33166500000004</v>
      </c>
      <c r="W268" s="149">
        <v>667.59130900000002</v>
      </c>
      <c r="X268" s="149">
        <v>686.76452600000005</v>
      </c>
      <c r="Y268" s="149">
        <v>705.953125</v>
      </c>
      <c r="Z268" s="149">
        <v>725.06225600000005</v>
      </c>
      <c r="AA268" s="149">
        <v>745.34143100000006</v>
      </c>
      <c r="AB268" s="149">
        <v>766.22436500000003</v>
      </c>
      <c r="AC268" s="149">
        <v>786.81048599999997</v>
      </c>
      <c r="AD268" s="149">
        <v>807.81488000000002</v>
      </c>
      <c r="AE268" s="149">
        <v>829.29736300000002</v>
      </c>
      <c r="AF268" s="146">
        <v>4.5588999999999998E-2</v>
      </c>
      <c r="AG268" s="153"/>
    </row>
    <row r="269" spans="1:33">
      <c r="A269" s="152" t="s">
        <v>2318</v>
      </c>
      <c r="B269" s="148" t="s">
        <v>2046</v>
      </c>
      <c r="C269" s="149">
        <v>177.623413</v>
      </c>
      <c r="D269" s="149">
        <v>195.50058000000001</v>
      </c>
      <c r="E269" s="149">
        <v>207.707291</v>
      </c>
      <c r="F269" s="149">
        <v>217.55487099999999</v>
      </c>
      <c r="G269" s="149">
        <v>226.44786099999999</v>
      </c>
      <c r="H269" s="149">
        <v>232.75968900000001</v>
      </c>
      <c r="I269" s="149">
        <v>237.95294200000001</v>
      </c>
      <c r="J269" s="149">
        <v>242.19709800000001</v>
      </c>
      <c r="K269" s="149">
        <v>245.968491</v>
      </c>
      <c r="L269" s="149">
        <v>248.83398399999999</v>
      </c>
      <c r="M269" s="149">
        <v>251.384018</v>
      </c>
      <c r="N269" s="149">
        <v>253.604691</v>
      </c>
      <c r="O269" s="149">
        <v>255.25396699999999</v>
      </c>
      <c r="P269" s="149">
        <v>256.37383999999997</v>
      </c>
      <c r="Q269" s="149">
        <v>256.94958500000001</v>
      </c>
      <c r="R269" s="149">
        <v>257.154877</v>
      </c>
      <c r="S269" s="149">
        <v>257.03921500000001</v>
      </c>
      <c r="T269" s="149">
        <v>257.08990499999999</v>
      </c>
      <c r="U269" s="149">
        <v>256.81127900000001</v>
      </c>
      <c r="V269" s="149">
        <v>256.21752900000001</v>
      </c>
      <c r="W269" s="149">
        <v>255.38690199999999</v>
      </c>
      <c r="X269" s="149">
        <v>254.49252300000001</v>
      </c>
      <c r="Y269" s="149">
        <v>253.54028299999999</v>
      </c>
      <c r="Z269" s="149">
        <v>252.629974</v>
      </c>
      <c r="AA269" s="149">
        <v>251.59161399999999</v>
      </c>
      <c r="AB269" s="149">
        <v>250.509827</v>
      </c>
      <c r="AC269" s="149">
        <v>249.387283</v>
      </c>
      <c r="AD269" s="149">
        <v>248.32836900000001</v>
      </c>
      <c r="AE269" s="149">
        <v>247.25846899999999</v>
      </c>
      <c r="AF269" s="146">
        <v>1.1882999999999999E-2</v>
      </c>
      <c r="AG269" s="153"/>
    </row>
    <row r="270" spans="1:33" ht="36.75">
      <c r="A270" s="152" t="s">
        <v>2319</v>
      </c>
      <c r="B270" s="148" t="s">
        <v>2048</v>
      </c>
      <c r="C270" s="149">
        <v>150.97995</v>
      </c>
      <c r="D270" s="149">
        <v>189.41577100000001</v>
      </c>
      <c r="E270" s="149">
        <v>218.397324</v>
      </c>
      <c r="F270" s="149">
        <v>236.57075499999999</v>
      </c>
      <c r="G270" s="149">
        <v>251.664703</v>
      </c>
      <c r="H270" s="149">
        <v>261.595215</v>
      </c>
      <c r="I270" s="149">
        <v>269.52786300000002</v>
      </c>
      <c r="J270" s="149">
        <v>276.52914399999997</v>
      </c>
      <c r="K270" s="149">
        <v>283.311218</v>
      </c>
      <c r="L270" s="149">
        <v>289.19650300000001</v>
      </c>
      <c r="M270" s="149">
        <v>295.22125199999999</v>
      </c>
      <c r="N270" s="149">
        <v>301.240814</v>
      </c>
      <c r="O270" s="149">
        <v>307.54827899999998</v>
      </c>
      <c r="P270" s="149">
        <v>314.18032799999997</v>
      </c>
      <c r="Q270" s="149">
        <v>320.89300500000002</v>
      </c>
      <c r="R270" s="149">
        <v>328.12811299999998</v>
      </c>
      <c r="S270" s="149">
        <v>335.20141599999999</v>
      </c>
      <c r="T270" s="149">
        <v>342.67227200000002</v>
      </c>
      <c r="U270" s="149">
        <v>350.03781099999998</v>
      </c>
      <c r="V270" s="149">
        <v>357.897919</v>
      </c>
      <c r="W270" s="149">
        <v>365.842804</v>
      </c>
      <c r="X270" s="149">
        <v>373.88610799999998</v>
      </c>
      <c r="Y270" s="149">
        <v>382.03723100000002</v>
      </c>
      <c r="Z270" s="149">
        <v>389.91238399999997</v>
      </c>
      <c r="AA270" s="149">
        <v>398.19494600000002</v>
      </c>
      <c r="AB270" s="149">
        <v>406.56213400000001</v>
      </c>
      <c r="AC270" s="149">
        <v>415.03152499999999</v>
      </c>
      <c r="AD270" s="149">
        <v>423.346497</v>
      </c>
      <c r="AE270" s="149">
        <v>431.970215</v>
      </c>
      <c r="AF270" s="146">
        <v>3.8256999999999999E-2</v>
      </c>
      <c r="AG270" s="153"/>
    </row>
    <row r="271" spans="1:33" ht="24.75">
      <c r="A271" s="152" t="s">
        <v>2320</v>
      </c>
      <c r="B271" s="148" t="s">
        <v>2321</v>
      </c>
      <c r="C271" s="149">
        <v>9536.7089840000008</v>
      </c>
      <c r="D271" s="149">
        <v>11008.503906</v>
      </c>
      <c r="E271" s="149">
        <v>12014.211914</v>
      </c>
      <c r="F271" s="149">
        <v>12651.188477</v>
      </c>
      <c r="G271" s="149">
        <v>13325.995117</v>
      </c>
      <c r="H271" s="149">
        <v>13786.527344</v>
      </c>
      <c r="I271" s="149">
        <v>14194.772461</v>
      </c>
      <c r="J271" s="149">
        <v>14538.291015999999</v>
      </c>
      <c r="K271" s="149">
        <v>14865.896484000001</v>
      </c>
      <c r="L271" s="149">
        <v>15182.652344</v>
      </c>
      <c r="M271" s="149">
        <v>15499.222656</v>
      </c>
      <c r="N271" s="149">
        <v>15805.480469</v>
      </c>
      <c r="O271" s="149">
        <v>16100.840819999999</v>
      </c>
      <c r="P271" s="149">
        <v>16391.933593999998</v>
      </c>
      <c r="Q271" s="149">
        <v>16688.974609000001</v>
      </c>
      <c r="R271" s="149">
        <v>16991.947265999999</v>
      </c>
      <c r="S271" s="149">
        <v>17295.207031000002</v>
      </c>
      <c r="T271" s="149">
        <v>17606.628906000002</v>
      </c>
      <c r="U271" s="149">
        <v>17928.259765999999</v>
      </c>
      <c r="V271" s="149">
        <v>18250.509765999999</v>
      </c>
      <c r="W271" s="149">
        <v>18577.568359000001</v>
      </c>
      <c r="X271" s="149">
        <v>18905.558593999998</v>
      </c>
      <c r="Y271" s="149">
        <v>19235.746093999998</v>
      </c>
      <c r="Z271" s="149">
        <v>19565.685547000001</v>
      </c>
      <c r="AA271" s="149">
        <v>19897.642577999999</v>
      </c>
      <c r="AB271" s="149">
        <v>20235.322265999999</v>
      </c>
      <c r="AC271" s="149">
        <v>20577.353515999999</v>
      </c>
      <c r="AD271" s="149">
        <v>20922.722656000002</v>
      </c>
      <c r="AE271" s="149">
        <v>21277.3125</v>
      </c>
      <c r="AF271" s="146">
        <v>2.9075E-2</v>
      </c>
      <c r="AG271" s="153"/>
    </row>
    <row r="272" spans="1:33" ht="72.75">
      <c r="A272" s="152" t="s">
        <v>2322</v>
      </c>
      <c r="B272" s="148" t="s">
        <v>2323</v>
      </c>
      <c r="C272" s="149">
        <v>22.421617999999999</v>
      </c>
      <c r="D272" s="149">
        <v>22.410634999999999</v>
      </c>
      <c r="E272" s="149">
        <v>22.401547999999998</v>
      </c>
      <c r="F272" s="149">
        <v>22.394031999999999</v>
      </c>
      <c r="G272" s="149">
        <v>22.387812</v>
      </c>
      <c r="H272" s="149">
        <v>22.382666</v>
      </c>
      <c r="I272" s="149">
        <v>22.378406999999999</v>
      </c>
      <c r="J272" s="149">
        <v>22.374884000000002</v>
      </c>
      <c r="K272" s="149">
        <v>22.371969</v>
      </c>
      <c r="L272" s="149">
        <v>22.369558000000001</v>
      </c>
      <c r="M272" s="149">
        <v>22.367563000000001</v>
      </c>
      <c r="N272" s="149">
        <v>22.365911000000001</v>
      </c>
      <c r="O272" s="149">
        <v>22.364546000000001</v>
      </c>
      <c r="P272" s="149">
        <v>22.363416999999998</v>
      </c>
      <c r="Q272" s="149">
        <v>22.362480000000001</v>
      </c>
      <c r="R272" s="149">
        <v>22.361708</v>
      </c>
      <c r="S272" s="149">
        <v>22.361066999999998</v>
      </c>
      <c r="T272" s="149">
        <v>22.360537999999998</v>
      </c>
      <c r="U272" s="149">
        <v>22.360099999999999</v>
      </c>
      <c r="V272" s="149">
        <v>22.359736999999999</v>
      </c>
      <c r="W272" s="149">
        <v>22.359438000000001</v>
      </c>
      <c r="X272" s="149">
        <v>22.359190000000002</v>
      </c>
      <c r="Y272" s="149">
        <v>22.358984</v>
      </c>
      <c r="Z272" s="149">
        <v>22.358813999999999</v>
      </c>
      <c r="AA272" s="149">
        <v>22.358673</v>
      </c>
      <c r="AB272" s="149">
        <v>22.358557000000001</v>
      </c>
      <c r="AC272" s="149">
        <v>22.358460999999998</v>
      </c>
      <c r="AD272" s="149">
        <v>22.358381000000001</v>
      </c>
      <c r="AE272" s="149">
        <v>22.358315000000001</v>
      </c>
      <c r="AF272" s="146">
        <v>-1.01E-4</v>
      </c>
      <c r="AG272" s="153"/>
    </row>
    <row r="273" spans="1:34" ht="36.75">
      <c r="A273" s="152" t="s">
        <v>2324</v>
      </c>
      <c r="B273" s="148" t="s">
        <v>2325</v>
      </c>
      <c r="C273" s="149">
        <v>334.448914</v>
      </c>
      <c r="D273" s="149">
        <v>336.233856</v>
      </c>
      <c r="E273" s="149">
        <v>336.88305700000001</v>
      </c>
      <c r="F273" s="149">
        <v>337.39593500000001</v>
      </c>
      <c r="G273" s="149">
        <v>337.81005900000002</v>
      </c>
      <c r="H273" s="149">
        <v>338.41980000000001</v>
      </c>
      <c r="I273" s="149">
        <v>338.85339399999998</v>
      </c>
      <c r="J273" s="149">
        <v>339.19924900000001</v>
      </c>
      <c r="K273" s="149">
        <v>339.49490400000002</v>
      </c>
      <c r="L273" s="149">
        <v>339.68457000000001</v>
      </c>
      <c r="M273" s="149">
        <v>339.81463600000001</v>
      </c>
      <c r="N273" s="149">
        <v>339.87893700000001</v>
      </c>
      <c r="O273" s="149">
        <v>339.90338100000002</v>
      </c>
      <c r="P273" s="149">
        <v>339.91986100000003</v>
      </c>
      <c r="Q273" s="149">
        <v>340.01638800000001</v>
      </c>
      <c r="R273" s="149">
        <v>340.170929</v>
      </c>
      <c r="S273" s="149">
        <v>340.33325200000002</v>
      </c>
      <c r="T273" s="149">
        <v>340.50292999999999</v>
      </c>
      <c r="U273" s="149">
        <v>340.67941300000001</v>
      </c>
      <c r="V273" s="149">
        <v>340.86196899999999</v>
      </c>
      <c r="W273" s="149">
        <v>341.050049</v>
      </c>
      <c r="X273" s="149">
        <v>341.24316399999998</v>
      </c>
      <c r="Y273" s="149">
        <v>341.44085699999999</v>
      </c>
      <c r="Z273" s="149">
        <v>341.64276100000001</v>
      </c>
      <c r="AA273" s="149">
        <v>341.84848</v>
      </c>
      <c r="AB273" s="149">
        <v>342.05758700000001</v>
      </c>
      <c r="AC273" s="149">
        <v>342.269836</v>
      </c>
      <c r="AD273" s="149">
        <v>342.48501599999997</v>
      </c>
      <c r="AE273" s="149">
        <v>342.70288099999999</v>
      </c>
      <c r="AF273" s="146">
        <v>8.7100000000000003E-4</v>
      </c>
      <c r="AG273" s="153"/>
      <c r="AH273" s="147"/>
    </row>
    <row r="274" spans="1:34" ht="15.75" thickBot="1">
      <c r="A274" s="147"/>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c r="AA274" s="153"/>
      <c r="AB274" s="153"/>
      <c r="AC274" s="153"/>
      <c r="AD274" s="153"/>
      <c r="AE274" s="153"/>
      <c r="AF274" s="153"/>
      <c r="AG274" s="153"/>
      <c r="AH274" s="147"/>
    </row>
    <row r="275" spans="1:34">
      <c r="A275" s="147"/>
      <c r="B275" s="174" t="s">
        <v>2326</v>
      </c>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c r="AA275" s="175"/>
      <c r="AB275" s="175"/>
      <c r="AC275" s="175"/>
      <c r="AD275" s="175"/>
      <c r="AE275" s="175"/>
      <c r="AF275" s="175"/>
      <c r="AG275" s="175"/>
      <c r="AH275" s="167"/>
    </row>
    <row r="276" spans="1:34">
      <c r="A276" s="147"/>
      <c r="B276" s="153" t="s">
        <v>2327</v>
      </c>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c r="AA276" s="153"/>
      <c r="AB276" s="153"/>
      <c r="AC276" s="153"/>
      <c r="AD276" s="153"/>
      <c r="AE276" s="153"/>
      <c r="AF276" s="153"/>
      <c r="AG276" s="153"/>
      <c r="AH276" s="147"/>
    </row>
    <row r="277" spans="1:34">
      <c r="A277" s="147"/>
      <c r="B277" s="153" t="s">
        <v>2328</v>
      </c>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c r="AA277" s="153"/>
      <c r="AB277" s="153"/>
      <c r="AC277" s="153"/>
      <c r="AD277" s="153"/>
      <c r="AE277" s="153"/>
      <c r="AF277" s="153"/>
      <c r="AG277" s="153"/>
      <c r="AH277" s="147"/>
    </row>
    <row r="278" spans="1:34">
      <c r="A278" s="147"/>
      <c r="B278" s="153" t="s">
        <v>2329</v>
      </c>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c r="AA278" s="153"/>
      <c r="AB278" s="153"/>
      <c r="AC278" s="153"/>
      <c r="AD278" s="153"/>
      <c r="AE278" s="153"/>
      <c r="AF278" s="153"/>
      <c r="AG278" s="153"/>
      <c r="AH278" s="147"/>
    </row>
    <row r="279" spans="1:34">
      <c r="A279" s="147"/>
      <c r="B279" s="153" t="s">
        <v>1023</v>
      </c>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c r="AA279" s="153"/>
      <c r="AB279" s="153"/>
      <c r="AC279" s="153"/>
      <c r="AD279" s="153"/>
      <c r="AE279" s="153"/>
      <c r="AF279" s="153"/>
      <c r="AG279" s="153"/>
      <c r="AH279" s="147"/>
    </row>
    <row r="280" spans="1:34">
      <c r="A280" s="147"/>
      <c r="B280" s="153" t="s">
        <v>2330</v>
      </c>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c r="AA280" s="153"/>
      <c r="AB280" s="153"/>
      <c r="AC280" s="153"/>
      <c r="AD280" s="153"/>
      <c r="AE280" s="153"/>
      <c r="AF280" s="153"/>
      <c r="AG280" s="153"/>
      <c r="AH280" s="147"/>
    </row>
    <row r="281" spans="1:34">
      <c r="A281" s="147"/>
      <c r="B281" s="153" t="s">
        <v>1024</v>
      </c>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c r="AA281" s="153"/>
      <c r="AB281" s="153"/>
      <c r="AC281" s="153"/>
      <c r="AD281" s="153"/>
      <c r="AE281" s="153"/>
      <c r="AF281" s="153"/>
      <c r="AG281" s="153"/>
      <c r="AH281" s="147"/>
    </row>
    <row r="282" spans="1:34">
      <c r="A282" s="147"/>
      <c r="B282" s="153" t="s">
        <v>2331</v>
      </c>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c r="AA282" s="153"/>
      <c r="AB282" s="153"/>
      <c r="AC282" s="153"/>
      <c r="AD282" s="153"/>
      <c r="AE282" s="153"/>
      <c r="AF282" s="153"/>
      <c r="AG282" s="153"/>
      <c r="AH282" s="147"/>
    </row>
    <row r="283" spans="1:34">
      <c r="A283" s="147"/>
      <c r="B283" s="153" t="s">
        <v>2332</v>
      </c>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c r="AA283" s="153"/>
      <c r="AB283" s="153"/>
      <c r="AC283" s="153"/>
      <c r="AD283" s="153"/>
      <c r="AE283" s="153"/>
      <c r="AF283" s="153"/>
      <c r="AG283" s="153"/>
      <c r="AH283" s="147"/>
    </row>
    <row r="284" spans="1:34">
      <c r="A284" s="147"/>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c r="AA284" s="153"/>
      <c r="AB284" s="153"/>
      <c r="AC284" s="153"/>
      <c r="AD284" s="153"/>
      <c r="AE284" s="153"/>
      <c r="AF284" s="153"/>
      <c r="AG284" s="153"/>
      <c r="AH284" s="147"/>
    </row>
    <row r="285" spans="1:34">
      <c r="A285" s="147"/>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c r="AA285" s="153"/>
      <c r="AB285" s="153"/>
      <c r="AC285" s="153"/>
      <c r="AD285" s="153"/>
      <c r="AE285" s="153"/>
      <c r="AF285" s="153"/>
      <c r="AG285" s="153"/>
      <c r="AH285" s="147"/>
    </row>
    <row r="286" spans="1:34">
      <c r="A286" s="147"/>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c r="AA286" s="153"/>
      <c r="AB286" s="153"/>
      <c r="AC286" s="153"/>
      <c r="AD286" s="153"/>
      <c r="AE286" s="153"/>
      <c r="AF286" s="153"/>
      <c r="AG286" s="153"/>
      <c r="AH286" s="147"/>
    </row>
    <row r="287" spans="1:34">
      <c r="A287" s="147"/>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c r="AA287" s="153"/>
      <c r="AB287" s="153"/>
      <c r="AC287" s="153"/>
      <c r="AD287" s="153"/>
      <c r="AE287" s="153"/>
      <c r="AF287" s="153"/>
      <c r="AG287" s="153"/>
      <c r="AH287" s="147"/>
    </row>
    <row r="288" spans="1:34">
      <c r="A288" s="147"/>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c r="AA288" s="153"/>
      <c r="AB288" s="153"/>
      <c r="AC288" s="153"/>
      <c r="AD288" s="153"/>
      <c r="AE288" s="153"/>
      <c r="AF288" s="153"/>
      <c r="AG288" s="153"/>
      <c r="AH288" s="147"/>
    </row>
    <row r="289" spans="2:3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c r="AA289" s="153"/>
      <c r="AB289" s="153"/>
      <c r="AC289" s="153"/>
      <c r="AD289" s="153"/>
      <c r="AE289" s="153"/>
      <c r="AF289" s="153"/>
      <c r="AG289" s="153"/>
    </row>
    <row r="290" spans="2:3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c r="AA290" s="153"/>
      <c r="AB290" s="153"/>
      <c r="AC290" s="153"/>
      <c r="AD290" s="153"/>
      <c r="AE290" s="153"/>
      <c r="AF290" s="153"/>
      <c r="AG290" s="153"/>
    </row>
    <row r="291" spans="2:3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c r="AA291" s="153"/>
      <c r="AB291" s="153"/>
      <c r="AC291" s="153"/>
      <c r="AD291" s="153"/>
      <c r="AE291" s="153"/>
      <c r="AF291" s="153"/>
      <c r="AG291" s="153"/>
    </row>
    <row r="292" spans="2:3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c r="AA292" s="153"/>
      <c r="AB292" s="153"/>
      <c r="AC292" s="153"/>
      <c r="AD292" s="153"/>
      <c r="AE292" s="153"/>
      <c r="AF292" s="153"/>
      <c r="AG292" s="153"/>
    </row>
    <row r="293" spans="2:3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c r="AA293" s="153"/>
      <c r="AB293" s="153"/>
      <c r="AC293" s="153"/>
      <c r="AD293" s="153"/>
      <c r="AE293" s="153"/>
      <c r="AF293" s="153"/>
      <c r="AG293" s="153"/>
    </row>
    <row r="294" spans="2:3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c r="AA294" s="153"/>
      <c r="AB294" s="153"/>
      <c r="AC294" s="153"/>
      <c r="AD294" s="153"/>
      <c r="AE294" s="153"/>
      <c r="AF294" s="153"/>
      <c r="AG294" s="153"/>
    </row>
    <row r="295" spans="2:3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c r="AA295" s="153"/>
      <c r="AB295" s="153"/>
      <c r="AC295" s="153"/>
      <c r="AD295" s="153"/>
      <c r="AE295" s="153"/>
      <c r="AF295" s="153"/>
      <c r="AG295" s="153"/>
    </row>
    <row r="296" spans="2:3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c r="AA296" s="153"/>
      <c r="AB296" s="153"/>
      <c r="AC296" s="153"/>
      <c r="AD296" s="153"/>
      <c r="AE296" s="153"/>
      <c r="AF296" s="153"/>
      <c r="AG296" s="153"/>
    </row>
    <row r="297" spans="2:3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c r="AA297" s="153"/>
      <c r="AB297" s="153"/>
      <c r="AC297" s="153"/>
      <c r="AD297" s="153"/>
      <c r="AE297" s="153"/>
      <c r="AF297" s="153"/>
      <c r="AG297" s="153"/>
    </row>
    <row r="298" spans="2:3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c r="AA298" s="153"/>
      <c r="AB298" s="153"/>
      <c r="AC298" s="153"/>
      <c r="AD298" s="153"/>
      <c r="AE298" s="153"/>
      <c r="AF298" s="153"/>
      <c r="AG298" s="153"/>
    </row>
    <row r="299" spans="2:3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c r="AE299" s="153"/>
      <c r="AF299" s="153"/>
      <c r="AG299" s="153"/>
    </row>
    <row r="300" spans="2:3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c r="AA300" s="153"/>
      <c r="AB300" s="153"/>
      <c r="AC300" s="153"/>
      <c r="AD300" s="153"/>
      <c r="AE300" s="153"/>
      <c r="AF300" s="153"/>
      <c r="AG300" s="153"/>
    </row>
    <row r="301" spans="2:3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c r="AA301" s="153"/>
      <c r="AB301" s="153"/>
      <c r="AC301" s="153"/>
      <c r="AD301" s="153"/>
      <c r="AE301" s="153"/>
      <c r="AF301" s="153"/>
      <c r="AG301" s="153"/>
    </row>
    <row r="302" spans="2:3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c r="AA302" s="153"/>
      <c r="AB302" s="153"/>
      <c r="AC302" s="153"/>
      <c r="AD302" s="153"/>
      <c r="AE302" s="153"/>
      <c r="AF302" s="153"/>
      <c r="AG302" s="153"/>
    </row>
    <row r="303" spans="2:3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c r="AA303" s="153"/>
      <c r="AB303" s="153"/>
      <c r="AC303" s="153"/>
      <c r="AD303" s="153"/>
      <c r="AE303" s="153"/>
      <c r="AF303" s="153"/>
      <c r="AG303" s="153"/>
    </row>
    <row r="304" spans="2:3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c r="AA304" s="153"/>
      <c r="AB304" s="153"/>
      <c r="AC304" s="153"/>
      <c r="AD304" s="153"/>
      <c r="AE304" s="153"/>
      <c r="AF304" s="153"/>
      <c r="AG304" s="153"/>
    </row>
    <row r="305" spans="2:3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c r="AA305" s="153"/>
      <c r="AB305" s="153"/>
      <c r="AC305" s="153"/>
      <c r="AD305" s="153"/>
      <c r="AE305" s="153"/>
      <c r="AF305" s="153"/>
      <c r="AG305" s="153"/>
    </row>
    <row r="306" spans="2:3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c r="AA306" s="153"/>
      <c r="AB306" s="153"/>
      <c r="AC306" s="153"/>
      <c r="AD306" s="153"/>
      <c r="AE306" s="153"/>
      <c r="AF306" s="153"/>
      <c r="AG306" s="153"/>
    </row>
    <row r="307" spans="2:3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c r="AA307" s="153"/>
      <c r="AB307" s="153"/>
      <c r="AC307" s="153"/>
      <c r="AD307" s="153"/>
      <c r="AE307" s="153"/>
      <c r="AF307" s="153"/>
      <c r="AG307" s="153"/>
    </row>
    <row r="308" spans="2:3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c r="AA308" s="153"/>
      <c r="AB308" s="153"/>
      <c r="AC308" s="153"/>
      <c r="AD308" s="153"/>
      <c r="AE308" s="153"/>
      <c r="AF308" s="153"/>
      <c r="AG308" s="153"/>
    </row>
    <row r="309" spans="2:3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c r="AA309" s="153"/>
      <c r="AB309" s="153"/>
      <c r="AC309" s="153"/>
      <c r="AD309" s="153"/>
      <c r="AE309" s="153"/>
      <c r="AF309" s="153" t="s">
        <v>2333</v>
      </c>
      <c r="AG309" s="153"/>
    </row>
    <row r="310" spans="2:33">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c r="AC310" s="147"/>
      <c r="AD310" s="147"/>
      <c r="AE310" s="147"/>
      <c r="AF310" s="147"/>
      <c r="AG310" s="147"/>
    </row>
    <row r="338" spans="2:32">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c r="AC338" s="147"/>
      <c r="AD338" s="147"/>
      <c r="AE338" s="147"/>
      <c r="AF338" s="147"/>
    </row>
    <row r="339" spans="2:32">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c r="AA339" s="170"/>
      <c r="AB339" s="170"/>
      <c r="AC339" s="170"/>
      <c r="AD339" s="170"/>
      <c r="AE339" s="170"/>
      <c r="AF339" s="170"/>
    </row>
    <row r="348" spans="2:32">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c r="AC348" s="147"/>
      <c r="AD348" s="147"/>
      <c r="AE348" s="147"/>
      <c r="AF348" s="147"/>
    </row>
    <row r="349" spans="2:32">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c r="AC349" s="147"/>
      <c r="AD349" s="147"/>
      <c r="AE349" s="147"/>
      <c r="AF349" s="147"/>
    </row>
    <row r="350" spans="2:32">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c r="AC350" s="147"/>
      <c r="AD350" s="147"/>
      <c r="AE350" s="147"/>
      <c r="AF350" s="147"/>
    </row>
    <row r="351" spans="2:32">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c r="AC351" s="147"/>
      <c r="AD351" s="147"/>
      <c r="AE351" s="147"/>
      <c r="AF351" s="147"/>
    </row>
    <row r="352" spans="2:32">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row>
    <row r="449" spans="2:32">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c r="AC449" s="147"/>
      <c r="AD449" s="147"/>
      <c r="AE449" s="147"/>
      <c r="AF449" s="147"/>
    </row>
    <row r="451" spans="2:32">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c r="AC451" s="147"/>
      <c r="AD451" s="147"/>
      <c r="AE451" s="147"/>
      <c r="AF451" s="147"/>
    </row>
    <row r="452" spans="2:32">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c r="AA452" s="170"/>
      <c r="AB452" s="170"/>
      <c r="AC452" s="170"/>
      <c r="AD452" s="170"/>
      <c r="AE452" s="170"/>
      <c r="AF452" s="170"/>
    </row>
    <row r="461" spans="2:32">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c r="AC461" s="147"/>
      <c r="AD461" s="147"/>
      <c r="AE461" s="147"/>
      <c r="AF461" s="147"/>
    </row>
    <row r="462" spans="2:32">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c r="AC462" s="147"/>
      <c r="AD462" s="147"/>
      <c r="AE462" s="147"/>
      <c r="AF462" s="147"/>
    </row>
    <row r="463" spans="2:32">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c r="AC463" s="147"/>
      <c r="AD463" s="147"/>
      <c r="AE463" s="147"/>
      <c r="AF463" s="147"/>
    </row>
    <row r="464" spans="2:32">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row>
    <row r="564" spans="2:32">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c r="AA564" s="147"/>
      <c r="AB564" s="147"/>
      <c r="AC564" s="147"/>
      <c r="AD564" s="147"/>
      <c r="AE564" s="147"/>
      <c r="AF564" s="147"/>
    </row>
    <row r="565" spans="2:32">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c r="AA565" s="170"/>
      <c r="AB565" s="170"/>
      <c r="AC565" s="170"/>
      <c r="AD565" s="170"/>
      <c r="AE565" s="170"/>
      <c r="AF565" s="170"/>
    </row>
    <row r="571" spans="2:32">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c r="AA571" s="147"/>
      <c r="AB571" s="147"/>
      <c r="AC571" s="147"/>
      <c r="AD571" s="147"/>
      <c r="AE571" s="147"/>
      <c r="AF571" s="147"/>
    </row>
    <row r="572" spans="2:32">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c r="AA572" s="147"/>
      <c r="AB572" s="147"/>
      <c r="AC572" s="147"/>
      <c r="AD572" s="147"/>
      <c r="AE572" s="147"/>
      <c r="AF572" s="147"/>
    </row>
    <row r="573" spans="2:32">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row>
    <row r="574" spans="2:32">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c r="AA574" s="147"/>
      <c r="AB574" s="147"/>
      <c r="AC574" s="147"/>
      <c r="AD574" s="147"/>
      <c r="AE574" s="147"/>
      <c r="AF574" s="147"/>
    </row>
    <row r="575" spans="2:32">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c r="AA575" s="147"/>
      <c r="AB575" s="147"/>
      <c r="AC575" s="147"/>
      <c r="AD575" s="147"/>
      <c r="AE575" s="147"/>
      <c r="AF575" s="147"/>
    </row>
    <row r="576" spans="2:32">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c r="AA576" s="147"/>
      <c r="AB576" s="147"/>
      <c r="AC576" s="147"/>
      <c r="AD576" s="147"/>
      <c r="AE576" s="147"/>
      <c r="AF576" s="147"/>
    </row>
    <row r="657" spans="2:32">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c r="AA657" s="147"/>
      <c r="AB657" s="147"/>
      <c r="AC657" s="147"/>
      <c r="AD657" s="147"/>
      <c r="AE657" s="147"/>
      <c r="AF657" s="147"/>
    </row>
    <row r="658" spans="2:32">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c r="AA658" s="147"/>
      <c r="AB658" s="147"/>
      <c r="AC658" s="147"/>
      <c r="AD658" s="147"/>
      <c r="AE658" s="147"/>
      <c r="AF658" s="147"/>
    </row>
    <row r="660" spans="2:32">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c r="AA660" s="147"/>
      <c r="AB660" s="147"/>
      <c r="AC660" s="147"/>
      <c r="AD660" s="147"/>
      <c r="AE660" s="147"/>
      <c r="AF660" s="147"/>
    </row>
    <row r="662" spans="2:32">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c r="AA662" s="147"/>
      <c r="AB662" s="147"/>
      <c r="AC662" s="147"/>
      <c r="AD662" s="147"/>
      <c r="AE662" s="147"/>
      <c r="AF662" s="147"/>
    </row>
    <row r="663" spans="2:32">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c r="AA663" s="170"/>
      <c r="AB663" s="170"/>
      <c r="AC663" s="170"/>
      <c r="AD663" s="170"/>
      <c r="AE663" s="170"/>
      <c r="AF663" s="170"/>
    </row>
    <row r="669" spans="2:32">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row>
    <row r="670" spans="2:32">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row>
    <row r="671" spans="2:32">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row>
    <row r="672" spans="2:32">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c r="AA672" s="147"/>
      <c r="AB672" s="147"/>
      <c r="AC672" s="147"/>
      <c r="AD672" s="147"/>
      <c r="AE672" s="147"/>
      <c r="AF672" s="147"/>
    </row>
    <row r="723" spans="2:32">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c r="AA723" s="147"/>
      <c r="AB723" s="147"/>
      <c r="AC723" s="147"/>
      <c r="AD723" s="147"/>
      <c r="AE723" s="147"/>
      <c r="AF723" s="147"/>
    </row>
    <row r="728" spans="2:32">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c r="AA728" s="147"/>
      <c r="AB728" s="147"/>
      <c r="AC728" s="147"/>
      <c r="AD728" s="147"/>
      <c r="AE728" s="147"/>
      <c r="AF728" s="147"/>
    </row>
    <row r="734" spans="2:32">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c r="AA734" s="147"/>
      <c r="AB734" s="147"/>
      <c r="AC734" s="147"/>
      <c r="AD734" s="147"/>
      <c r="AE734" s="147"/>
      <c r="AF734" s="147"/>
    </row>
    <row r="735" spans="2:32">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c r="AA735" s="170"/>
      <c r="AB735" s="170"/>
      <c r="AC735" s="170"/>
      <c r="AD735" s="170"/>
      <c r="AE735" s="170"/>
      <c r="AF735" s="170"/>
    </row>
    <row r="906" spans="2:32">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c r="AA906" s="147"/>
      <c r="AB906" s="147"/>
      <c r="AC906" s="147"/>
      <c r="AD906" s="147"/>
      <c r="AE906" s="147"/>
      <c r="AF906" s="147"/>
    </row>
    <row r="910" spans="2:32">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c r="AA910" s="147"/>
      <c r="AB910" s="147"/>
      <c r="AC910" s="147"/>
      <c r="AD910" s="147"/>
      <c r="AE910" s="147"/>
      <c r="AF910" s="147"/>
    </row>
    <row r="911" spans="2:32">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c r="AA911" s="170"/>
      <c r="AB911" s="170"/>
      <c r="AC911" s="170"/>
      <c r="AD911" s="170"/>
      <c r="AE911" s="170"/>
      <c r="AF911" s="170"/>
    </row>
    <row r="993" spans="2:32">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c r="AA993" s="147"/>
      <c r="AB993" s="147"/>
      <c r="AC993" s="147"/>
      <c r="AD993" s="147"/>
      <c r="AE993" s="147"/>
      <c r="AF993" s="147"/>
    </row>
    <row r="994" spans="2:32">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c r="AA994" s="170"/>
      <c r="AB994" s="170"/>
      <c r="AC994" s="170"/>
      <c r="AD994" s="170"/>
      <c r="AE994" s="170"/>
      <c r="AF994" s="170"/>
    </row>
    <row r="1001" spans="2:32">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c r="W1001" s="147"/>
      <c r="X1001" s="147"/>
      <c r="Y1001" s="147"/>
      <c r="Z1001" s="147"/>
      <c r="AA1001" s="147"/>
      <c r="AB1001" s="147"/>
      <c r="AC1001" s="147"/>
      <c r="AD1001" s="147"/>
      <c r="AE1001" s="147"/>
      <c r="AF1001" s="147"/>
    </row>
    <row r="1002" spans="2:32">
      <c r="B1002" s="147"/>
      <c r="C1002" s="147"/>
      <c r="D1002" s="147"/>
      <c r="E1002" s="147"/>
      <c r="F1002" s="147"/>
      <c r="G1002" s="147"/>
      <c r="H1002" s="147"/>
      <c r="I1002" s="147"/>
      <c r="J1002" s="147"/>
      <c r="K1002" s="147"/>
      <c r="L1002" s="147"/>
      <c r="M1002" s="147"/>
      <c r="N1002" s="147"/>
      <c r="O1002" s="147"/>
      <c r="P1002" s="147"/>
      <c r="Q1002" s="147"/>
      <c r="R1002" s="147"/>
      <c r="S1002" s="147"/>
      <c r="T1002" s="147"/>
      <c r="U1002" s="147"/>
      <c r="V1002" s="147"/>
      <c r="W1002" s="147"/>
      <c r="X1002" s="147"/>
      <c r="Y1002" s="147"/>
      <c r="Z1002" s="147"/>
      <c r="AA1002" s="147"/>
      <c r="AB1002" s="147"/>
      <c r="AC1002" s="147"/>
      <c r="AD1002" s="147"/>
      <c r="AE1002" s="147"/>
      <c r="AF1002" s="147"/>
    </row>
    <row r="1003" spans="2:32">
      <c r="B1003" s="147"/>
      <c r="C1003" s="147"/>
      <c r="D1003" s="147"/>
      <c r="E1003" s="147"/>
      <c r="F1003" s="147"/>
      <c r="G1003" s="147"/>
      <c r="H1003" s="147"/>
      <c r="I1003" s="147"/>
      <c r="J1003" s="147"/>
      <c r="K1003" s="147"/>
      <c r="L1003" s="147"/>
      <c r="M1003" s="147"/>
      <c r="N1003" s="147"/>
      <c r="O1003" s="147"/>
      <c r="P1003" s="147"/>
      <c r="Q1003" s="147"/>
      <c r="R1003" s="147"/>
      <c r="S1003" s="147"/>
      <c r="T1003" s="147"/>
      <c r="U1003" s="147"/>
      <c r="V1003" s="147"/>
      <c r="W1003" s="147"/>
      <c r="X1003" s="147"/>
      <c r="Y1003" s="147"/>
      <c r="Z1003" s="147"/>
      <c r="AA1003" s="147"/>
      <c r="AB1003" s="147"/>
      <c r="AC1003" s="147"/>
      <c r="AD1003" s="147"/>
      <c r="AE1003" s="147"/>
      <c r="AF1003" s="147"/>
    </row>
    <row r="1004" spans="2:32">
      <c r="B1004" s="147"/>
      <c r="C1004" s="147"/>
      <c r="D1004" s="147"/>
      <c r="E1004" s="147"/>
      <c r="F1004" s="147"/>
      <c r="G1004" s="147"/>
      <c r="H1004" s="147"/>
      <c r="I1004" s="147"/>
      <c r="J1004" s="147"/>
      <c r="K1004" s="147"/>
      <c r="L1004" s="147"/>
      <c r="M1004" s="147"/>
      <c r="N1004" s="147"/>
      <c r="O1004" s="147"/>
      <c r="P1004" s="147"/>
      <c r="Q1004" s="147"/>
      <c r="R1004" s="147"/>
      <c r="S1004" s="147"/>
      <c r="T1004" s="147"/>
      <c r="U1004" s="147"/>
      <c r="V1004" s="147"/>
      <c r="W1004" s="147"/>
      <c r="X1004" s="147"/>
      <c r="Y1004" s="147"/>
      <c r="Z1004" s="147"/>
      <c r="AA1004" s="147"/>
      <c r="AB1004" s="147"/>
      <c r="AC1004" s="147"/>
      <c r="AD1004" s="147"/>
      <c r="AE1004" s="147"/>
      <c r="AF1004" s="147"/>
    </row>
    <row r="1005" spans="2:32">
      <c r="B1005" s="147"/>
      <c r="C1005" s="147"/>
      <c r="D1005" s="147"/>
      <c r="E1005" s="147"/>
      <c r="F1005" s="147"/>
      <c r="G1005" s="147"/>
      <c r="H1005" s="147"/>
      <c r="I1005" s="147"/>
      <c r="J1005" s="147"/>
      <c r="K1005" s="147"/>
      <c r="L1005" s="147"/>
      <c r="M1005" s="147"/>
      <c r="N1005" s="147"/>
      <c r="O1005" s="147"/>
      <c r="P1005" s="147"/>
      <c r="Q1005" s="147"/>
      <c r="R1005" s="147"/>
      <c r="S1005" s="147"/>
      <c r="T1005" s="147"/>
      <c r="U1005" s="147"/>
      <c r="V1005" s="147"/>
      <c r="W1005" s="147"/>
      <c r="X1005" s="147"/>
      <c r="Y1005" s="147"/>
      <c r="Z1005" s="147"/>
      <c r="AA1005" s="147"/>
      <c r="AB1005" s="147"/>
      <c r="AC1005" s="147"/>
      <c r="AD1005" s="147"/>
      <c r="AE1005" s="147"/>
      <c r="AF1005" s="147"/>
    </row>
    <row r="1006" spans="2:32">
      <c r="B1006" s="147"/>
      <c r="C1006" s="147"/>
      <c r="D1006" s="147"/>
      <c r="E1006" s="147"/>
      <c r="F1006" s="147"/>
      <c r="G1006" s="147"/>
      <c r="H1006" s="147"/>
      <c r="I1006" s="147"/>
      <c r="J1006" s="147"/>
      <c r="K1006" s="147"/>
      <c r="L1006" s="147"/>
      <c r="M1006" s="147"/>
      <c r="N1006" s="147"/>
      <c r="O1006" s="147"/>
      <c r="P1006" s="147"/>
      <c r="Q1006" s="147"/>
      <c r="R1006" s="147"/>
      <c r="S1006" s="147"/>
      <c r="T1006" s="147"/>
      <c r="U1006" s="147"/>
      <c r="V1006" s="147"/>
      <c r="W1006" s="147"/>
      <c r="X1006" s="147"/>
      <c r="Y1006" s="147"/>
      <c r="Z1006" s="147"/>
      <c r="AA1006" s="147"/>
      <c r="AB1006" s="147"/>
      <c r="AC1006" s="147"/>
      <c r="AD1006" s="147"/>
      <c r="AE1006" s="147"/>
      <c r="AF1006" s="147"/>
    </row>
    <row r="1007" spans="2:32">
      <c r="B1007" s="147"/>
      <c r="C1007" s="147"/>
      <c r="D1007" s="147"/>
      <c r="E1007" s="147"/>
      <c r="F1007" s="147"/>
      <c r="G1007" s="147"/>
      <c r="H1007" s="147"/>
      <c r="I1007" s="147"/>
      <c r="J1007" s="147"/>
      <c r="K1007" s="147"/>
      <c r="L1007" s="147"/>
      <c r="M1007" s="147"/>
      <c r="N1007" s="147"/>
      <c r="O1007" s="147"/>
      <c r="P1007" s="147"/>
      <c r="Q1007" s="147"/>
      <c r="R1007" s="147"/>
      <c r="S1007" s="147"/>
      <c r="T1007" s="147"/>
      <c r="U1007" s="147"/>
      <c r="V1007" s="147"/>
      <c r="W1007" s="147"/>
      <c r="X1007" s="147"/>
      <c r="Y1007" s="147"/>
      <c r="Z1007" s="147"/>
      <c r="AA1007" s="147"/>
      <c r="AB1007" s="147"/>
      <c r="AC1007" s="147"/>
      <c r="AD1007" s="147"/>
      <c r="AE1007" s="147"/>
      <c r="AF1007" s="147"/>
    </row>
    <row r="1008" spans="2:32">
      <c r="B1008" s="147"/>
      <c r="C1008" s="147"/>
      <c r="D1008" s="147"/>
      <c r="E1008" s="147"/>
      <c r="F1008" s="147"/>
      <c r="G1008" s="147"/>
      <c r="H1008" s="147"/>
      <c r="I1008" s="147"/>
      <c r="J1008" s="147"/>
      <c r="K1008" s="147"/>
      <c r="L1008" s="147"/>
      <c r="M1008" s="147"/>
      <c r="N1008" s="147"/>
      <c r="O1008" s="147"/>
      <c r="P1008" s="147"/>
      <c r="Q1008" s="147"/>
      <c r="R1008" s="147"/>
      <c r="S1008" s="147"/>
      <c r="T1008" s="147"/>
      <c r="U1008" s="147"/>
      <c r="V1008" s="147"/>
      <c r="W1008" s="147"/>
      <c r="X1008" s="147"/>
      <c r="Y1008" s="147"/>
      <c r="Z1008" s="147"/>
      <c r="AA1008" s="147"/>
      <c r="AB1008" s="147"/>
      <c r="AC1008" s="147"/>
      <c r="AD1008" s="147"/>
      <c r="AE1008" s="147"/>
      <c r="AF1008" s="147"/>
    </row>
    <row r="1095" spans="2:32">
      <c r="B1095" s="147"/>
      <c r="C1095" s="147"/>
      <c r="D1095" s="147"/>
      <c r="E1095" s="147"/>
      <c r="F1095" s="147"/>
      <c r="G1095" s="147"/>
      <c r="H1095" s="147"/>
      <c r="I1095" s="147"/>
      <c r="J1095" s="147"/>
      <c r="K1095" s="147"/>
      <c r="L1095" s="147"/>
      <c r="M1095" s="147"/>
      <c r="N1095" s="147"/>
      <c r="O1095" s="147"/>
      <c r="P1095" s="147"/>
      <c r="Q1095" s="147"/>
      <c r="R1095" s="147"/>
      <c r="S1095" s="147"/>
      <c r="T1095" s="147"/>
      <c r="U1095" s="147"/>
      <c r="V1095" s="147"/>
      <c r="W1095" s="147"/>
      <c r="X1095" s="147"/>
      <c r="Y1095" s="147"/>
      <c r="Z1095" s="147"/>
      <c r="AA1095" s="147"/>
      <c r="AB1095" s="147"/>
      <c r="AC1095" s="147"/>
      <c r="AD1095" s="147"/>
      <c r="AE1095" s="147"/>
      <c r="AF1095" s="147"/>
    </row>
    <row r="1096" spans="2:32">
      <c r="B1096" s="170"/>
      <c r="C1096" s="170"/>
      <c r="D1096" s="170"/>
      <c r="E1096" s="170"/>
      <c r="F1096" s="170"/>
      <c r="G1096" s="170"/>
      <c r="H1096" s="170"/>
      <c r="I1096" s="170"/>
      <c r="J1096" s="170"/>
      <c r="K1096" s="170"/>
      <c r="L1096" s="170"/>
      <c r="M1096" s="170"/>
      <c r="N1096" s="170"/>
      <c r="O1096" s="170"/>
      <c r="P1096" s="170"/>
      <c r="Q1096" s="170"/>
      <c r="R1096" s="170"/>
      <c r="S1096" s="170"/>
      <c r="T1096" s="170"/>
      <c r="U1096" s="170"/>
      <c r="V1096" s="170"/>
      <c r="W1096" s="170"/>
      <c r="X1096" s="170"/>
      <c r="Y1096" s="170"/>
      <c r="Z1096" s="170"/>
      <c r="AA1096" s="170"/>
      <c r="AB1096" s="170"/>
      <c r="AC1096" s="170"/>
      <c r="AD1096" s="170"/>
      <c r="AE1096" s="170"/>
      <c r="AF1096" s="170"/>
    </row>
    <row r="1103" spans="2:32">
      <c r="B1103" s="147"/>
      <c r="C1103" s="147"/>
      <c r="D1103" s="147"/>
      <c r="E1103" s="147"/>
      <c r="F1103" s="147"/>
      <c r="G1103" s="147"/>
      <c r="H1103" s="147"/>
      <c r="I1103" s="147"/>
      <c r="J1103" s="147"/>
      <c r="K1103" s="147"/>
      <c r="L1103" s="147"/>
      <c r="M1103" s="147"/>
      <c r="N1103" s="147"/>
      <c r="O1103" s="147"/>
      <c r="P1103" s="147"/>
      <c r="Q1103" s="147"/>
      <c r="R1103" s="147"/>
      <c r="S1103" s="147"/>
      <c r="T1103" s="147"/>
      <c r="U1103" s="147"/>
      <c r="V1103" s="147"/>
      <c r="W1103" s="147"/>
      <c r="X1103" s="147"/>
      <c r="Y1103" s="147"/>
      <c r="Z1103" s="147"/>
      <c r="AA1103" s="147"/>
      <c r="AB1103" s="147"/>
      <c r="AC1103" s="147"/>
      <c r="AD1103" s="147"/>
      <c r="AE1103" s="147"/>
      <c r="AF1103" s="147"/>
    </row>
    <row r="1104" spans="2:32">
      <c r="B1104" s="147"/>
      <c r="C1104" s="147"/>
      <c r="D1104" s="147"/>
      <c r="E1104" s="147"/>
      <c r="F1104" s="147"/>
      <c r="G1104" s="147"/>
      <c r="H1104" s="147"/>
      <c r="I1104" s="147"/>
      <c r="J1104" s="147"/>
      <c r="K1104" s="147"/>
      <c r="L1104" s="147"/>
      <c r="M1104" s="147"/>
      <c r="N1104" s="147"/>
      <c r="O1104" s="147"/>
      <c r="P1104" s="147"/>
      <c r="Q1104" s="147"/>
      <c r="R1104" s="147"/>
      <c r="S1104" s="147"/>
      <c r="T1104" s="147"/>
      <c r="U1104" s="147"/>
      <c r="V1104" s="147"/>
      <c r="W1104" s="147"/>
      <c r="X1104" s="147"/>
      <c r="Y1104" s="147"/>
      <c r="Z1104" s="147"/>
      <c r="AA1104" s="147"/>
      <c r="AB1104" s="147"/>
      <c r="AC1104" s="147"/>
      <c r="AD1104" s="147"/>
      <c r="AE1104" s="147"/>
      <c r="AF1104" s="147"/>
    </row>
    <row r="1193" spans="2:32">
      <c r="B1193" s="147"/>
      <c r="C1193" s="147"/>
      <c r="D1193" s="147"/>
      <c r="E1193" s="147"/>
      <c r="F1193" s="147"/>
      <c r="G1193" s="147"/>
      <c r="H1193" s="147"/>
      <c r="I1193" s="147"/>
      <c r="J1193" s="147"/>
      <c r="K1193" s="147"/>
      <c r="L1193" s="147"/>
      <c r="M1193" s="147"/>
      <c r="N1193" s="147"/>
      <c r="O1193" s="147"/>
      <c r="P1193" s="147"/>
      <c r="Q1193" s="147"/>
      <c r="R1193" s="147"/>
      <c r="S1193" s="147"/>
      <c r="T1193" s="147"/>
      <c r="U1193" s="147"/>
      <c r="V1193" s="147"/>
      <c r="W1193" s="147"/>
      <c r="X1193" s="147"/>
      <c r="Y1193" s="147"/>
      <c r="Z1193" s="147"/>
      <c r="AA1193" s="147"/>
      <c r="AB1193" s="147"/>
      <c r="AC1193" s="147"/>
      <c r="AD1193" s="147"/>
      <c r="AE1193" s="147"/>
      <c r="AF1193" s="147"/>
    </row>
    <row r="1194" spans="2:32">
      <c r="B1194" s="170"/>
      <c r="C1194" s="170"/>
      <c r="D1194" s="170"/>
      <c r="E1194" s="170"/>
      <c r="F1194" s="170"/>
      <c r="G1194" s="170"/>
      <c r="H1194" s="170"/>
      <c r="I1194" s="170"/>
      <c r="J1194" s="170"/>
      <c r="K1194" s="170"/>
      <c r="L1194" s="170"/>
      <c r="M1194" s="170"/>
      <c r="N1194" s="170"/>
      <c r="O1194" s="170"/>
      <c r="P1194" s="170"/>
      <c r="Q1194" s="170"/>
      <c r="R1194" s="170"/>
      <c r="S1194" s="170"/>
      <c r="T1194" s="170"/>
      <c r="U1194" s="170"/>
      <c r="V1194" s="170"/>
      <c r="W1194" s="170"/>
      <c r="X1194" s="170"/>
      <c r="Y1194" s="170"/>
      <c r="Z1194" s="170"/>
      <c r="AA1194" s="170"/>
      <c r="AB1194" s="170"/>
      <c r="AC1194" s="170"/>
      <c r="AD1194" s="170"/>
      <c r="AE1194" s="170"/>
      <c r="AF1194" s="170"/>
    </row>
    <row r="1281" spans="2:32">
      <c r="B1281" s="147"/>
      <c r="C1281" s="147"/>
      <c r="D1281" s="147"/>
      <c r="E1281" s="147"/>
      <c r="F1281" s="147"/>
      <c r="G1281" s="147"/>
      <c r="H1281" s="147"/>
      <c r="I1281" s="147"/>
      <c r="J1281" s="147"/>
      <c r="K1281" s="147"/>
      <c r="L1281" s="147"/>
      <c r="M1281" s="147"/>
      <c r="N1281" s="147"/>
      <c r="O1281" s="147"/>
      <c r="P1281" s="147"/>
      <c r="Q1281" s="147"/>
      <c r="R1281" s="147"/>
      <c r="S1281" s="147"/>
      <c r="T1281" s="147"/>
      <c r="U1281" s="147"/>
      <c r="V1281" s="147"/>
      <c r="W1281" s="147"/>
      <c r="X1281" s="147"/>
      <c r="Y1281" s="147"/>
      <c r="Z1281" s="147"/>
      <c r="AA1281" s="147"/>
      <c r="AB1281" s="147"/>
      <c r="AC1281" s="147"/>
      <c r="AD1281" s="147"/>
      <c r="AE1281" s="147"/>
      <c r="AF1281" s="147"/>
    </row>
    <row r="1293" spans="2:32">
      <c r="B1293" s="147"/>
      <c r="C1293" s="147"/>
      <c r="D1293" s="147"/>
      <c r="E1293" s="147"/>
      <c r="F1293" s="147"/>
      <c r="G1293" s="147"/>
      <c r="H1293" s="147"/>
      <c r="I1293" s="147"/>
      <c r="J1293" s="147"/>
      <c r="K1293" s="147"/>
      <c r="L1293" s="147"/>
      <c r="M1293" s="147"/>
      <c r="N1293" s="147"/>
      <c r="O1293" s="147"/>
      <c r="P1293" s="147"/>
      <c r="Q1293" s="147"/>
      <c r="R1293" s="147"/>
      <c r="S1293" s="147"/>
      <c r="T1293" s="147"/>
      <c r="U1293" s="147"/>
      <c r="V1293" s="147"/>
      <c r="W1293" s="147"/>
      <c r="X1293" s="147"/>
      <c r="Y1293" s="147"/>
      <c r="Z1293" s="147"/>
      <c r="AA1293" s="147"/>
      <c r="AB1293" s="147"/>
      <c r="AC1293" s="147"/>
      <c r="AD1293" s="147"/>
      <c r="AE1293" s="147"/>
      <c r="AF1293" s="147"/>
    </row>
    <row r="1294" spans="2:32">
      <c r="B1294" s="170"/>
      <c r="C1294" s="170"/>
      <c r="D1294" s="170"/>
      <c r="E1294" s="170"/>
      <c r="F1294" s="170"/>
      <c r="G1294" s="170"/>
      <c r="H1294" s="170"/>
      <c r="I1294" s="170"/>
      <c r="J1294" s="170"/>
      <c r="K1294" s="170"/>
      <c r="L1294" s="170"/>
      <c r="M1294" s="170"/>
      <c r="N1294" s="170"/>
      <c r="O1294" s="170"/>
      <c r="P1294" s="170"/>
      <c r="Q1294" s="170"/>
      <c r="R1294" s="170"/>
      <c r="S1294" s="170"/>
      <c r="T1294" s="170"/>
      <c r="U1294" s="170"/>
      <c r="V1294" s="170"/>
      <c r="W1294" s="170"/>
      <c r="X1294" s="170"/>
      <c r="Y1294" s="170"/>
      <c r="Z1294" s="170"/>
      <c r="AA1294" s="170"/>
      <c r="AB1294" s="170"/>
      <c r="AC1294" s="170"/>
      <c r="AD1294" s="170"/>
      <c r="AE1294" s="170"/>
      <c r="AF1294" s="170"/>
    </row>
    <row r="1589" spans="2:32">
      <c r="B1589" s="147"/>
      <c r="C1589" s="147"/>
      <c r="D1589" s="147"/>
      <c r="E1589" s="147"/>
      <c r="F1589" s="147"/>
      <c r="G1589" s="147"/>
      <c r="H1589" s="147"/>
      <c r="I1589" s="147"/>
      <c r="J1589" s="147"/>
      <c r="K1589" s="147"/>
      <c r="L1589" s="147"/>
      <c r="M1589" s="147"/>
      <c r="N1589" s="147"/>
      <c r="O1589" s="147"/>
      <c r="P1589" s="147"/>
      <c r="Q1589" s="147"/>
      <c r="R1589" s="147"/>
      <c r="S1589" s="147"/>
      <c r="T1589" s="147"/>
      <c r="U1589" s="147"/>
      <c r="V1589" s="147"/>
      <c r="W1589" s="147"/>
      <c r="X1589" s="147"/>
      <c r="Y1589" s="147"/>
      <c r="Z1589" s="147"/>
      <c r="AA1589" s="147"/>
      <c r="AB1589" s="147"/>
      <c r="AC1589" s="147"/>
      <c r="AD1589" s="147"/>
      <c r="AE1589" s="147"/>
      <c r="AF1589" s="147"/>
    </row>
    <row r="1590" spans="2:32">
      <c r="B1590" s="170"/>
      <c r="C1590" s="170"/>
      <c r="D1590" s="170"/>
      <c r="E1590" s="170"/>
      <c r="F1590" s="170"/>
      <c r="G1590" s="170"/>
      <c r="H1590" s="170"/>
      <c r="I1590" s="170"/>
      <c r="J1590" s="170"/>
      <c r="K1590" s="170"/>
      <c r="L1590" s="170"/>
      <c r="M1590" s="170"/>
      <c r="N1590" s="170"/>
      <c r="O1590" s="170"/>
      <c r="P1590" s="170"/>
      <c r="Q1590" s="170"/>
      <c r="R1590" s="170"/>
      <c r="S1590" s="170"/>
      <c r="T1590" s="170"/>
      <c r="U1590" s="170"/>
      <c r="V1590" s="170"/>
      <c r="W1590" s="170"/>
      <c r="X1590" s="170"/>
      <c r="Y1590" s="170"/>
      <c r="Z1590" s="170"/>
      <c r="AA1590" s="170"/>
      <c r="AB1590" s="170"/>
      <c r="AC1590" s="170"/>
      <c r="AD1590" s="170"/>
      <c r="AE1590" s="170"/>
      <c r="AF1590" s="170"/>
    </row>
    <row r="1599" spans="2:32">
      <c r="B1599" s="147"/>
      <c r="C1599" s="147"/>
      <c r="D1599" s="147"/>
      <c r="E1599" s="147"/>
      <c r="F1599" s="147"/>
      <c r="G1599" s="147"/>
      <c r="H1599" s="147"/>
      <c r="I1599" s="147"/>
      <c r="J1599" s="147"/>
      <c r="K1599" s="147"/>
      <c r="L1599" s="147"/>
      <c r="M1599" s="147"/>
      <c r="N1599" s="147"/>
      <c r="O1599" s="147"/>
      <c r="P1599" s="147"/>
      <c r="Q1599" s="147"/>
      <c r="R1599" s="147"/>
      <c r="S1599" s="147"/>
      <c r="T1599" s="147"/>
      <c r="U1599" s="147"/>
      <c r="V1599" s="147"/>
      <c r="W1599" s="147"/>
      <c r="X1599" s="147"/>
      <c r="Y1599" s="147"/>
      <c r="Z1599" s="147"/>
      <c r="AA1599" s="147"/>
      <c r="AB1599" s="147"/>
      <c r="AC1599" s="147"/>
      <c r="AD1599" s="147"/>
      <c r="AE1599" s="147"/>
      <c r="AF1599" s="147"/>
    </row>
    <row r="1600" spans="2:32">
      <c r="B1600" s="147"/>
      <c r="C1600" s="147"/>
      <c r="D1600" s="147"/>
      <c r="E1600" s="147"/>
      <c r="F1600" s="147"/>
      <c r="G1600" s="147"/>
      <c r="H1600" s="147"/>
      <c r="I1600" s="147"/>
      <c r="J1600" s="147"/>
      <c r="K1600" s="147"/>
      <c r="L1600" s="147"/>
      <c r="M1600" s="147"/>
      <c r="N1600" s="147"/>
      <c r="O1600" s="147"/>
      <c r="P1600" s="147"/>
      <c r="Q1600" s="147"/>
      <c r="R1600" s="147"/>
      <c r="S1600" s="147"/>
      <c r="T1600" s="147"/>
      <c r="U1600" s="147"/>
      <c r="V1600" s="147"/>
      <c r="W1600" s="147"/>
      <c r="X1600" s="147"/>
      <c r="Y1600" s="147"/>
      <c r="Z1600" s="147"/>
      <c r="AA1600" s="147"/>
      <c r="AB1600" s="147"/>
      <c r="AC1600" s="147"/>
      <c r="AD1600" s="147"/>
      <c r="AE1600" s="147"/>
      <c r="AF1600" s="147"/>
    </row>
    <row r="1812" spans="2:32">
      <c r="B1812" s="147"/>
      <c r="C1812" s="147"/>
      <c r="D1812" s="147"/>
      <c r="E1812" s="147"/>
      <c r="F1812" s="147"/>
      <c r="G1812" s="147"/>
      <c r="H1812" s="147"/>
      <c r="I1812" s="147"/>
      <c r="J1812" s="147"/>
      <c r="K1812" s="147"/>
      <c r="L1812" s="147"/>
      <c r="M1812" s="147"/>
      <c r="N1812" s="147"/>
      <c r="O1812" s="147"/>
      <c r="P1812" s="147"/>
      <c r="Q1812" s="147"/>
      <c r="R1812" s="147"/>
      <c r="S1812" s="147"/>
      <c r="T1812" s="147"/>
      <c r="U1812" s="147"/>
      <c r="V1812" s="147"/>
      <c r="W1812" s="147"/>
      <c r="X1812" s="147"/>
      <c r="Y1812" s="147"/>
      <c r="Z1812" s="147"/>
      <c r="AA1812" s="147"/>
      <c r="AB1812" s="147"/>
      <c r="AC1812" s="147"/>
      <c r="AD1812" s="147"/>
      <c r="AE1812" s="147"/>
      <c r="AF1812" s="147"/>
    </row>
    <row r="1813" spans="2:32">
      <c r="B1813" s="170"/>
      <c r="C1813" s="170"/>
      <c r="D1813" s="170"/>
      <c r="E1813" s="170"/>
      <c r="F1813" s="170"/>
      <c r="G1813" s="170"/>
      <c r="H1813" s="170"/>
      <c r="I1813" s="170"/>
      <c r="J1813" s="170"/>
      <c r="K1813" s="170"/>
      <c r="L1813" s="170"/>
      <c r="M1813" s="170"/>
      <c r="N1813" s="170"/>
      <c r="O1813" s="170"/>
      <c r="P1813" s="170"/>
      <c r="Q1813" s="170"/>
      <c r="R1813" s="170"/>
      <c r="S1813" s="170"/>
      <c r="T1813" s="170"/>
      <c r="U1813" s="170"/>
      <c r="V1813" s="170"/>
      <c r="W1813" s="170"/>
      <c r="X1813" s="170"/>
      <c r="Y1813" s="170"/>
      <c r="Z1813" s="170"/>
      <c r="AA1813" s="170"/>
      <c r="AB1813" s="170"/>
      <c r="AC1813" s="170"/>
      <c r="AD1813" s="170"/>
      <c r="AE1813" s="170"/>
      <c r="AF1813" s="170"/>
    </row>
    <row r="1814" spans="2:32">
      <c r="B1814" s="147"/>
      <c r="C1814" s="147"/>
      <c r="D1814" s="147"/>
      <c r="E1814" s="147"/>
      <c r="F1814" s="147"/>
      <c r="G1814" s="147"/>
      <c r="H1814" s="147"/>
      <c r="I1814" s="147"/>
      <c r="J1814" s="147"/>
      <c r="K1814" s="147"/>
      <c r="L1814" s="147"/>
      <c r="M1814" s="147"/>
      <c r="N1814" s="147"/>
      <c r="O1814" s="147"/>
      <c r="P1814" s="147"/>
      <c r="Q1814" s="147"/>
      <c r="R1814" s="147"/>
      <c r="S1814" s="147"/>
      <c r="T1814" s="147"/>
      <c r="U1814" s="147"/>
      <c r="V1814" s="147"/>
      <c r="W1814" s="147"/>
      <c r="X1814" s="147"/>
      <c r="Y1814" s="147"/>
      <c r="Z1814" s="147"/>
      <c r="AA1814" s="147"/>
      <c r="AB1814" s="147"/>
      <c r="AC1814" s="147"/>
      <c r="AD1814" s="147"/>
      <c r="AE1814" s="147"/>
      <c r="AF1814" s="147"/>
    </row>
    <row r="1815" spans="2:32">
      <c r="B1815" s="147"/>
      <c r="C1815" s="147"/>
      <c r="D1815" s="147"/>
      <c r="E1815" s="147"/>
      <c r="F1815" s="147"/>
      <c r="G1815" s="147"/>
      <c r="H1815" s="147"/>
      <c r="I1815" s="147"/>
      <c r="J1815" s="147"/>
      <c r="K1815" s="147"/>
      <c r="L1815" s="147"/>
      <c r="M1815" s="147"/>
      <c r="N1815" s="147"/>
      <c r="O1815" s="147"/>
      <c r="P1815" s="147"/>
      <c r="Q1815" s="147"/>
      <c r="R1815" s="147"/>
      <c r="S1815" s="147"/>
      <c r="T1815" s="147"/>
      <c r="U1815" s="147"/>
      <c r="V1815" s="147"/>
      <c r="W1815" s="147"/>
      <c r="X1815" s="147"/>
      <c r="Y1815" s="147"/>
      <c r="Z1815" s="147"/>
      <c r="AA1815" s="147"/>
      <c r="AB1815" s="147"/>
      <c r="AC1815" s="147"/>
      <c r="AD1815" s="147"/>
      <c r="AE1815" s="147"/>
      <c r="AF1815" s="147"/>
    </row>
    <row r="1816" spans="2:32">
      <c r="B1816" s="147"/>
      <c r="C1816" s="147"/>
      <c r="D1816" s="147"/>
      <c r="E1816" s="147"/>
      <c r="F1816" s="147"/>
      <c r="G1816" s="147"/>
      <c r="H1816" s="147"/>
      <c r="I1816" s="147"/>
      <c r="J1816" s="147"/>
      <c r="K1816" s="147"/>
      <c r="L1816" s="147"/>
      <c r="M1816" s="147"/>
      <c r="N1816" s="147"/>
      <c r="O1816" s="147"/>
      <c r="P1816" s="147"/>
      <c r="Q1816" s="147"/>
      <c r="R1816" s="147"/>
      <c r="S1816" s="147"/>
      <c r="T1816" s="147"/>
      <c r="U1816" s="147"/>
      <c r="V1816" s="147"/>
      <c r="W1816" s="147"/>
      <c r="X1816" s="147"/>
      <c r="Y1816" s="147"/>
      <c r="Z1816" s="147"/>
      <c r="AA1816" s="147"/>
      <c r="AB1816" s="147"/>
      <c r="AC1816" s="147"/>
      <c r="AD1816" s="147"/>
      <c r="AE1816" s="147"/>
      <c r="AF1816" s="147"/>
    </row>
    <row r="1817" spans="2:32">
      <c r="B1817" s="147"/>
      <c r="C1817" s="147"/>
      <c r="D1817" s="147"/>
      <c r="E1817" s="147"/>
      <c r="F1817" s="147"/>
      <c r="G1817" s="147"/>
      <c r="H1817" s="147"/>
      <c r="I1817" s="147"/>
      <c r="J1817" s="147"/>
      <c r="K1817" s="147"/>
      <c r="L1817" s="147"/>
      <c r="M1817" s="147"/>
      <c r="N1817" s="147"/>
      <c r="O1817" s="147"/>
      <c r="P1817" s="147"/>
      <c r="Q1817" s="147"/>
      <c r="R1817" s="147"/>
      <c r="S1817" s="147"/>
      <c r="T1817" s="147"/>
      <c r="U1817" s="147"/>
      <c r="V1817" s="147"/>
      <c r="W1817" s="147"/>
      <c r="X1817" s="147"/>
      <c r="Y1817" s="147"/>
      <c r="Z1817" s="147"/>
      <c r="AA1817" s="147"/>
      <c r="AB1817" s="147"/>
      <c r="AC1817" s="147"/>
      <c r="AD1817" s="147"/>
      <c r="AE1817" s="147"/>
      <c r="AF1817" s="147"/>
    </row>
    <row r="1818" spans="2:32">
      <c r="B1818" s="147"/>
      <c r="C1818" s="147"/>
      <c r="D1818" s="147"/>
      <c r="E1818" s="147"/>
      <c r="F1818" s="147"/>
      <c r="G1818" s="147"/>
      <c r="H1818" s="147"/>
      <c r="I1818" s="147"/>
      <c r="J1818" s="147"/>
      <c r="K1818" s="147"/>
      <c r="L1818" s="147"/>
      <c r="M1818" s="147"/>
      <c r="N1818" s="147"/>
      <c r="O1818" s="147"/>
      <c r="P1818" s="147"/>
      <c r="Q1818" s="147"/>
      <c r="R1818" s="147"/>
      <c r="S1818" s="147"/>
      <c r="T1818" s="147"/>
      <c r="U1818" s="147"/>
      <c r="V1818" s="147"/>
      <c r="W1818" s="147"/>
      <c r="X1818" s="147"/>
      <c r="Y1818" s="147"/>
      <c r="Z1818" s="147"/>
      <c r="AA1818" s="147"/>
      <c r="AB1818" s="147"/>
      <c r="AC1818" s="147"/>
      <c r="AD1818" s="147"/>
      <c r="AE1818" s="147"/>
      <c r="AF1818" s="147"/>
    </row>
    <row r="1819" spans="2:32">
      <c r="B1819" s="147"/>
      <c r="C1819" s="147"/>
      <c r="D1819" s="147"/>
      <c r="E1819" s="147"/>
      <c r="F1819" s="147"/>
      <c r="G1819" s="147"/>
      <c r="H1819" s="147"/>
      <c r="I1819" s="147"/>
      <c r="J1819" s="147"/>
      <c r="K1819" s="147"/>
      <c r="L1819" s="147"/>
      <c r="M1819" s="147"/>
      <c r="N1819" s="147"/>
      <c r="O1819" s="147"/>
      <c r="P1819" s="147"/>
      <c r="Q1819" s="147"/>
      <c r="R1819" s="147"/>
      <c r="S1819" s="147"/>
      <c r="T1819" s="147"/>
      <c r="U1819" s="147"/>
      <c r="V1819" s="147"/>
      <c r="W1819" s="147"/>
      <c r="X1819" s="147"/>
      <c r="Y1819" s="147"/>
      <c r="Z1819" s="147"/>
      <c r="AA1819" s="147"/>
      <c r="AB1819" s="147"/>
      <c r="AC1819" s="147"/>
      <c r="AD1819" s="147"/>
      <c r="AE1819" s="147"/>
      <c r="AF1819" s="147"/>
    </row>
    <row r="1820" spans="2:32">
      <c r="B1820" s="147"/>
      <c r="C1820" s="147"/>
      <c r="D1820" s="147"/>
      <c r="E1820" s="147"/>
      <c r="F1820" s="147"/>
      <c r="G1820" s="147"/>
      <c r="H1820" s="147"/>
      <c r="I1820" s="147"/>
      <c r="J1820" s="147"/>
      <c r="K1820" s="147"/>
      <c r="L1820" s="147"/>
      <c r="M1820" s="147"/>
      <c r="N1820" s="147"/>
      <c r="O1820" s="147"/>
      <c r="P1820" s="147"/>
      <c r="Q1820" s="147"/>
      <c r="R1820" s="147"/>
      <c r="S1820" s="147"/>
      <c r="T1820" s="147"/>
      <c r="U1820" s="147"/>
      <c r="V1820" s="147"/>
      <c r="W1820" s="147"/>
      <c r="X1820" s="147"/>
      <c r="Y1820" s="147"/>
      <c r="Z1820" s="147"/>
      <c r="AA1820" s="147"/>
      <c r="AB1820" s="147"/>
      <c r="AC1820" s="147"/>
      <c r="AD1820" s="147"/>
      <c r="AE1820" s="147"/>
      <c r="AF1820" s="147"/>
    </row>
    <row r="1821" spans="2:32">
      <c r="B1821" s="147"/>
      <c r="C1821" s="147"/>
      <c r="D1821" s="147"/>
      <c r="E1821" s="147"/>
      <c r="F1821" s="147"/>
      <c r="G1821" s="147"/>
      <c r="H1821" s="147"/>
      <c r="I1821" s="147"/>
      <c r="J1821" s="147"/>
      <c r="K1821" s="147"/>
      <c r="L1821" s="147"/>
      <c r="M1821" s="147"/>
      <c r="N1821" s="147"/>
      <c r="O1821" s="147"/>
      <c r="P1821" s="147"/>
      <c r="Q1821" s="147"/>
      <c r="R1821" s="147"/>
      <c r="S1821" s="147"/>
      <c r="T1821" s="147"/>
      <c r="U1821" s="147"/>
      <c r="V1821" s="147"/>
      <c r="W1821" s="147"/>
      <c r="X1821" s="147"/>
      <c r="Y1821" s="147"/>
      <c r="Z1821" s="147"/>
      <c r="AA1821" s="147"/>
      <c r="AB1821" s="147"/>
      <c r="AC1821" s="147"/>
      <c r="AD1821" s="147"/>
      <c r="AE1821" s="147"/>
      <c r="AF1821" s="147"/>
    </row>
    <row r="1822" spans="2:32">
      <c r="B1822" s="147"/>
      <c r="C1822" s="147"/>
      <c r="D1822" s="147"/>
      <c r="E1822" s="147"/>
      <c r="F1822" s="147"/>
      <c r="G1822" s="147"/>
      <c r="H1822" s="147"/>
      <c r="I1822" s="147"/>
      <c r="J1822" s="147"/>
      <c r="K1822" s="147"/>
      <c r="L1822" s="147"/>
      <c r="M1822" s="147"/>
      <c r="N1822" s="147"/>
      <c r="O1822" s="147"/>
      <c r="P1822" s="147"/>
      <c r="Q1822" s="147"/>
      <c r="R1822" s="147"/>
      <c r="S1822" s="147"/>
      <c r="T1822" s="147"/>
      <c r="U1822" s="147"/>
      <c r="V1822" s="147"/>
      <c r="W1822" s="147"/>
      <c r="X1822" s="147"/>
      <c r="Y1822" s="147"/>
      <c r="Z1822" s="147"/>
      <c r="AA1822" s="147"/>
      <c r="AB1822" s="147"/>
      <c r="AC1822" s="147"/>
      <c r="AD1822" s="147"/>
      <c r="AE1822" s="147"/>
      <c r="AF1822" s="147"/>
    </row>
    <row r="1823" spans="2:32">
      <c r="B1823" s="147"/>
      <c r="C1823" s="147"/>
      <c r="D1823" s="147"/>
      <c r="E1823" s="147"/>
      <c r="F1823" s="147"/>
      <c r="G1823" s="147"/>
      <c r="H1823" s="147"/>
      <c r="I1823" s="147"/>
      <c r="J1823" s="147"/>
      <c r="K1823" s="147"/>
      <c r="L1823" s="147"/>
      <c r="M1823" s="147"/>
      <c r="N1823" s="147"/>
      <c r="O1823" s="147"/>
      <c r="P1823" s="147"/>
      <c r="Q1823" s="147"/>
      <c r="R1823" s="147"/>
      <c r="S1823" s="147"/>
      <c r="T1823" s="147"/>
      <c r="U1823" s="147"/>
      <c r="V1823" s="147"/>
      <c r="W1823" s="147"/>
      <c r="X1823" s="147"/>
      <c r="Y1823" s="147"/>
      <c r="Z1823" s="147"/>
      <c r="AA1823" s="147"/>
      <c r="AB1823" s="147"/>
      <c r="AC1823" s="147"/>
      <c r="AD1823" s="147"/>
      <c r="AE1823" s="147"/>
      <c r="AF1823" s="147"/>
    </row>
    <row r="1824" spans="2:32">
      <c r="B1824" s="147"/>
      <c r="C1824" s="147"/>
      <c r="D1824" s="147"/>
      <c r="E1824" s="147"/>
      <c r="F1824" s="147"/>
      <c r="G1824" s="147"/>
      <c r="H1824" s="147"/>
      <c r="I1824" s="147"/>
      <c r="J1824" s="147"/>
      <c r="K1824" s="147"/>
      <c r="L1824" s="147"/>
      <c r="M1824" s="147"/>
      <c r="N1824" s="147"/>
      <c r="O1824" s="147"/>
      <c r="P1824" s="147"/>
      <c r="Q1824" s="147"/>
      <c r="R1824" s="147"/>
      <c r="S1824" s="147"/>
      <c r="T1824" s="147"/>
      <c r="U1824" s="147"/>
      <c r="V1824" s="147"/>
      <c r="W1824" s="147"/>
      <c r="X1824" s="147"/>
      <c r="Y1824" s="147"/>
      <c r="Z1824" s="147"/>
      <c r="AA1824" s="147"/>
      <c r="AB1824" s="147"/>
      <c r="AC1824" s="147"/>
      <c r="AD1824" s="147"/>
      <c r="AE1824" s="147"/>
      <c r="AF1824" s="147"/>
    </row>
    <row r="2089" spans="2:32">
      <c r="B2089" s="147"/>
      <c r="C2089" s="147"/>
      <c r="D2089" s="147"/>
      <c r="E2089" s="147"/>
      <c r="F2089" s="147"/>
      <c r="G2089" s="147"/>
      <c r="H2089" s="147"/>
      <c r="I2089" s="147"/>
      <c r="J2089" s="147"/>
      <c r="K2089" s="147"/>
      <c r="L2089" s="147"/>
      <c r="M2089" s="147"/>
      <c r="N2089" s="147"/>
      <c r="O2089" s="147"/>
      <c r="P2089" s="147"/>
      <c r="Q2089" s="147"/>
      <c r="R2089" s="147"/>
      <c r="S2089" s="147"/>
      <c r="T2089" s="147"/>
      <c r="U2089" s="147"/>
      <c r="V2089" s="147"/>
      <c r="W2089" s="147"/>
      <c r="X2089" s="147"/>
      <c r="Y2089" s="147"/>
      <c r="Z2089" s="147"/>
      <c r="AA2089" s="147"/>
      <c r="AB2089" s="147"/>
      <c r="AC2089" s="147"/>
      <c r="AD2089" s="147"/>
      <c r="AE2089" s="147"/>
      <c r="AF2089" s="147"/>
    </row>
    <row r="2090" spans="2:32">
      <c r="B2090" s="170"/>
      <c r="C2090" s="170"/>
      <c r="D2090" s="170"/>
      <c r="E2090" s="170"/>
      <c r="F2090" s="170"/>
      <c r="G2090" s="170"/>
      <c r="H2090" s="170"/>
      <c r="I2090" s="170"/>
      <c r="J2090" s="170"/>
      <c r="K2090" s="170"/>
      <c r="L2090" s="170"/>
      <c r="M2090" s="170"/>
      <c r="N2090" s="170"/>
      <c r="O2090" s="170"/>
      <c r="P2090" s="170"/>
      <c r="Q2090" s="170"/>
      <c r="R2090" s="170"/>
      <c r="S2090" s="170"/>
      <c r="T2090" s="170"/>
      <c r="U2090" s="170"/>
      <c r="V2090" s="170"/>
      <c r="W2090" s="170"/>
      <c r="X2090" s="170"/>
      <c r="Y2090" s="170"/>
      <c r="Z2090" s="170"/>
      <c r="AA2090" s="170"/>
      <c r="AB2090" s="170"/>
      <c r="AC2090" s="170"/>
      <c r="AD2090" s="170"/>
      <c r="AE2090" s="170"/>
      <c r="AF2090" s="170"/>
    </row>
    <row r="2424" spans="2:32">
      <c r="B2424" s="147"/>
      <c r="C2424" s="147"/>
      <c r="D2424" s="147"/>
      <c r="E2424" s="147"/>
      <c r="F2424" s="147"/>
      <c r="G2424" s="147"/>
      <c r="H2424" s="147"/>
      <c r="I2424" s="147"/>
      <c r="J2424" s="147"/>
      <c r="K2424" s="147"/>
      <c r="L2424" s="147"/>
      <c r="M2424" s="147"/>
      <c r="N2424" s="147"/>
      <c r="O2424" s="147"/>
      <c r="P2424" s="147"/>
      <c r="Q2424" s="147"/>
      <c r="R2424" s="147"/>
      <c r="S2424" s="147"/>
      <c r="T2424" s="147"/>
      <c r="U2424" s="147"/>
      <c r="V2424" s="147"/>
      <c r="W2424" s="147"/>
      <c r="X2424" s="147"/>
      <c r="Y2424" s="147"/>
      <c r="Z2424" s="147"/>
      <c r="AA2424" s="147"/>
      <c r="AB2424" s="147"/>
      <c r="AC2424" s="147"/>
      <c r="AD2424" s="147"/>
      <c r="AE2424" s="147"/>
      <c r="AF2424" s="147"/>
    </row>
    <row r="2425" spans="2:32">
      <c r="B2425" s="170"/>
      <c r="C2425" s="170"/>
      <c r="D2425" s="170"/>
      <c r="E2425" s="170"/>
      <c r="F2425" s="170"/>
      <c r="G2425" s="170"/>
      <c r="H2425" s="170"/>
      <c r="I2425" s="170"/>
      <c r="J2425" s="170"/>
      <c r="K2425" s="170"/>
      <c r="L2425" s="170"/>
      <c r="M2425" s="170"/>
      <c r="N2425" s="170"/>
      <c r="O2425" s="170"/>
      <c r="P2425" s="170"/>
      <c r="Q2425" s="170"/>
      <c r="R2425" s="170"/>
      <c r="S2425" s="170"/>
      <c r="T2425" s="170"/>
      <c r="U2425" s="170"/>
      <c r="V2425" s="170"/>
      <c r="W2425" s="170"/>
      <c r="X2425" s="170"/>
      <c r="Y2425" s="170"/>
      <c r="Z2425" s="170"/>
      <c r="AA2425" s="170"/>
      <c r="AB2425" s="170"/>
      <c r="AC2425" s="170"/>
      <c r="AD2425" s="170"/>
      <c r="AE2425" s="170"/>
      <c r="AF2425" s="170"/>
    </row>
    <row r="2744" spans="2:32">
      <c r="B2744" s="147"/>
      <c r="C2744" s="147"/>
      <c r="D2744" s="147"/>
      <c r="E2744" s="147"/>
      <c r="F2744" s="147"/>
      <c r="G2744" s="147"/>
      <c r="H2744" s="147"/>
      <c r="I2744" s="147"/>
      <c r="J2744" s="147"/>
      <c r="K2744" s="147"/>
      <c r="L2744" s="147"/>
      <c r="M2744" s="147"/>
      <c r="N2744" s="147"/>
      <c r="O2744" s="147"/>
      <c r="P2744" s="147"/>
      <c r="Q2744" s="147"/>
      <c r="R2744" s="147"/>
      <c r="S2744" s="147"/>
      <c r="T2744" s="147"/>
      <c r="U2744" s="147"/>
      <c r="V2744" s="147"/>
      <c r="W2744" s="147"/>
      <c r="X2744" s="147"/>
      <c r="Y2744" s="147"/>
      <c r="Z2744" s="147"/>
      <c r="AA2744" s="147"/>
      <c r="AB2744" s="147"/>
      <c r="AC2744" s="147"/>
      <c r="AD2744" s="147"/>
      <c r="AE2744" s="147"/>
      <c r="AF2744" s="147"/>
    </row>
    <row r="2745" spans="2:32">
      <c r="B2745" s="170"/>
      <c r="C2745" s="170"/>
      <c r="D2745" s="170"/>
      <c r="E2745" s="170"/>
      <c r="F2745" s="170"/>
      <c r="G2745" s="170"/>
      <c r="H2745" s="170"/>
      <c r="I2745" s="170"/>
      <c r="J2745" s="170"/>
      <c r="K2745" s="170"/>
      <c r="L2745" s="170"/>
      <c r="M2745" s="170"/>
      <c r="N2745" s="170"/>
      <c r="O2745" s="170"/>
      <c r="P2745" s="170"/>
      <c r="Q2745" s="170"/>
      <c r="R2745" s="170"/>
      <c r="S2745" s="170"/>
      <c r="T2745" s="170"/>
      <c r="U2745" s="170"/>
      <c r="V2745" s="170"/>
      <c r="W2745" s="170"/>
      <c r="X2745" s="170"/>
      <c r="Y2745" s="170"/>
      <c r="Z2745" s="170"/>
      <c r="AA2745" s="170"/>
      <c r="AB2745" s="170"/>
      <c r="AC2745" s="170"/>
      <c r="AD2745" s="170"/>
      <c r="AE2745" s="170"/>
      <c r="AF2745" s="170"/>
    </row>
    <row r="2747" spans="2:32">
      <c r="B2747" s="147"/>
      <c r="C2747" s="147"/>
      <c r="D2747" s="147"/>
      <c r="E2747" s="147"/>
      <c r="F2747" s="147"/>
      <c r="G2747" s="147"/>
      <c r="H2747" s="147"/>
      <c r="I2747" s="147"/>
      <c r="J2747" s="147"/>
      <c r="K2747" s="147"/>
      <c r="L2747" s="147"/>
      <c r="M2747" s="147"/>
      <c r="N2747" s="147"/>
      <c r="O2747" s="147"/>
      <c r="P2747" s="147"/>
      <c r="Q2747" s="147"/>
      <c r="R2747" s="147"/>
      <c r="S2747" s="147"/>
      <c r="T2747" s="147"/>
      <c r="U2747" s="147"/>
      <c r="V2747" s="147"/>
      <c r="W2747" s="147"/>
      <c r="X2747" s="147"/>
      <c r="Y2747" s="147"/>
      <c r="Z2747" s="147"/>
      <c r="AA2747" s="147"/>
      <c r="AB2747" s="147"/>
      <c r="AC2747" s="147"/>
      <c r="AD2747" s="147"/>
      <c r="AE2747" s="147"/>
      <c r="AF2747" s="147"/>
    </row>
    <row r="2748" spans="2:32">
      <c r="B2748" s="147"/>
      <c r="C2748" s="147"/>
      <c r="D2748" s="147"/>
      <c r="E2748" s="147"/>
      <c r="F2748" s="147"/>
      <c r="G2748" s="147"/>
      <c r="H2748" s="147"/>
      <c r="I2748" s="147"/>
      <c r="J2748" s="147"/>
      <c r="K2748" s="147"/>
      <c r="L2748" s="147"/>
      <c r="M2748" s="147"/>
      <c r="N2748" s="147"/>
      <c r="O2748" s="147"/>
      <c r="P2748" s="147"/>
      <c r="Q2748" s="147"/>
      <c r="R2748" s="147"/>
      <c r="S2748" s="147"/>
      <c r="T2748" s="147"/>
      <c r="U2748" s="147"/>
      <c r="V2748" s="147"/>
      <c r="W2748" s="147"/>
      <c r="X2748" s="147"/>
      <c r="Y2748" s="147"/>
      <c r="Z2748" s="147"/>
      <c r="AA2748" s="147"/>
      <c r="AB2748" s="147"/>
      <c r="AC2748" s="147"/>
      <c r="AD2748" s="147"/>
      <c r="AE2748" s="147"/>
      <c r="AF2748" s="147"/>
    </row>
    <row r="2749" spans="2:32">
      <c r="B2749" s="147"/>
      <c r="C2749" s="147"/>
      <c r="D2749" s="147"/>
      <c r="E2749" s="147"/>
      <c r="F2749" s="147"/>
      <c r="G2749" s="147"/>
      <c r="H2749" s="147"/>
      <c r="I2749" s="147"/>
      <c r="J2749" s="147"/>
      <c r="K2749" s="147"/>
      <c r="L2749" s="147"/>
      <c r="M2749" s="147"/>
      <c r="N2749" s="147"/>
      <c r="O2749" s="147"/>
      <c r="P2749" s="147"/>
      <c r="Q2749" s="147"/>
      <c r="R2749" s="147"/>
      <c r="S2749" s="147"/>
      <c r="T2749" s="147"/>
      <c r="U2749" s="147"/>
      <c r="V2749" s="147"/>
      <c r="W2749" s="147"/>
      <c r="X2749" s="147"/>
      <c r="Y2749" s="147"/>
      <c r="Z2749" s="147"/>
      <c r="AA2749" s="147"/>
      <c r="AB2749" s="147"/>
      <c r="AC2749" s="147"/>
      <c r="AD2749" s="147"/>
      <c r="AE2749" s="147"/>
      <c r="AF2749" s="147"/>
    </row>
    <row r="2750" spans="2:32">
      <c r="B2750" s="147"/>
      <c r="C2750" s="147"/>
      <c r="D2750" s="147"/>
      <c r="E2750" s="147"/>
      <c r="F2750" s="147"/>
      <c r="G2750" s="147"/>
      <c r="H2750" s="147"/>
      <c r="I2750" s="147"/>
      <c r="J2750" s="147"/>
      <c r="K2750" s="147"/>
      <c r="L2750" s="147"/>
      <c r="M2750" s="147"/>
      <c r="N2750" s="147"/>
      <c r="O2750" s="147"/>
      <c r="P2750" s="147"/>
      <c r="Q2750" s="147"/>
      <c r="R2750" s="147"/>
      <c r="S2750" s="147"/>
      <c r="T2750" s="147"/>
      <c r="U2750" s="147"/>
      <c r="V2750" s="147"/>
      <c r="W2750" s="147"/>
      <c r="X2750" s="147"/>
      <c r="Y2750" s="147"/>
      <c r="Z2750" s="147"/>
      <c r="AA2750" s="147"/>
      <c r="AB2750" s="147"/>
      <c r="AC2750" s="147"/>
      <c r="AD2750" s="147"/>
      <c r="AE2750" s="147"/>
      <c r="AF2750" s="147"/>
    </row>
    <row r="2751" spans="2:32">
      <c r="B2751" s="147"/>
      <c r="C2751" s="147"/>
      <c r="D2751" s="147"/>
      <c r="E2751" s="147"/>
      <c r="F2751" s="147"/>
      <c r="G2751" s="147"/>
      <c r="H2751" s="147"/>
      <c r="I2751" s="147"/>
      <c r="J2751" s="147"/>
      <c r="K2751" s="147"/>
      <c r="L2751" s="147"/>
      <c r="M2751" s="147"/>
      <c r="N2751" s="147"/>
      <c r="O2751" s="147"/>
      <c r="P2751" s="147"/>
      <c r="Q2751" s="147"/>
      <c r="R2751" s="147"/>
      <c r="S2751" s="147"/>
      <c r="T2751" s="147"/>
      <c r="U2751" s="147"/>
      <c r="V2751" s="147"/>
      <c r="W2751" s="147"/>
      <c r="X2751" s="147"/>
      <c r="Y2751" s="147"/>
      <c r="Z2751" s="147"/>
      <c r="AA2751" s="147"/>
      <c r="AB2751" s="147"/>
      <c r="AC2751" s="147"/>
      <c r="AD2751" s="147"/>
      <c r="AE2751" s="147"/>
      <c r="AF2751" s="147"/>
    </row>
    <row r="2752" spans="2:32">
      <c r="B2752" s="147"/>
      <c r="C2752" s="147"/>
      <c r="D2752" s="147"/>
      <c r="E2752" s="147"/>
      <c r="F2752" s="147"/>
      <c r="G2752" s="147"/>
      <c r="H2752" s="147"/>
      <c r="I2752" s="147"/>
      <c r="J2752" s="147"/>
      <c r="K2752" s="147"/>
      <c r="L2752" s="147"/>
      <c r="M2752" s="147"/>
      <c r="N2752" s="147"/>
      <c r="O2752" s="147"/>
      <c r="P2752" s="147"/>
      <c r="Q2752" s="147"/>
      <c r="R2752" s="147"/>
      <c r="S2752" s="147"/>
      <c r="T2752" s="147"/>
      <c r="U2752" s="147"/>
      <c r="V2752" s="147"/>
      <c r="W2752" s="147"/>
      <c r="X2752" s="147"/>
      <c r="Y2752" s="147"/>
      <c r="Z2752" s="147"/>
      <c r="AA2752" s="147"/>
      <c r="AB2752" s="147"/>
      <c r="AC2752" s="147"/>
      <c r="AD2752" s="147"/>
      <c r="AE2752" s="147"/>
      <c r="AF2752" s="147"/>
    </row>
    <row r="3075" spans="2:32">
      <c r="B3075" s="147"/>
      <c r="C3075" s="147"/>
      <c r="D3075" s="147"/>
      <c r="E3075" s="147"/>
      <c r="F3075" s="147"/>
      <c r="G3075" s="147"/>
      <c r="H3075" s="147"/>
      <c r="I3075" s="147"/>
      <c r="J3075" s="147"/>
      <c r="K3075" s="147"/>
      <c r="L3075" s="147"/>
      <c r="M3075" s="147"/>
      <c r="N3075" s="147"/>
      <c r="O3075" s="147"/>
      <c r="P3075" s="147"/>
      <c r="Q3075" s="147"/>
      <c r="R3075" s="147"/>
      <c r="S3075" s="147"/>
      <c r="T3075" s="147"/>
      <c r="U3075" s="147"/>
      <c r="V3075" s="147"/>
      <c r="W3075" s="147"/>
      <c r="X3075" s="147"/>
      <c r="Y3075" s="147"/>
      <c r="Z3075" s="147"/>
      <c r="AA3075" s="147"/>
      <c r="AB3075" s="147"/>
      <c r="AC3075" s="147"/>
      <c r="AD3075" s="147"/>
      <c r="AE3075" s="147"/>
      <c r="AF3075" s="147"/>
    </row>
    <row r="3076" spans="2:32">
      <c r="B3076" s="170"/>
      <c r="C3076" s="170"/>
      <c r="D3076" s="170"/>
      <c r="E3076" s="170"/>
      <c r="F3076" s="170"/>
      <c r="G3076" s="170"/>
      <c r="H3076" s="170"/>
      <c r="I3076" s="170"/>
      <c r="J3076" s="170"/>
      <c r="K3076" s="170"/>
      <c r="L3076" s="170"/>
      <c r="M3076" s="170"/>
      <c r="N3076" s="170"/>
      <c r="O3076" s="170"/>
      <c r="P3076" s="170"/>
      <c r="Q3076" s="170"/>
      <c r="R3076" s="170"/>
      <c r="S3076" s="170"/>
      <c r="T3076" s="170"/>
      <c r="U3076" s="170"/>
      <c r="V3076" s="170"/>
      <c r="W3076" s="170"/>
      <c r="X3076" s="170"/>
      <c r="Y3076" s="170"/>
      <c r="Z3076" s="170"/>
      <c r="AA3076" s="170"/>
      <c r="AB3076" s="170"/>
      <c r="AC3076" s="170"/>
      <c r="AD3076" s="170"/>
      <c r="AE3076" s="170"/>
      <c r="AF3076" s="170"/>
    </row>
    <row r="3079" spans="2:32">
      <c r="B3079" s="147"/>
      <c r="C3079" s="147"/>
      <c r="D3079" s="147"/>
      <c r="E3079" s="147"/>
      <c r="F3079" s="147"/>
      <c r="G3079" s="147"/>
      <c r="H3079" s="147"/>
      <c r="I3079" s="147"/>
      <c r="J3079" s="147"/>
      <c r="K3079" s="147"/>
      <c r="L3079" s="147"/>
      <c r="M3079" s="147"/>
      <c r="N3079" s="147"/>
      <c r="O3079" s="147"/>
      <c r="P3079" s="147"/>
      <c r="Q3079" s="147"/>
      <c r="R3079" s="147"/>
      <c r="S3079" s="147"/>
      <c r="T3079" s="147"/>
      <c r="U3079" s="147"/>
      <c r="V3079" s="147"/>
      <c r="W3079" s="147"/>
      <c r="X3079" s="147"/>
      <c r="Y3079" s="147"/>
      <c r="Z3079" s="147"/>
      <c r="AA3079" s="147"/>
      <c r="AB3079" s="147"/>
      <c r="AC3079" s="147"/>
      <c r="AD3079" s="147"/>
      <c r="AE3079" s="147"/>
      <c r="AF3079" s="147"/>
    </row>
    <row r="3080" spans="2:32">
      <c r="B3080" s="147"/>
      <c r="C3080" s="147"/>
      <c r="D3080" s="147"/>
      <c r="E3080" s="147"/>
      <c r="F3080" s="147"/>
      <c r="G3080" s="147"/>
      <c r="H3080" s="147"/>
      <c r="I3080" s="147"/>
      <c r="J3080" s="147"/>
      <c r="K3080" s="147"/>
      <c r="L3080" s="147"/>
      <c r="M3080" s="147"/>
      <c r="N3080" s="147"/>
      <c r="O3080" s="147"/>
      <c r="P3080" s="147"/>
      <c r="Q3080" s="147"/>
      <c r="R3080" s="147"/>
      <c r="S3080" s="147"/>
      <c r="T3080" s="147"/>
      <c r="U3080" s="147"/>
      <c r="V3080" s="147"/>
      <c r="W3080" s="147"/>
      <c r="X3080" s="147"/>
      <c r="Y3080" s="147"/>
      <c r="Z3080" s="147"/>
      <c r="AA3080" s="147"/>
      <c r="AB3080" s="147"/>
      <c r="AC3080" s="147"/>
      <c r="AD3080" s="147"/>
      <c r="AE3080" s="147"/>
      <c r="AF3080" s="147"/>
    </row>
    <row r="3081" spans="2:32">
      <c r="B3081" s="147"/>
      <c r="C3081" s="147"/>
      <c r="D3081" s="147"/>
      <c r="E3081" s="147"/>
      <c r="F3081" s="147"/>
      <c r="G3081" s="147"/>
      <c r="H3081" s="147"/>
      <c r="I3081" s="147"/>
      <c r="J3081" s="147"/>
      <c r="K3081" s="147"/>
      <c r="L3081" s="147"/>
      <c r="M3081" s="147"/>
      <c r="N3081" s="147"/>
      <c r="O3081" s="147"/>
      <c r="P3081" s="147"/>
      <c r="Q3081" s="147"/>
      <c r="R3081" s="147"/>
      <c r="S3081" s="147"/>
      <c r="T3081" s="147"/>
      <c r="U3081" s="147"/>
      <c r="V3081" s="147"/>
      <c r="W3081" s="147"/>
      <c r="X3081" s="147"/>
      <c r="Y3081" s="147"/>
      <c r="Z3081" s="147"/>
      <c r="AA3081" s="147"/>
      <c r="AB3081" s="147"/>
      <c r="AC3081" s="147"/>
      <c r="AD3081" s="147"/>
      <c r="AE3081" s="147"/>
      <c r="AF3081" s="147"/>
    </row>
    <row r="3082" spans="2:32">
      <c r="B3082" s="147"/>
      <c r="C3082" s="147"/>
      <c r="D3082" s="147"/>
      <c r="E3082" s="147"/>
      <c r="F3082" s="147"/>
      <c r="G3082" s="147"/>
      <c r="H3082" s="147"/>
      <c r="I3082" s="147"/>
      <c r="J3082" s="147"/>
      <c r="K3082" s="147"/>
      <c r="L3082" s="147"/>
      <c r="M3082" s="147"/>
      <c r="N3082" s="147"/>
      <c r="O3082" s="147"/>
      <c r="P3082" s="147"/>
      <c r="Q3082" s="147"/>
      <c r="R3082" s="147"/>
      <c r="S3082" s="147"/>
      <c r="T3082" s="147"/>
      <c r="U3082" s="147"/>
      <c r="V3082" s="147"/>
      <c r="W3082" s="147"/>
      <c r="X3082" s="147"/>
      <c r="Y3082" s="147"/>
      <c r="Z3082" s="147"/>
      <c r="AA3082" s="147"/>
      <c r="AB3082" s="147"/>
      <c r="AC3082" s="147"/>
      <c r="AD3082" s="147"/>
      <c r="AE3082" s="147"/>
      <c r="AF3082" s="147"/>
    </row>
    <row r="3083" spans="2:32">
      <c r="B3083" s="147"/>
      <c r="C3083" s="147"/>
      <c r="D3083" s="147"/>
      <c r="E3083" s="147"/>
      <c r="F3083" s="147"/>
      <c r="G3083" s="147"/>
      <c r="H3083" s="147"/>
      <c r="I3083" s="147"/>
      <c r="J3083" s="147"/>
      <c r="K3083" s="147"/>
      <c r="L3083" s="147"/>
      <c r="M3083" s="147"/>
      <c r="N3083" s="147"/>
      <c r="O3083" s="147"/>
      <c r="P3083" s="147"/>
      <c r="Q3083" s="147"/>
      <c r="R3083" s="147"/>
      <c r="S3083" s="147"/>
      <c r="T3083" s="147"/>
      <c r="U3083" s="147"/>
      <c r="V3083" s="147"/>
      <c r="W3083" s="147"/>
      <c r="X3083" s="147"/>
      <c r="Y3083" s="147"/>
      <c r="Z3083" s="147"/>
      <c r="AA3083" s="147"/>
      <c r="AB3083" s="147"/>
      <c r="AC3083" s="147"/>
      <c r="AD3083" s="147"/>
      <c r="AE3083" s="147"/>
      <c r="AF3083" s="147"/>
    </row>
    <row r="3084" spans="2:32">
      <c r="B3084" s="147"/>
      <c r="C3084" s="147"/>
      <c r="D3084" s="147"/>
      <c r="E3084" s="147"/>
      <c r="F3084" s="147"/>
      <c r="G3084" s="147"/>
      <c r="H3084" s="147"/>
      <c r="I3084" s="147"/>
      <c r="J3084" s="147"/>
      <c r="K3084" s="147"/>
      <c r="L3084" s="147"/>
      <c r="M3084" s="147"/>
      <c r="N3084" s="147"/>
      <c r="O3084" s="147"/>
      <c r="P3084" s="147"/>
      <c r="Q3084" s="147"/>
      <c r="R3084" s="147"/>
      <c r="S3084" s="147"/>
      <c r="T3084" s="147"/>
      <c r="U3084" s="147"/>
      <c r="V3084" s="147"/>
      <c r="W3084" s="147"/>
      <c r="X3084" s="147"/>
      <c r="Y3084" s="147"/>
      <c r="Z3084" s="147"/>
      <c r="AA3084" s="147"/>
      <c r="AB3084" s="147"/>
      <c r="AC3084" s="147"/>
      <c r="AD3084" s="147"/>
      <c r="AE3084" s="147"/>
      <c r="AF3084" s="147"/>
    </row>
    <row r="3085" spans="2:32">
      <c r="B3085" s="147"/>
      <c r="C3085" s="147"/>
      <c r="D3085" s="147"/>
      <c r="E3085" s="147"/>
      <c r="F3085" s="147"/>
      <c r="G3085" s="147"/>
      <c r="H3085" s="147"/>
      <c r="I3085" s="147"/>
      <c r="J3085" s="147"/>
      <c r="K3085" s="147"/>
      <c r="L3085" s="147"/>
      <c r="M3085" s="147"/>
      <c r="N3085" s="147"/>
      <c r="O3085" s="147"/>
      <c r="P3085" s="147"/>
      <c r="Q3085" s="147"/>
      <c r="R3085" s="147"/>
      <c r="S3085" s="147"/>
      <c r="T3085" s="147"/>
      <c r="U3085" s="147"/>
      <c r="V3085" s="147"/>
      <c r="W3085" s="147"/>
      <c r="X3085" s="147"/>
      <c r="Y3085" s="147"/>
      <c r="Z3085" s="147"/>
      <c r="AA3085" s="147"/>
      <c r="AB3085" s="147"/>
      <c r="AC3085" s="147"/>
      <c r="AD3085" s="147"/>
      <c r="AE3085" s="147"/>
      <c r="AF3085" s="147"/>
    </row>
    <row r="3086" spans="2:32">
      <c r="B3086" s="147"/>
      <c r="C3086" s="147"/>
      <c r="D3086" s="147"/>
      <c r="E3086" s="147"/>
      <c r="F3086" s="147"/>
      <c r="G3086" s="147"/>
      <c r="H3086" s="147"/>
      <c r="I3086" s="147"/>
      <c r="J3086" s="147"/>
      <c r="K3086" s="147"/>
      <c r="L3086" s="147"/>
      <c r="M3086" s="147"/>
      <c r="N3086" s="147"/>
      <c r="O3086" s="147"/>
      <c r="P3086" s="147"/>
      <c r="Q3086" s="147"/>
      <c r="R3086" s="147"/>
      <c r="S3086" s="147"/>
      <c r="T3086" s="147"/>
      <c r="U3086" s="147"/>
      <c r="V3086" s="147"/>
      <c r="W3086" s="147"/>
      <c r="X3086" s="147"/>
      <c r="Y3086" s="147"/>
      <c r="Z3086" s="147"/>
      <c r="AA3086" s="147"/>
      <c r="AB3086" s="147"/>
      <c r="AC3086" s="147"/>
      <c r="AD3086" s="147"/>
      <c r="AE3086" s="147"/>
      <c r="AF3086" s="147"/>
    </row>
    <row r="3087" spans="2:32">
      <c r="B3087" s="147"/>
      <c r="C3087" s="147"/>
      <c r="D3087" s="147"/>
      <c r="E3087" s="147"/>
      <c r="F3087" s="147"/>
      <c r="G3087" s="147"/>
      <c r="H3087" s="147"/>
      <c r="I3087" s="147"/>
      <c r="J3087" s="147"/>
      <c r="K3087" s="147"/>
      <c r="L3087" s="147"/>
      <c r="M3087" s="147"/>
      <c r="N3087" s="147"/>
      <c r="O3087" s="147"/>
      <c r="P3087" s="147"/>
      <c r="Q3087" s="147"/>
      <c r="R3087" s="147"/>
      <c r="S3087" s="147"/>
      <c r="T3087" s="147"/>
      <c r="U3087" s="147"/>
      <c r="V3087" s="147"/>
      <c r="W3087" s="147"/>
      <c r="X3087" s="147"/>
      <c r="Y3087" s="147"/>
      <c r="Z3087" s="147"/>
      <c r="AA3087" s="147"/>
      <c r="AB3087" s="147"/>
      <c r="AC3087" s="147"/>
      <c r="AD3087" s="147"/>
      <c r="AE3087" s="147"/>
      <c r="AF3087" s="147"/>
    </row>
    <row r="3088" spans="2:32">
      <c r="B3088" s="147"/>
      <c r="C3088" s="147"/>
      <c r="D3088" s="147"/>
      <c r="E3088" s="147"/>
      <c r="F3088" s="147"/>
      <c r="G3088" s="147"/>
      <c r="H3088" s="147"/>
      <c r="I3088" s="147"/>
      <c r="J3088" s="147"/>
      <c r="K3088" s="147"/>
      <c r="L3088" s="147"/>
      <c r="M3088" s="147"/>
      <c r="N3088" s="147"/>
      <c r="O3088" s="147"/>
      <c r="P3088" s="147"/>
      <c r="Q3088" s="147"/>
      <c r="R3088" s="147"/>
      <c r="S3088" s="147"/>
      <c r="T3088" s="147"/>
      <c r="U3088" s="147"/>
      <c r="V3088" s="147"/>
      <c r="W3088" s="147"/>
      <c r="X3088" s="147"/>
      <c r="Y3088" s="147"/>
      <c r="Z3088" s="147"/>
      <c r="AA3088" s="147"/>
      <c r="AB3088" s="147"/>
      <c r="AC3088" s="147"/>
      <c r="AD3088" s="147"/>
      <c r="AE3088" s="147"/>
      <c r="AF3088" s="147"/>
    </row>
    <row r="3393" spans="2:32">
      <c r="B3393" s="170"/>
      <c r="C3393" s="170"/>
      <c r="D3393" s="170"/>
      <c r="E3393" s="170"/>
      <c r="F3393" s="170"/>
      <c r="G3393" s="170"/>
      <c r="H3393" s="170"/>
      <c r="I3393" s="170"/>
      <c r="J3393" s="170"/>
      <c r="K3393" s="170"/>
      <c r="L3393" s="170"/>
      <c r="M3393" s="170"/>
      <c r="N3393" s="170"/>
      <c r="O3393" s="170"/>
      <c r="P3393" s="170"/>
      <c r="Q3393" s="170"/>
      <c r="R3393" s="170"/>
      <c r="S3393" s="170"/>
      <c r="T3393" s="170"/>
      <c r="U3393" s="170"/>
      <c r="V3393" s="170"/>
      <c r="W3393" s="170"/>
      <c r="X3393" s="170"/>
      <c r="Y3393" s="170"/>
      <c r="Z3393" s="170"/>
      <c r="AA3393" s="170"/>
      <c r="AB3393" s="170"/>
      <c r="AC3393" s="170"/>
      <c r="AD3393" s="170"/>
      <c r="AE3393" s="170"/>
      <c r="AF3393" s="170"/>
    </row>
    <row r="3394" spans="2:32">
      <c r="B3394" s="147"/>
      <c r="C3394" s="147"/>
      <c r="D3394" s="147"/>
      <c r="E3394" s="147"/>
      <c r="F3394" s="147"/>
      <c r="G3394" s="147"/>
      <c r="H3394" s="147"/>
      <c r="I3394" s="147"/>
      <c r="J3394" s="147"/>
      <c r="K3394" s="147"/>
      <c r="L3394" s="147"/>
      <c r="M3394" s="147"/>
      <c r="N3394" s="147"/>
      <c r="O3394" s="147"/>
      <c r="P3394" s="147"/>
      <c r="Q3394" s="147"/>
      <c r="R3394" s="147"/>
      <c r="S3394" s="147"/>
      <c r="T3394" s="147"/>
      <c r="U3394" s="147"/>
      <c r="V3394" s="147"/>
      <c r="W3394" s="147"/>
      <c r="X3394" s="147"/>
      <c r="Y3394" s="147"/>
      <c r="Z3394" s="147"/>
      <c r="AA3394" s="147"/>
      <c r="AB3394" s="147"/>
      <c r="AC3394" s="147"/>
      <c r="AD3394" s="147"/>
      <c r="AE3394" s="147"/>
      <c r="AF3394" s="147"/>
    </row>
    <row r="3395" spans="2:32">
      <c r="B3395" s="147"/>
      <c r="C3395" s="147"/>
      <c r="D3395" s="147"/>
      <c r="E3395" s="147"/>
      <c r="F3395" s="147"/>
      <c r="G3395" s="147"/>
      <c r="H3395" s="147"/>
      <c r="I3395" s="147"/>
      <c r="J3395" s="147"/>
      <c r="K3395" s="147"/>
      <c r="L3395" s="147"/>
      <c r="M3395" s="147"/>
      <c r="N3395" s="147"/>
      <c r="O3395" s="147"/>
      <c r="P3395" s="147"/>
      <c r="Q3395" s="147"/>
      <c r="R3395" s="147"/>
      <c r="S3395" s="147"/>
      <c r="T3395" s="147"/>
      <c r="U3395" s="147"/>
      <c r="V3395" s="147"/>
      <c r="W3395" s="147"/>
      <c r="X3395" s="147"/>
      <c r="Y3395" s="147"/>
      <c r="Z3395" s="147"/>
      <c r="AA3395" s="147"/>
      <c r="AB3395" s="147"/>
      <c r="AC3395" s="147"/>
      <c r="AD3395" s="147"/>
      <c r="AE3395" s="147"/>
      <c r="AF3395" s="147"/>
    </row>
    <row r="3396" spans="2:32">
      <c r="B3396" s="147"/>
      <c r="C3396" s="147"/>
      <c r="D3396" s="147"/>
      <c r="E3396" s="147"/>
      <c r="F3396" s="147"/>
      <c r="G3396" s="147"/>
      <c r="H3396" s="147"/>
      <c r="I3396" s="147"/>
      <c r="J3396" s="147"/>
      <c r="K3396" s="147"/>
      <c r="L3396" s="147"/>
      <c r="M3396" s="147"/>
      <c r="N3396" s="147"/>
      <c r="O3396" s="147"/>
      <c r="P3396" s="147"/>
      <c r="Q3396" s="147"/>
      <c r="R3396" s="147"/>
      <c r="S3396" s="147"/>
      <c r="T3396" s="147"/>
      <c r="U3396" s="147"/>
      <c r="V3396" s="147"/>
      <c r="W3396" s="147"/>
      <c r="X3396" s="147"/>
      <c r="Y3396" s="147"/>
      <c r="Z3396" s="147"/>
      <c r="AA3396" s="147"/>
      <c r="AB3396" s="147"/>
      <c r="AC3396" s="147"/>
      <c r="AD3396" s="147"/>
      <c r="AE3396" s="147"/>
      <c r="AF3396" s="147"/>
    </row>
    <row r="3397" spans="2:32">
      <c r="B3397" s="147"/>
      <c r="C3397" s="147"/>
      <c r="D3397" s="147"/>
      <c r="E3397" s="147"/>
      <c r="F3397" s="147"/>
      <c r="G3397" s="147"/>
      <c r="H3397" s="147"/>
      <c r="I3397" s="147"/>
      <c r="J3397" s="147"/>
      <c r="K3397" s="147"/>
      <c r="L3397" s="147"/>
      <c r="M3397" s="147"/>
      <c r="N3397" s="147"/>
      <c r="O3397" s="147"/>
      <c r="P3397" s="147"/>
      <c r="Q3397" s="147"/>
      <c r="R3397" s="147"/>
      <c r="S3397" s="147"/>
      <c r="T3397" s="147"/>
      <c r="U3397" s="147"/>
      <c r="V3397" s="147"/>
      <c r="W3397" s="147"/>
      <c r="X3397" s="147"/>
      <c r="Y3397" s="147"/>
      <c r="Z3397" s="147"/>
      <c r="AA3397" s="147"/>
      <c r="AB3397" s="147"/>
      <c r="AC3397" s="147"/>
      <c r="AD3397" s="147"/>
      <c r="AE3397" s="147"/>
      <c r="AF3397" s="147"/>
    </row>
    <row r="3398" spans="2:32">
      <c r="B3398" s="147"/>
      <c r="C3398" s="147"/>
      <c r="D3398" s="147"/>
      <c r="E3398" s="147"/>
      <c r="F3398" s="147"/>
      <c r="G3398" s="147"/>
      <c r="H3398" s="147"/>
      <c r="I3398" s="147"/>
      <c r="J3398" s="147"/>
      <c r="K3398" s="147"/>
      <c r="L3398" s="147"/>
      <c r="M3398" s="147"/>
      <c r="N3398" s="147"/>
      <c r="O3398" s="147"/>
      <c r="P3398" s="147"/>
      <c r="Q3398" s="147"/>
      <c r="R3398" s="147"/>
      <c r="S3398" s="147"/>
      <c r="T3398" s="147"/>
      <c r="U3398" s="147"/>
      <c r="V3398" s="147"/>
      <c r="W3398" s="147"/>
      <c r="X3398" s="147"/>
      <c r="Y3398" s="147"/>
      <c r="Z3398" s="147"/>
      <c r="AA3398" s="147"/>
      <c r="AB3398" s="147"/>
      <c r="AC3398" s="147"/>
      <c r="AD3398" s="147"/>
      <c r="AE3398" s="147"/>
      <c r="AF3398" s="147"/>
    </row>
    <row r="3399" spans="2:32">
      <c r="B3399" s="147"/>
      <c r="C3399" s="147"/>
      <c r="D3399" s="147"/>
      <c r="E3399" s="147"/>
      <c r="F3399" s="147"/>
      <c r="G3399" s="147"/>
      <c r="H3399" s="147"/>
      <c r="I3399" s="147"/>
      <c r="J3399" s="147"/>
      <c r="K3399" s="147"/>
      <c r="L3399" s="147"/>
      <c r="M3399" s="147"/>
      <c r="N3399" s="147"/>
      <c r="O3399" s="147"/>
      <c r="P3399" s="147"/>
      <c r="Q3399" s="147"/>
      <c r="R3399" s="147"/>
      <c r="S3399" s="147"/>
      <c r="T3399" s="147"/>
      <c r="U3399" s="147"/>
      <c r="V3399" s="147"/>
      <c r="W3399" s="147"/>
      <c r="X3399" s="147"/>
      <c r="Y3399" s="147"/>
      <c r="Z3399" s="147"/>
      <c r="AA3399" s="147"/>
      <c r="AB3399" s="147"/>
      <c r="AC3399" s="147"/>
      <c r="AD3399" s="147"/>
      <c r="AE3399" s="147"/>
      <c r="AF3399" s="147"/>
    </row>
    <row r="3400" spans="2:32">
      <c r="B3400" s="147"/>
      <c r="C3400" s="147"/>
      <c r="D3400" s="147"/>
      <c r="E3400" s="147"/>
      <c r="F3400" s="147"/>
      <c r="G3400" s="147"/>
      <c r="H3400" s="147"/>
      <c r="I3400" s="147"/>
      <c r="J3400" s="147"/>
      <c r="K3400" s="147"/>
      <c r="L3400" s="147"/>
      <c r="M3400" s="147"/>
      <c r="N3400" s="147"/>
      <c r="O3400" s="147"/>
      <c r="P3400" s="147"/>
      <c r="Q3400" s="147"/>
      <c r="R3400" s="147"/>
      <c r="S3400" s="147"/>
      <c r="T3400" s="147"/>
      <c r="U3400" s="147"/>
      <c r="V3400" s="147"/>
      <c r="W3400" s="147"/>
      <c r="X3400" s="147"/>
      <c r="Y3400" s="147"/>
      <c r="Z3400" s="147"/>
      <c r="AA3400" s="147"/>
      <c r="AB3400" s="147"/>
      <c r="AC3400" s="147"/>
      <c r="AD3400" s="147"/>
      <c r="AE3400" s="147"/>
      <c r="AF3400" s="147"/>
    </row>
    <row r="3401" spans="2:32">
      <c r="B3401" s="147"/>
      <c r="C3401" s="147"/>
      <c r="D3401" s="147"/>
      <c r="E3401" s="147"/>
      <c r="F3401" s="147"/>
      <c r="G3401" s="147"/>
      <c r="H3401" s="147"/>
      <c r="I3401" s="147"/>
      <c r="J3401" s="147"/>
      <c r="K3401" s="147"/>
      <c r="L3401" s="147"/>
      <c r="M3401" s="147"/>
      <c r="N3401" s="147"/>
      <c r="O3401" s="147"/>
      <c r="P3401" s="147"/>
      <c r="Q3401" s="147"/>
      <c r="R3401" s="147"/>
      <c r="S3401" s="147"/>
      <c r="T3401" s="147"/>
      <c r="U3401" s="147"/>
      <c r="V3401" s="147"/>
      <c r="W3401" s="147"/>
      <c r="X3401" s="147"/>
      <c r="Y3401" s="147"/>
      <c r="Z3401" s="147"/>
      <c r="AA3401" s="147"/>
      <c r="AB3401" s="147"/>
      <c r="AC3401" s="147"/>
      <c r="AD3401" s="147"/>
      <c r="AE3401" s="147"/>
      <c r="AF3401" s="147"/>
    </row>
    <row r="3402" spans="2:32">
      <c r="B3402" s="147"/>
      <c r="C3402" s="147"/>
      <c r="D3402" s="147"/>
      <c r="E3402" s="147"/>
      <c r="F3402" s="147"/>
      <c r="G3402" s="147"/>
      <c r="H3402" s="147"/>
      <c r="I3402" s="147"/>
      <c r="J3402" s="147"/>
      <c r="K3402" s="147"/>
      <c r="L3402" s="147"/>
      <c r="M3402" s="147"/>
      <c r="N3402" s="147"/>
      <c r="O3402" s="147"/>
      <c r="P3402" s="147"/>
      <c r="Q3402" s="147"/>
      <c r="R3402" s="147"/>
      <c r="S3402" s="147"/>
      <c r="T3402" s="147"/>
      <c r="U3402" s="147"/>
      <c r="V3402" s="147"/>
      <c r="W3402" s="147"/>
      <c r="X3402" s="147"/>
      <c r="Y3402" s="147"/>
      <c r="Z3402" s="147"/>
      <c r="AA3402" s="147"/>
      <c r="AB3402" s="147"/>
      <c r="AC3402" s="147"/>
      <c r="AD3402" s="147"/>
      <c r="AE3402" s="147"/>
      <c r="AF3402" s="147"/>
    </row>
    <row r="3403" spans="2:32">
      <c r="B3403" s="147"/>
      <c r="C3403" s="147"/>
      <c r="D3403" s="147"/>
      <c r="E3403" s="147"/>
      <c r="F3403" s="147"/>
      <c r="G3403" s="147"/>
      <c r="H3403" s="147"/>
      <c r="I3403" s="147"/>
      <c r="J3403" s="147"/>
      <c r="K3403" s="147"/>
      <c r="L3403" s="147"/>
      <c r="M3403" s="147"/>
      <c r="N3403" s="147"/>
      <c r="O3403" s="147"/>
      <c r="P3403" s="147"/>
      <c r="Q3403" s="147"/>
      <c r="R3403" s="147"/>
      <c r="S3403" s="147"/>
      <c r="T3403" s="147"/>
      <c r="U3403" s="147"/>
      <c r="V3403" s="147"/>
      <c r="W3403" s="147"/>
      <c r="X3403" s="147"/>
      <c r="Y3403" s="147"/>
      <c r="Z3403" s="147"/>
      <c r="AA3403" s="147"/>
      <c r="AB3403" s="147"/>
      <c r="AC3403" s="147"/>
      <c r="AD3403" s="147"/>
      <c r="AE3403" s="147"/>
      <c r="AF3403" s="147"/>
    </row>
    <row r="3404" spans="2:32">
      <c r="B3404" s="147"/>
      <c r="C3404" s="147"/>
      <c r="D3404" s="147"/>
      <c r="E3404" s="147"/>
      <c r="F3404" s="147"/>
      <c r="G3404" s="147"/>
      <c r="H3404" s="147"/>
      <c r="I3404" s="147"/>
      <c r="J3404" s="147"/>
      <c r="K3404" s="147"/>
      <c r="L3404" s="147"/>
      <c r="M3404" s="147"/>
      <c r="N3404" s="147"/>
      <c r="O3404" s="147"/>
      <c r="P3404" s="147"/>
      <c r="Q3404" s="147"/>
      <c r="R3404" s="147"/>
      <c r="S3404" s="147"/>
      <c r="T3404" s="147"/>
      <c r="U3404" s="147"/>
      <c r="V3404" s="147"/>
      <c r="W3404" s="147"/>
      <c r="X3404" s="147"/>
      <c r="Y3404" s="147"/>
      <c r="Z3404" s="147"/>
      <c r="AA3404" s="147"/>
      <c r="AB3404" s="147"/>
      <c r="AC3404" s="147"/>
      <c r="AD3404" s="147"/>
      <c r="AE3404" s="147"/>
      <c r="AF3404" s="147"/>
    </row>
    <row r="3405" spans="2:32">
      <c r="B3405" s="147"/>
      <c r="C3405" s="147"/>
      <c r="D3405" s="147"/>
      <c r="E3405" s="147"/>
      <c r="F3405" s="147"/>
      <c r="G3405" s="147"/>
      <c r="H3405" s="147"/>
      <c r="I3405" s="147"/>
      <c r="J3405" s="147"/>
      <c r="K3405" s="147"/>
      <c r="L3405" s="147"/>
      <c r="M3405" s="147"/>
      <c r="N3405" s="147"/>
      <c r="O3405" s="147"/>
      <c r="P3405" s="147"/>
      <c r="Q3405" s="147"/>
      <c r="R3405" s="147"/>
      <c r="S3405" s="147"/>
      <c r="T3405" s="147"/>
      <c r="U3405" s="147"/>
      <c r="V3405" s="147"/>
      <c r="W3405" s="147"/>
      <c r="X3405" s="147"/>
      <c r="Y3405" s="147"/>
      <c r="Z3405" s="147"/>
      <c r="AA3405" s="147"/>
      <c r="AB3405" s="147"/>
      <c r="AC3405" s="147"/>
      <c r="AD3405" s="147"/>
      <c r="AE3405" s="147"/>
      <c r="AF3405" s="147"/>
    </row>
    <row r="3406" spans="2:32">
      <c r="B3406" s="147"/>
      <c r="C3406" s="147"/>
      <c r="D3406" s="147"/>
      <c r="E3406" s="147"/>
      <c r="F3406" s="147"/>
      <c r="G3406" s="147"/>
      <c r="H3406" s="147"/>
      <c r="I3406" s="147"/>
      <c r="J3406" s="147"/>
      <c r="K3406" s="147"/>
      <c r="L3406" s="147"/>
      <c r="M3406" s="147"/>
      <c r="N3406" s="147"/>
      <c r="O3406" s="147"/>
      <c r="P3406" s="147"/>
      <c r="Q3406" s="147"/>
      <c r="R3406" s="147"/>
      <c r="S3406" s="147"/>
      <c r="T3406" s="147"/>
      <c r="U3406" s="147"/>
      <c r="V3406" s="147"/>
      <c r="W3406" s="147"/>
      <c r="X3406" s="147"/>
      <c r="Y3406" s="147"/>
      <c r="Z3406" s="147"/>
      <c r="AA3406" s="147"/>
      <c r="AB3406" s="147"/>
      <c r="AC3406" s="147"/>
      <c r="AD3406" s="147"/>
      <c r="AE3406" s="147"/>
      <c r="AF3406" s="147"/>
    </row>
    <row r="3407" spans="2:32">
      <c r="B3407" s="147"/>
      <c r="C3407" s="147"/>
      <c r="D3407" s="147"/>
      <c r="E3407" s="147"/>
      <c r="F3407" s="147"/>
      <c r="G3407" s="147"/>
      <c r="H3407" s="147"/>
      <c r="I3407" s="147"/>
      <c r="J3407" s="147"/>
      <c r="K3407" s="147"/>
      <c r="L3407" s="147"/>
      <c r="M3407" s="147"/>
      <c r="N3407" s="147"/>
      <c r="O3407" s="147"/>
      <c r="P3407" s="147"/>
      <c r="Q3407" s="147"/>
      <c r="R3407" s="147"/>
      <c r="S3407" s="147"/>
      <c r="T3407" s="147"/>
      <c r="U3407" s="147"/>
      <c r="V3407" s="147"/>
      <c r="W3407" s="147"/>
      <c r="X3407" s="147"/>
      <c r="Y3407" s="147"/>
      <c r="Z3407" s="147"/>
      <c r="AA3407" s="147"/>
      <c r="AB3407" s="147"/>
      <c r="AC3407" s="147"/>
      <c r="AD3407" s="147"/>
      <c r="AE3407" s="147"/>
      <c r="AF3407" s="147"/>
    </row>
    <row r="3408" spans="2:32">
      <c r="B3408" s="147"/>
      <c r="C3408" s="147"/>
      <c r="D3408" s="147"/>
      <c r="E3408" s="147"/>
      <c r="F3408" s="147"/>
      <c r="G3408" s="147"/>
      <c r="H3408" s="147"/>
      <c r="I3408" s="147"/>
      <c r="J3408" s="147"/>
      <c r="K3408" s="147"/>
      <c r="L3408" s="147"/>
      <c r="M3408" s="147"/>
      <c r="N3408" s="147"/>
      <c r="O3408" s="147"/>
      <c r="P3408" s="147"/>
      <c r="Q3408" s="147"/>
      <c r="R3408" s="147"/>
      <c r="S3408" s="147"/>
      <c r="T3408" s="147"/>
      <c r="U3408" s="147"/>
      <c r="V3408" s="147"/>
      <c r="W3408" s="147"/>
      <c r="X3408" s="147"/>
      <c r="Y3408" s="147"/>
      <c r="Z3408" s="147"/>
      <c r="AA3408" s="147"/>
      <c r="AB3408" s="147"/>
      <c r="AC3408" s="147"/>
      <c r="AD3408" s="147"/>
      <c r="AE3408" s="147"/>
      <c r="AF3408" s="147"/>
    </row>
    <row r="3496" spans="2:32">
      <c r="B3496" s="147"/>
      <c r="C3496" s="147"/>
      <c r="D3496" s="147"/>
      <c r="E3496" s="147"/>
      <c r="F3496" s="147"/>
      <c r="G3496" s="147"/>
      <c r="H3496" s="147"/>
      <c r="I3496" s="147"/>
      <c r="J3496" s="147"/>
      <c r="K3496" s="147"/>
      <c r="L3496" s="147"/>
      <c r="M3496" s="147"/>
      <c r="N3496" s="147"/>
      <c r="O3496" s="147"/>
      <c r="P3496" s="147"/>
      <c r="Q3496" s="147"/>
      <c r="R3496" s="147"/>
      <c r="S3496" s="147"/>
      <c r="T3496" s="147"/>
      <c r="U3496" s="147"/>
      <c r="V3496" s="147"/>
      <c r="W3496" s="147"/>
      <c r="X3496" s="147"/>
      <c r="Y3496" s="147"/>
      <c r="Z3496" s="147"/>
      <c r="AA3496" s="147"/>
      <c r="AB3496" s="147"/>
      <c r="AC3496" s="147"/>
      <c r="AD3496" s="147"/>
      <c r="AE3496" s="147"/>
      <c r="AF3496" s="147"/>
    </row>
    <row r="3499" spans="2:32">
      <c r="B3499" s="147"/>
      <c r="C3499" s="147"/>
      <c r="D3499" s="147"/>
      <c r="E3499" s="147"/>
      <c r="F3499" s="147"/>
      <c r="G3499" s="147"/>
      <c r="H3499" s="147"/>
      <c r="I3499" s="147"/>
      <c r="J3499" s="147"/>
      <c r="K3499" s="147"/>
      <c r="L3499" s="147"/>
      <c r="M3499" s="147"/>
      <c r="N3499" s="147"/>
      <c r="O3499" s="147"/>
      <c r="P3499" s="147"/>
      <c r="Q3499" s="147"/>
      <c r="R3499" s="147"/>
      <c r="S3499" s="147"/>
      <c r="T3499" s="147"/>
      <c r="U3499" s="147"/>
      <c r="V3499" s="147"/>
      <c r="W3499" s="147"/>
      <c r="X3499" s="147"/>
      <c r="Y3499" s="147"/>
      <c r="Z3499" s="147"/>
      <c r="AA3499" s="147"/>
      <c r="AB3499" s="147"/>
      <c r="AC3499" s="147"/>
      <c r="AD3499" s="147"/>
      <c r="AE3499" s="147"/>
      <c r="AF3499" s="147"/>
    </row>
    <row r="3501" spans="2:32">
      <c r="B3501" s="147"/>
      <c r="C3501" s="147"/>
      <c r="D3501" s="147"/>
      <c r="E3501" s="147"/>
      <c r="F3501" s="147"/>
      <c r="G3501" s="147"/>
      <c r="H3501" s="147"/>
      <c r="I3501" s="147"/>
      <c r="J3501" s="147"/>
      <c r="K3501" s="147"/>
      <c r="L3501" s="147"/>
      <c r="M3501" s="147"/>
      <c r="N3501" s="147"/>
      <c r="O3501" s="147"/>
      <c r="P3501" s="147"/>
      <c r="Q3501" s="147"/>
      <c r="R3501" s="147"/>
      <c r="S3501" s="147"/>
      <c r="T3501" s="147"/>
      <c r="U3501" s="147"/>
      <c r="V3501" s="147"/>
      <c r="W3501" s="147"/>
      <c r="X3501" s="147"/>
      <c r="Y3501" s="147"/>
      <c r="Z3501" s="147"/>
      <c r="AA3501" s="147"/>
      <c r="AB3501" s="147"/>
      <c r="AC3501" s="147"/>
      <c r="AD3501" s="147"/>
      <c r="AE3501" s="147"/>
      <c r="AF3501" s="147"/>
    </row>
    <row r="3502" spans="2:32">
      <c r="B3502" s="170"/>
      <c r="C3502" s="170"/>
      <c r="D3502" s="170"/>
      <c r="E3502" s="170"/>
      <c r="F3502" s="170"/>
      <c r="G3502" s="170"/>
      <c r="H3502" s="170"/>
      <c r="I3502" s="170"/>
      <c r="J3502" s="170"/>
      <c r="K3502" s="170"/>
      <c r="L3502" s="170"/>
      <c r="M3502" s="170"/>
      <c r="N3502" s="170"/>
      <c r="O3502" s="170"/>
      <c r="P3502" s="170"/>
      <c r="Q3502" s="170"/>
      <c r="R3502" s="170"/>
      <c r="S3502" s="170"/>
      <c r="T3502" s="170"/>
      <c r="U3502" s="170"/>
      <c r="V3502" s="170"/>
      <c r="W3502" s="170"/>
      <c r="X3502" s="170"/>
      <c r="Y3502" s="170"/>
      <c r="Z3502" s="170"/>
      <c r="AA3502" s="170"/>
      <c r="AB3502" s="170"/>
      <c r="AC3502" s="170"/>
      <c r="AD3502" s="170"/>
      <c r="AE3502" s="170"/>
      <c r="AF3502" s="170"/>
    </row>
    <row r="3621" spans="2:32">
      <c r="B3621" s="147"/>
      <c r="C3621" s="147"/>
      <c r="D3621" s="147"/>
      <c r="E3621" s="147"/>
      <c r="F3621" s="147"/>
      <c r="G3621" s="147"/>
      <c r="H3621" s="147"/>
      <c r="I3621" s="147"/>
      <c r="J3621" s="147"/>
      <c r="K3621" s="147"/>
      <c r="L3621" s="147"/>
      <c r="M3621" s="147"/>
      <c r="N3621" s="147"/>
      <c r="O3621" s="147"/>
      <c r="P3621" s="147"/>
      <c r="Q3621" s="147"/>
      <c r="R3621" s="147"/>
      <c r="S3621" s="147"/>
      <c r="T3621" s="147"/>
      <c r="U3621" s="147"/>
      <c r="V3621" s="147"/>
      <c r="W3621" s="147"/>
      <c r="X3621" s="147"/>
      <c r="Y3621" s="147"/>
      <c r="Z3621" s="147"/>
      <c r="AA3621" s="147"/>
      <c r="AB3621" s="147"/>
      <c r="AC3621" s="147"/>
      <c r="AD3621" s="147"/>
      <c r="AE3621" s="147"/>
      <c r="AF3621" s="147"/>
    </row>
    <row r="3624" spans="2:32">
      <c r="B3624" s="147"/>
      <c r="C3624" s="147"/>
      <c r="D3624" s="147"/>
      <c r="E3624" s="147"/>
      <c r="F3624" s="147"/>
      <c r="G3624" s="147"/>
      <c r="H3624" s="147"/>
      <c r="I3624" s="147"/>
      <c r="J3624" s="147"/>
      <c r="K3624" s="147"/>
      <c r="L3624" s="147"/>
      <c r="M3624" s="147"/>
      <c r="N3624" s="147"/>
      <c r="O3624" s="147"/>
      <c r="P3624" s="147"/>
      <c r="Q3624" s="147"/>
      <c r="R3624" s="147"/>
      <c r="S3624" s="147"/>
      <c r="T3624" s="147"/>
      <c r="U3624" s="147"/>
      <c r="V3624" s="147"/>
      <c r="W3624" s="147"/>
      <c r="X3624" s="147"/>
      <c r="Y3624" s="147"/>
      <c r="Z3624" s="147"/>
      <c r="AA3624" s="147"/>
      <c r="AB3624" s="147"/>
      <c r="AC3624" s="147"/>
      <c r="AD3624" s="147"/>
      <c r="AE3624" s="147"/>
      <c r="AF3624" s="147"/>
    </row>
    <row r="3626" spans="2:32">
      <c r="B3626" s="147"/>
      <c r="C3626" s="147"/>
      <c r="D3626" s="147"/>
      <c r="E3626" s="147"/>
      <c r="F3626" s="147"/>
      <c r="G3626" s="147"/>
      <c r="H3626" s="147"/>
      <c r="I3626" s="147"/>
      <c r="J3626" s="147"/>
      <c r="K3626" s="147"/>
      <c r="L3626" s="147"/>
      <c r="M3626" s="147"/>
      <c r="N3626" s="147"/>
      <c r="O3626" s="147"/>
      <c r="P3626" s="147"/>
      <c r="Q3626" s="147"/>
      <c r="R3626" s="147"/>
      <c r="S3626" s="147"/>
      <c r="T3626" s="147"/>
      <c r="U3626" s="147"/>
      <c r="V3626" s="147"/>
      <c r="W3626" s="147"/>
      <c r="X3626" s="147"/>
      <c r="Y3626" s="147"/>
      <c r="Z3626" s="147"/>
      <c r="AA3626" s="147"/>
      <c r="AB3626" s="147"/>
      <c r="AC3626" s="147"/>
      <c r="AD3626" s="147"/>
      <c r="AE3626" s="147"/>
      <c r="AF3626" s="147"/>
    </row>
    <row r="3627" spans="2:32">
      <c r="B3627" s="170"/>
      <c r="C3627" s="170"/>
      <c r="D3627" s="170"/>
      <c r="E3627" s="170"/>
      <c r="F3627" s="170"/>
      <c r="G3627" s="170"/>
      <c r="H3627" s="170"/>
      <c r="I3627" s="170"/>
      <c r="J3627" s="170"/>
      <c r="K3627" s="170"/>
      <c r="L3627" s="170"/>
      <c r="M3627" s="170"/>
      <c r="N3627" s="170"/>
      <c r="O3627" s="170"/>
      <c r="P3627" s="170"/>
      <c r="Q3627" s="170"/>
      <c r="R3627" s="170"/>
      <c r="S3627" s="170"/>
      <c r="T3627" s="170"/>
      <c r="U3627" s="170"/>
      <c r="V3627" s="170"/>
      <c r="W3627" s="170"/>
      <c r="X3627" s="170"/>
      <c r="Y3627" s="170"/>
      <c r="Z3627" s="170"/>
      <c r="AA3627" s="170"/>
      <c r="AB3627" s="170"/>
      <c r="AC3627" s="170"/>
      <c r="AD3627" s="170"/>
      <c r="AE3627" s="170"/>
      <c r="AF3627" s="170"/>
    </row>
    <row r="3746" spans="2:32">
      <c r="B3746" s="147"/>
      <c r="C3746" s="147"/>
      <c r="D3746" s="147"/>
      <c r="E3746" s="147"/>
      <c r="F3746" s="147"/>
      <c r="G3746" s="147"/>
      <c r="H3746" s="147"/>
      <c r="I3746" s="147"/>
      <c r="J3746" s="147"/>
      <c r="K3746" s="147"/>
      <c r="L3746" s="147"/>
      <c r="M3746" s="147"/>
      <c r="N3746" s="147"/>
      <c r="O3746" s="147"/>
      <c r="P3746" s="147"/>
      <c r="Q3746" s="147"/>
      <c r="R3746" s="147"/>
      <c r="S3746" s="147"/>
      <c r="T3746" s="147"/>
      <c r="U3746" s="147"/>
      <c r="V3746" s="147"/>
      <c r="W3746" s="147"/>
      <c r="X3746" s="147"/>
      <c r="Y3746" s="147"/>
      <c r="Z3746" s="147"/>
      <c r="AA3746" s="147"/>
      <c r="AB3746" s="147"/>
      <c r="AC3746" s="147"/>
      <c r="AD3746" s="147"/>
      <c r="AE3746" s="147"/>
      <c r="AF3746" s="147"/>
    </row>
    <row r="3749" spans="2:32">
      <c r="B3749" s="147"/>
      <c r="C3749" s="147"/>
      <c r="D3749" s="147"/>
      <c r="E3749" s="147"/>
      <c r="F3749" s="147"/>
      <c r="G3749" s="147"/>
      <c r="H3749" s="147"/>
      <c r="I3749" s="147"/>
      <c r="J3749" s="147"/>
      <c r="K3749" s="147"/>
      <c r="L3749" s="147"/>
      <c r="M3749" s="147"/>
      <c r="N3749" s="147"/>
      <c r="O3749" s="147"/>
      <c r="P3749" s="147"/>
      <c r="Q3749" s="147"/>
      <c r="R3749" s="147"/>
      <c r="S3749" s="147"/>
      <c r="T3749" s="147"/>
      <c r="U3749" s="147"/>
      <c r="V3749" s="147"/>
      <c r="W3749" s="147"/>
      <c r="X3749" s="147"/>
      <c r="Y3749" s="147"/>
      <c r="Z3749" s="147"/>
      <c r="AA3749" s="147"/>
      <c r="AB3749" s="147"/>
      <c r="AC3749" s="147"/>
      <c r="AD3749" s="147"/>
      <c r="AE3749" s="147"/>
      <c r="AF3749" s="147"/>
    </row>
    <row r="3751" spans="2:32">
      <c r="B3751" s="147"/>
      <c r="C3751" s="147"/>
      <c r="D3751" s="147"/>
      <c r="E3751" s="147"/>
      <c r="F3751" s="147"/>
      <c r="G3751" s="147"/>
      <c r="H3751" s="147"/>
      <c r="I3751" s="147"/>
      <c r="J3751" s="147"/>
      <c r="K3751" s="147"/>
      <c r="L3751" s="147"/>
      <c r="M3751" s="147"/>
      <c r="N3751" s="147"/>
      <c r="O3751" s="147"/>
      <c r="P3751" s="147"/>
      <c r="Q3751" s="147"/>
      <c r="R3751" s="147"/>
      <c r="S3751" s="147"/>
      <c r="T3751" s="147"/>
      <c r="U3751" s="147"/>
      <c r="V3751" s="147"/>
      <c r="W3751" s="147"/>
      <c r="X3751" s="147"/>
      <c r="Y3751" s="147"/>
      <c r="Z3751" s="147"/>
      <c r="AA3751" s="147"/>
      <c r="AB3751" s="147"/>
      <c r="AC3751" s="147"/>
      <c r="AD3751" s="147"/>
      <c r="AE3751" s="147"/>
      <c r="AF3751" s="147"/>
    </row>
    <row r="3752" spans="2:32">
      <c r="B3752" s="170"/>
      <c r="C3752" s="170"/>
      <c r="D3752" s="170"/>
      <c r="E3752" s="170"/>
      <c r="F3752" s="170"/>
      <c r="G3752" s="170"/>
      <c r="H3752" s="170"/>
      <c r="I3752" s="170"/>
      <c r="J3752" s="170"/>
      <c r="K3752" s="170"/>
      <c r="L3752" s="170"/>
      <c r="M3752" s="170"/>
      <c r="N3752" s="170"/>
      <c r="O3752" s="170"/>
      <c r="P3752" s="170"/>
      <c r="Q3752" s="170"/>
      <c r="R3752" s="170"/>
      <c r="S3752" s="170"/>
      <c r="T3752" s="170"/>
      <c r="U3752" s="170"/>
      <c r="V3752" s="170"/>
      <c r="W3752" s="170"/>
      <c r="X3752" s="170"/>
      <c r="Y3752" s="170"/>
      <c r="Z3752" s="170"/>
      <c r="AA3752" s="170"/>
      <c r="AB3752" s="170"/>
      <c r="AC3752" s="170"/>
      <c r="AD3752" s="170"/>
      <c r="AE3752" s="170"/>
      <c r="AF3752" s="170"/>
    </row>
    <row r="3874" spans="2:32">
      <c r="B3874" s="147"/>
      <c r="C3874" s="147"/>
      <c r="D3874" s="147"/>
      <c r="E3874" s="147"/>
      <c r="F3874" s="147"/>
      <c r="G3874" s="147"/>
      <c r="H3874" s="147"/>
      <c r="I3874" s="147"/>
      <c r="J3874" s="147"/>
      <c r="K3874" s="147"/>
      <c r="L3874" s="147"/>
      <c r="M3874" s="147"/>
      <c r="N3874" s="147"/>
      <c r="O3874" s="147"/>
      <c r="P3874" s="147"/>
      <c r="Q3874" s="147"/>
      <c r="R3874" s="147"/>
      <c r="S3874" s="147"/>
      <c r="T3874" s="147"/>
      <c r="U3874" s="147"/>
      <c r="V3874" s="147"/>
      <c r="W3874" s="147"/>
      <c r="X3874" s="147"/>
      <c r="Y3874" s="147"/>
      <c r="Z3874" s="147"/>
      <c r="AA3874" s="147"/>
      <c r="AB3874" s="147"/>
      <c r="AC3874" s="147"/>
      <c r="AD3874" s="147"/>
      <c r="AE3874" s="147"/>
      <c r="AF3874" s="147"/>
    </row>
    <row r="3876" spans="2:32">
      <c r="B3876" s="147"/>
      <c r="C3876" s="147"/>
      <c r="D3876" s="147"/>
      <c r="E3876" s="147"/>
      <c r="F3876" s="147"/>
      <c r="G3876" s="147"/>
      <c r="H3876" s="147"/>
      <c r="I3876" s="147"/>
      <c r="J3876" s="147"/>
      <c r="K3876" s="147"/>
      <c r="L3876" s="147"/>
      <c r="M3876" s="147"/>
      <c r="N3876" s="147"/>
      <c r="O3876" s="147"/>
      <c r="P3876" s="147"/>
      <c r="Q3876" s="147"/>
      <c r="R3876" s="147"/>
      <c r="S3876" s="147"/>
      <c r="T3876" s="147"/>
      <c r="U3876" s="147"/>
      <c r="V3876" s="147"/>
      <c r="W3876" s="147"/>
      <c r="X3876" s="147"/>
      <c r="Y3876" s="147"/>
      <c r="Z3876" s="147"/>
      <c r="AA3876" s="147"/>
      <c r="AB3876" s="147"/>
      <c r="AC3876" s="147"/>
      <c r="AD3876" s="147"/>
      <c r="AE3876" s="147"/>
      <c r="AF3876" s="147"/>
    </row>
    <row r="3877" spans="2:32">
      <c r="B3877" s="170"/>
      <c r="C3877" s="170"/>
      <c r="D3877" s="170"/>
      <c r="E3877" s="170"/>
      <c r="F3877" s="170"/>
      <c r="G3877" s="170"/>
      <c r="H3877" s="170"/>
      <c r="I3877" s="170"/>
      <c r="J3877" s="170"/>
      <c r="K3877" s="170"/>
      <c r="L3877" s="170"/>
      <c r="M3877" s="170"/>
      <c r="N3877" s="170"/>
      <c r="O3877" s="170"/>
      <c r="P3877" s="170"/>
      <c r="Q3877" s="170"/>
      <c r="R3877" s="170"/>
      <c r="S3877" s="170"/>
      <c r="T3877" s="170"/>
      <c r="U3877" s="170"/>
      <c r="V3877" s="170"/>
      <c r="W3877" s="170"/>
      <c r="X3877" s="170"/>
      <c r="Y3877" s="170"/>
      <c r="Z3877" s="170"/>
      <c r="AA3877" s="170"/>
      <c r="AB3877" s="170"/>
      <c r="AC3877" s="170"/>
      <c r="AD3877" s="170"/>
      <c r="AE3877" s="170"/>
      <c r="AF3877" s="170"/>
    </row>
    <row r="3886" spans="2:32">
      <c r="B3886" s="147"/>
      <c r="C3886" s="147"/>
      <c r="D3886" s="147"/>
      <c r="E3886" s="147"/>
      <c r="F3886" s="147"/>
      <c r="G3886" s="147"/>
      <c r="H3886" s="147"/>
      <c r="I3886" s="147"/>
      <c r="J3886" s="147"/>
      <c r="K3886" s="147"/>
      <c r="L3886" s="147"/>
      <c r="M3886" s="147"/>
      <c r="N3886" s="147"/>
      <c r="O3886" s="147"/>
      <c r="P3886" s="147"/>
      <c r="Q3886" s="147"/>
      <c r="R3886" s="147"/>
      <c r="S3886" s="147"/>
      <c r="T3886" s="147"/>
      <c r="U3886" s="147"/>
      <c r="V3886" s="147"/>
      <c r="W3886" s="147"/>
      <c r="X3886" s="147"/>
      <c r="Y3886" s="147"/>
      <c r="Z3886" s="147"/>
      <c r="AA3886" s="147"/>
      <c r="AB3886" s="147"/>
      <c r="AC3886" s="147"/>
      <c r="AD3886" s="147"/>
      <c r="AE3886" s="147"/>
      <c r="AF3886" s="147"/>
    </row>
    <row r="3887" spans="2:32">
      <c r="B3887" s="147"/>
      <c r="C3887" s="147"/>
      <c r="D3887" s="147"/>
      <c r="E3887" s="147"/>
      <c r="F3887" s="147"/>
      <c r="G3887" s="147"/>
      <c r="H3887" s="147"/>
      <c r="I3887" s="147"/>
      <c r="J3887" s="147"/>
      <c r="K3887" s="147"/>
      <c r="L3887" s="147"/>
      <c r="M3887" s="147"/>
      <c r="N3887" s="147"/>
      <c r="O3887" s="147"/>
      <c r="P3887" s="147"/>
      <c r="Q3887" s="147"/>
      <c r="R3887" s="147"/>
      <c r="S3887" s="147"/>
      <c r="T3887" s="147"/>
      <c r="U3887" s="147"/>
      <c r="V3887" s="147"/>
      <c r="W3887" s="147"/>
      <c r="X3887" s="147"/>
      <c r="Y3887" s="147"/>
      <c r="Z3887" s="147"/>
      <c r="AA3887" s="147"/>
      <c r="AB3887" s="147"/>
      <c r="AC3887" s="147"/>
      <c r="AD3887" s="147"/>
      <c r="AE3887" s="147"/>
      <c r="AF3887" s="147"/>
    </row>
    <row r="3888" spans="2:32">
      <c r="B3888" s="147"/>
      <c r="C3888" s="147"/>
      <c r="D3888" s="147"/>
      <c r="E3888" s="147"/>
      <c r="F3888" s="147"/>
      <c r="G3888" s="147"/>
      <c r="H3888" s="147"/>
      <c r="I3888" s="147"/>
      <c r="J3888" s="147"/>
      <c r="K3888" s="147"/>
      <c r="L3888" s="147"/>
      <c r="M3888" s="147"/>
      <c r="N3888" s="147"/>
      <c r="O3888" s="147"/>
      <c r="P3888" s="147"/>
      <c r="Q3888" s="147"/>
      <c r="R3888" s="147"/>
      <c r="S3888" s="147"/>
      <c r="T3888" s="147"/>
      <c r="U3888" s="147"/>
      <c r="V3888" s="147"/>
      <c r="W3888" s="147"/>
      <c r="X3888" s="147"/>
      <c r="Y3888" s="147"/>
      <c r="Z3888" s="147"/>
      <c r="AA3888" s="147"/>
      <c r="AB3888" s="147"/>
      <c r="AC3888" s="147"/>
      <c r="AD3888" s="147"/>
      <c r="AE3888" s="147"/>
      <c r="AF3888" s="147"/>
    </row>
    <row r="4001" spans="2:32">
      <c r="B4001" s="147"/>
      <c r="C4001" s="147"/>
      <c r="D4001" s="147"/>
      <c r="E4001" s="147"/>
      <c r="F4001" s="147"/>
      <c r="G4001" s="147"/>
      <c r="H4001" s="147"/>
      <c r="I4001" s="147"/>
      <c r="J4001" s="147"/>
      <c r="K4001" s="147"/>
      <c r="L4001" s="147"/>
      <c r="M4001" s="147"/>
      <c r="N4001" s="147"/>
      <c r="O4001" s="147"/>
      <c r="P4001" s="147"/>
      <c r="Q4001" s="147"/>
      <c r="R4001" s="147"/>
      <c r="S4001" s="147"/>
      <c r="T4001" s="147"/>
      <c r="U4001" s="147"/>
      <c r="V4001" s="147"/>
      <c r="W4001" s="147"/>
      <c r="X4001" s="147"/>
      <c r="Y4001" s="147"/>
      <c r="Z4001" s="147"/>
      <c r="AA4001" s="147"/>
      <c r="AB4001" s="147"/>
      <c r="AC4001" s="147"/>
      <c r="AD4001" s="147"/>
      <c r="AE4001" s="147"/>
      <c r="AF4001" s="147"/>
    </row>
    <row r="4002" spans="2:32">
      <c r="B4002" s="170"/>
      <c r="C4002" s="170"/>
      <c r="D4002" s="170"/>
      <c r="E4002" s="170"/>
      <c r="F4002" s="170"/>
      <c r="G4002" s="170"/>
      <c r="H4002" s="170"/>
      <c r="I4002" s="170"/>
      <c r="J4002" s="170"/>
      <c r="K4002" s="170"/>
      <c r="L4002" s="170"/>
      <c r="M4002" s="170"/>
      <c r="N4002" s="170"/>
      <c r="O4002" s="170"/>
      <c r="P4002" s="170"/>
      <c r="Q4002" s="170"/>
      <c r="R4002" s="170"/>
      <c r="S4002" s="170"/>
      <c r="T4002" s="170"/>
      <c r="U4002" s="170"/>
      <c r="V4002" s="170"/>
      <c r="W4002" s="170"/>
      <c r="X4002" s="170"/>
      <c r="Y4002" s="170"/>
      <c r="Z4002" s="170"/>
      <c r="AA4002" s="170"/>
      <c r="AB4002" s="170"/>
      <c r="AC4002" s="170"/>
      <c r="AD4002" s="170"/>
      <c r="AE4002" s="170"/>
      <c r="AF4002" s="170"/>
    </row>
    <row r="4011" spans="2:32">
      <c r="B4011" s="147"/>
      <c r="C4011" s="147"/>
      <c r="D4011" s="147"/>
      <c r="E4011" s="147"/>
      <c r="F4011" s="147"/>
      <c r="G4011" s="147"/>
      <c r="H4011" s="147"/>
      <c r="I4011" s="147"/>
      <c r="J4011" s="147"/>
      <c r="K4011" s="147"/>
      <c r="L4011" s="147"/>
      <c r="M4011" s="147"/>
      <c r="N4011" s="147"/>
      <c r="O4011" s="147"/>
      <c r="P4011" s="147"/>
      <c r="Q4011" s="147"/>
      <c r="R4011" s="147"/>
      <c r="S4011" s="147"/>
      <c r="T4011" s="147"/>
      <c r="U4011" s="147"/>
      <c r="V4011" s="147"/>
      <c r="W4011" s="147"/>
      <c r="X4011" s="147"/>
      <c r="Y4011" s="147"/>
      <c r="Z4011" s="147"/>
      <c r="AA4011" s="147"/>
      <c r="AB4011" s="147"/>
      <c r="AC4011" s="147"/>
      <c r="AD4011" s="147"/>
      <c r="AE4011" s="147"/>
      <c r="AF4011" s="147"/>
    </row>
    <row r="4012" spans="2:32">
      <c r="B4012" s="147"/>
      <c r="C4012" s="147"/>
      <c r="D4012" s="147"/>
      <c r="E4012" s="147"/>
      <c r="F4012" s="147"/>
      <c r="G4012" s="147"/>
      <c r="H4012" s="147"/>
      <c r="I4012" s="147"/>
      <c r="J4012" s="147"/>
      <c r="K4012" s="147"/>
      <c r="L4012" s="147"/>
      <c r="M4012" s="147"/>
      <c r="N4012" s="147"/>
      <c r="O4012" s="147"/>
      <c r="P4012" s="147"/>
      <c r="Q4012" s="147"/>
      <c r="R4012" s="147"/>
      <c r="S4012" s="147"/>
      <c r="T4012" s="147"/>
      <c r="U4012" s="147"/>
      <c r="V4012" s="147"/>
      <c r="W4012" s="147"/>
      <c r="X4012" s="147"/>
      <c r="Y4012" s="147"/>
      <c r="Z4012" s="147"/>
      <c r="AA4012" s="147"/>
      <c r="AB4012" s="147"/>
      <c r="AC4012" s="147"/>
      <c r="AD4012" s="147"/>
      <c r="AE4012" s="147"/>
      <c r="AF4012" s="147"/>
    </row>
    <row r="4013" spans="2:32">
      <c r="B4013" s="147"/>
      <c r="C4013" s="147"/>
      <c r="D4013" s="147"/>
      <c r="E4013" s="147"/>
      <c r="F4013" s="147"/>
      <c r="G4013" s="147"/>
      <c r="H4013" s="147"/>
      <c r="I4013" s="147"/>
      <c r="J4013" s="147"/>
      <c r="K4013" s="147"/>
      <c r="L4013" s="147"/>
      <c r="M4013" s="147"/>
      <c r="N4013" s="147"/>
      <c r="O4013" s="147"/>
      <c r="P4013" s="147"/>
      <c r="Q4013" s="147"/>
      <c r="R4013" s="147"/>
      <c r="S4013" s="147"/>
      <c r="T4013" s="147"/>
      <c r="U4013" s="147"/>
      <c r="V4013" s="147"/>
      <c r="W4013" s="147"/>
      <c r="X4013" s="147"/>
      <c r="Y4013" s="147"/>
      <c r="Z4013" s="147"/>
      <c r="AA4013" s="147"/>
      <c r="AB4013" s="147"/>
      <c r="AC4013" s="147"/>
      <c r="AD4013" s="147"/>
      <c r="AE4013" s="147"/>
      <c r="AF4013" s="147"/>
    </row>
    <row r="4014" spans="2:32">
      <c r="B4014" s="147"/>
      <c r="C4014" s="147"/>
      <c r="D4014" s="147"/>
      <c r="E4014" s="147"/>
      <c r="F4014" s="147"/>
      <c r="G4014" s="147"/>
      <c r="H4014" s="147"/>
      <c r="I4014" s="147"/>
      <c r="J4014" s="147"/>
      <c r="K4014" s="147"/>
      <c r="L4014" s="147"/>
      <c r="M4014" s="147"/>
      <c r="N4014" s="147"/>
      <c r="O4014" s="147"/>
      <c r="P4014" s="147"/>
      <c r="Q4014" s="147"/>
      <c r="R4014" s="147"/>
      <c r="S4014" s="147"/>
      <c r="T4014" s="147"/>
      <c r="U4014" s="147"/>
      <c r="V4014" s="147"/>
      <c r="W4014" s="147"/>
      <c r="X4014" s="147"/>
      <c r="Y4014" s="147"/>
      <c r="Z4014" s="147"/>
      <c r="AA4014" s="147"/>
      <c r="AB4014" s="147"/>
      <c r="AC4014" s="147"/>
      <c r="AD4014" s="147"/>
      <c r="AE4014" s="147"/>
      <c r="AF4014" s="147"/>
    </row>
    <row r="4015" spans="2:32">
      <c r="B4015" s="147"/>
      <c r="C4015" s="147"/>
      <c r="D4015" s="147"/>
      <c r="E4015" s="147"/>
      <c r="F4015" s="147"/>
      <c r="G4015" s="147"/>
      <c r="H4015" s="147"/>
      <c r="I4015" s="147"/>
      <c r="J4015" s="147"/>
      <c r="K4015" s="147"/>
      <c r="L4015" s="147"/>
      <c r="M4015" s="147"/>
      <c r="N4015" s="147"/>
      <c r="O4015" s="147"/>
      <c r="P4015" s="147"/>
      <c r="Q4015" s="147"/>
      <c r="R4015" s="147"/>
      <c r="S4015" s="147"/>
      <c r="T4015" s="147"/>
      <c r="U4015" s="147"/>
      <c r="V4015" s="147"/>
      <c r="W4015" s="147"/>
      <c r="X4015" s="147"/>
      <c r="Y4015" s="147"/>
      <c r="Z4015" s="147"/>
      <c r="AA4015" s="147"/>
      <c r="AB4015" s="147"/>
      <c r="AC4015" s="147"/>
      <c r="AD4015" s="147"/>
      <c r="AE4015" s="147"/>
      <c r="AF4015" s="147"/>
    </row>
    <row r="4016" spans="2:32">
      <c r="B4016" s="147"/>
      <c r="C4016" s="147"/>
      <c r="D4016" s="147"/>
      <c r="E4016" s="147"/>
      <c r="F4016" s="147"/>
      <c r="G4016" s="147"/>
      <c r="H4016" s="147"/>
      <c r="I4016" s="147"/>
      <c r="J4016" s="147"/>
      <c r="K4016" s="147"/>
      <c r="L4016" s="147"/>
      <c r="M4016" s="147"/>
      <c r="N4016" s="147"/>
      <c r="O4016" s="147"/>
      <c r="P4016" s="147"/>
      <c r="Q4016" s="147"/>
      <c r="R4016" s="147"/>
      <c r="S4016" s="147"/>
      <c r="T4016" s="147"/>
      <c r="U4016" s="147"/>
      <c r="V4016" s="147"/>
      <c r="W4016" s="147"/>
      <c r="X4016" s="147"/>
      <c r="Y4016" s="147"/>
      <c r="Z4016" s="147"/>
      <c r="AA4016" s="147"/>
      <c r="AB4016" s="147"/>
      <c r="AC4016" s="147"/>
      <c r="AD4016" s="147"/>
      <c r="AE4016" s="147"/>
      <c r="AF4016" s="147"/>
    </row>
    <row r="4121" spans="2:32">
      <c r="B4121" s="147"/>
      <c r="C4121" s="147"/>
      <c r="D4121" s="147"/>
      <c r="E4121" s="147"/>
      <c r="F4121" s="147"/>
      <c r="G4121" s="147"/>
      <c r="H4121" s="147"/>
      <c r="I4121" s="147"/>
      <c r="J4121" s="147"/>
      <c r="K4121" s="147"/>
      <c r="L4121" s="147"/>
      <c r="M4121" s="147"/>
      <c r="N4121" s="147"/>
      <c r="O4121" s="147"/>
      <c r="P4121" s="147"/>
      <c r="Q4121" s="147"/>
      <c r="R4121" s="147"/>
      <c r="S4121" s="147"/>
      <c r="T4121" s="147"/>
      <c r="U4121" s="147"/>
      <c r="V4121" s="147"/>
      <c r="W4121" s="147"/>
      <c r="X4121" s="147"/>
      <c r="Y4121" s="147"/>
      <c r="Z4121" s="147"/>
      <c r="AA4121" s="147"/>
      <c r="AB4121" s="147"/>
      <c r="AC4121" s="147"/>
      <c r="AD4121" s="147"/>
      <c r="AE4121" s="147"/>
      <c r="AF4121" s="147"/>
    </row>
    <row r="4124" spans="2:32">
      <c r="B4124" s="147"/>
      <c r="C4124" s="147"/>
      <c r="D4124" s="147"/>
      <c r="E4124" s="147"/>
      <c r="F4124" s="147"/>
      <c r="G4124" s="147"/>
      <c r="H4124" s="147"/>
      <c r="I4124" s="147"/>
      <c r="J4124" s="147"/>
      <c r="K4124" s="147"/>
      <c r="L4124" s="147"/>
      <c r="M4124" s="147"/>
      <c r="N4124" s="147"/>
      <c r="O4124" s="147"/>
      <c r="P4124" s="147"/>
      <c r="Q4124" s="147"/>
      <c r="R4124" s="147"/>
      <c r="S4124" s="147"/>
      <c r="T4124" s="147"/>
      <c r="U4124" s="147"/>
      <c r="V4124" s="147"/>
      <c r="W4124" s="147"/>
      <c r="X4124" s="147"/>
      <c r="Y4124" s="147"/>
      <c r="Z4124" s="147"/>
      <c r="AA4124" s="147"/>
      <c r="AB4124" s="147"/>
      <c r="AC4124" s="147"/>
      <c r="AD4124" s="147"/>
      <c r="AE4124" s="147"/>
      <c r="AF4124" s="147"/>
    </row>
    <row r="4126" spans="2:32">
      <c r="B4126" s="147"/>
      <c r="C4126" s="147"/>
      <c r="D4126" s="147"/>
      <c r="E4126" s="147"/>
      <c r="F4126" s="147"/>
      <c r="G4126" s="147"/>
      <c r="H4126" s="147"/>
      <c r="I4126" s="147"/>
      <c r="J4126" s="147"/>
      <c r="K4126" s="147"/>
      <c r="L4126" s="147"/>
      <c r="M4126" s="147"/>
      <c r="N4126" s="147"/>
      <c r="O4126" s="147"/>
      <c r="P4126" s="147"/>
      <c r="Q4126" s="147"/>
      <c r="R4126" s="147"/>
      <c r="S4126" s="147"/>
      <c r="T4126" s="147"/>
      <c r="U4126" s="147"/>
      <c r="V4126" s="147"/>
      <c r="W4126" s="147"/>
      <c r="X4126" s="147"/>
      <c r="Y4126" s="147"/>
      <c r="Z4126" s="147"/>
      <c r="AA4126" s="147"/>
      <c r="AB4126" s="147"/>
      <c r="AC4126" s="147"/>
      <c r="AD4126" s="147"/>
      <c r="AE4126" s="147"/>
      <c r="AF4126" s="147"/>
    </row>
    <row r="4127" spans="2:32">
      <c r="B4127" s="170"/>
      <c r="C4127" s="170"/>
      <c r="D4127" s="170"/>
      <c r="E4127" s="170"/>
      <c r="F4127" s="170"/>
      <c r="G4127" s="170"/>
      <c r="H4127" s="170"/>
      <c r="I4127" s="170"/>
      <c r="J4127" s="170"/>
      <c r="K4127" s="170"/>
      <c r="L4127" s="170"/>
      <c r="M4127" s="170"/>
      <c r="N4127" s="170"/>
      <c r="O4127" s="170"/>
      <c r="P4127" s="170"/>
      <c r="Q4127" s="170"/>
      <c r="R4127" s="170"/>
      <c r="S4127" s="170"/>
      <c r="T4127" s="170"/>
      <c r="U4127" s="170"/>
      <c r="V4127" s="170"/>
      <c r="W4127" s="170"/>
      <c r="X4127" s="170"/>
      <c r="Y4127" s="170"/>
      <c r="Z4127" s="170"/>
      <c r="AA4127" s="170"/>
      <c r="AB4127" s="170"/>
      <c r="AC4127" s="170"/>
      <c r="AD4127" s="170"/>
      <c r="AE4127" s="170"/>
      <c r="AF4127" s="170"/>
    </row>
    <row r="4246" spans="2:32">
      <c r="B4246" s="147"/>
      <c r="C4246" s="147"/>
      <c r="D4246" s="147"/>
      <c r="E4246" s="147"/>
      <c r="F4246" s="147"/>
      <c r="G4246" s="147"/>
      <c r="H4246" s="147"/>
      <c r="I4246" s="147"/>
      <c r="J4246" s="147"/>
      <c r="K4246" s="147"/>
      <c r="L4246" s="147"/>
      <c r="M4246" s="147"/>
      <c r="N4246" s="147"/>
      <c r="O4246" s="147"/>
      <c r="P4246" s="147"/>
      <c r="Q4246" s="147"/>
      <c r="R4246" s="147"/>
      <c r="S4246" s="147"/>
      <c r="T4246" s="147"/>
      <c r="U4246" s="147"/>
      <c r="V4246" s="147"/>
      <c r="W4246" s="147"/>
      <c r="X4246" s="147"/>
      <c r="Y4246" s="147"/>
      <c r="Z4246" s="147"/>
      <c r="AA4246" s="147"/>
      <c r="AB4246" s="147"/>
      <c r="AC4246" s="147"/>
      <c r="AD4246" s="147"/>
      <c r="AE4246" s="147"/>
      <c r="AF4246" s="147"/>
    </row>
    <row r="4249" spans="2:32">
      <c r="B4249" s="147"/>
      <c r="C4249" s="147"/>
      <c r="D4249" s="147"/>
      <c r="E4249" s="147"/>
      <c r="F4249" s="147"/>
      <c r="G4249" s="147"/>
      <c r="H4249" s="147"/>
      <c r="I4249" s="147"/>
      <c r="J4249" s="147"/>
      <c r="K4249" s="147"/>
      <c r="L4249" s="147"/>
      <c r="M4249" s="147"/>
      <c r="N4249" s="147"/>
      <c r="O4249" s="147"/>
      <c r="P4249" s="147"/>
      <c r="Q4249" s="147"/>
      <c r="R4249" s="147"/>
      <c r="S4249" s="147"/>
      <c r="T4249" s="147"/>
      <c r="U4249" s="147"/>
      <c r="V4249" s="147"/>
      <c r="W4249" s="147"/>
      <c r="X4249" s="147"/>
      <c r="Y4249" s="147"/>
      <c r="Z4249" s="147"/>
      <c r="AA4249" s="147"/>
      <c r="AB4249" s="147"/>
      <c r="AC4249" s="147"/>
      <c r="AD4249" s="147"/>
      <c r="AE4249" s="147"/>
      <c r="AF4249" s="147"/>
    </row>
    <row r="4251" spans="2:32">
      <c r="B4251" s="147"/>
      <c r="C4251" s="147"/>
      <c r="D4251" s="147"/>
      <c r="E4251" s="147"/>
      <c r="F4251" s="147"/>
      <c r="G4251" s="147"/>
      <c r="H4251" s="147"/>
      <c r="I4251" s="147"/>
      <c r="J4251" s="147"/>
      <c r="K4251" s="147"/>
      <c r="L4251" s="147"/>
      <c r="M4251" s="147"/>
      <c r="N4251" s="147"/>
      <c r="O4251" s="147"/>
      <c r="P4251" s="147"/>
      <c r="Q4251" s="147"/>
      <c r="R4251" s="147"/>
      <c r="S4251" s="147"/>
      <c r="T4251" s="147"/>
      <c r="U4251" s="147"/>
      <c r="V4251" s="147"/>
      <c r="W4251" s="147"/>
      <c r="X4251" s="147"/>
      <c r="Y4251" s="147"/>
      <c r="Z4251" s="147"/>
      <c r="AA4251" s="147"/>
      <c r="AB4251" s="147"/>
      <c r="AC4251" s="147"/>
      <c r="AD4251" s="147"/>
      <c r="AE4251" s="147"/>
      <c r="AF4251" s="147"/>
    </row>
    <row r="4252" spans="2:32">
      <c r="B4252" s="170"/>
      <c r="C4252" s="170"/>
      <c r="D4252" s="170"/>
      <c r="E4252" s="170"/>
      <c r="F4252" s="170"/>
      <c r="G4252" s="170"/>
      <c r="H4252" s="170"/>
      <c r="I4252" s="170"/>
      <c r="J4252" s="170"/>
      <c r="K4252" s="170"/>
      <c r="L4252" s="170"/>
      <c r="M4252" s="170"/>
      <c r="N4252" s="170"/>
      <c r="O4252" s="170"/>
      <c r="P4252" s="170"/>
      <c r="Q4252" s="170"/>
      <c r="R4252" s="170"/>
      <c r="S4252" s="170"/>
      <c r="T4252" s="170"/>
      <c r="U4252" s="170"/>
      <c r="V4252" s="170"/>
      <c r="W4252" s="170"/>
      <c r="X4252" s="170"/>
      <c r="Y4252" s="170"/>
      <c r="Z4252" s="170"/>
      <c r="AA4252" s="170"/>
      <c r="AB4252" s="170"/>
      <c r="AC4252" s="170"/>
      <c r="AD4252" s="170"/>
      <c r="AE4252" s="170"/>
      <c r="AF4252" s="170"/>
    </row>
    <row r="4371" spans="2:32">
      <c r="B4371" s="147"/>
      <c r="C4371" s="147"/>
      <c r="D4371" s="147"/>
      <c r="E4371" s="147"/>
      <c r="F4371" s="147"/>
      <c r="G4371" s="147"/>
      <c r="H4371" s="147"/>
      <c r="I4371" s="147"/>
      <c r="J4371" s="147"/>
      <c r="K4371" s="147"/>
      <c r="L4371" s="147"/>
      <c r="M4371" s="147"/>
      <c r="N4371" s="147"/>
      <c r="O4371" s="147"/>
      <c r="P4371" s="147"/>
      <c r="Q4371" s="147"/>
      <c r="R4371" s="147"/>
      <c r="S4371" s="147"/>
      <c r="T4371" s="147"/>
      <c r="U4371" s="147"/>
      <c r="V4371" s="147"/>
      <c r="W4371" s="147"/>
      <c r="X4371" s="147"/>
      <c r="Y4371" s="147"/>
      <c r="Z4371" s="147"/>
      <c r="AA4371" s="147"/>
      <c r="AB4371" s="147"/>
      <c r="AC4371" s="147"/>
      <c r="AD4371" s="147"/>
      <c r="AE4371" s="147"/>
      <c r="AF4371" s="147"/>
    </row>
    <row r="4374" spans="2:32">
      <c r="B4374" s="147"/>
      <c r="C4374" s="147"/>
      <c r="D4374" s="147"/>
      <c r="E4374" s="147"/>
      <c r="F4374" s="147"/>
      <c r="G4374" s="147"/>
      <c r="H4374" s="147"/>
      <c r="I4374" s="147"/>
      <c r="J4374" s="147"/>
      <c r="K4374" s="147"/>
      <c r="L4374" s="147"/>
      <c r="M4374" s="147"/>
      <c r="N4374" s="147"/>
      <c r="O4374" s="147"/>
      <c r="P4374" s="147"/>
      <c r="Q4374" s="147"/>
      <c r="R4374" s="147"/>
      <c r="S4374" s="147"/>
      <c r="T4374" s="147"/>
      <c r="U4374" s="147"/>
      <c r="V4374" s="147"/>
      <c r="W4374" s="147"/>
      <c r="X4374" s="147"/>
      <c r="Y4374" s="147"/>
      <c r="Z4374" s="147"/>
      <c r="AA4374" s="147"/>
      <c r="AB4374" s="147"/>
      <c r="AC4374" s="147"/>
      <c r="AD4374" s="147"/>
      <c r="AE4374" s="147"/>
      <c r="AF4374" s="147"/>
    </row>
    <row r="4376" spans="2:32">
      <c r="B4376" s="147"/>
      <c r="C4376" s="147"/>
      <c r="D4376" s="147"/>
      <c r="E4376" s="147"/>
      <c r="F4376" s="147"/>
      <c r="G4376" s="147"/>
      <c r="H4376" s="147"/>
      <c r="I4376" s="147"/>
      <c r="J4376" s="147"/>
      <c r="K4376" s="147"/>
      <c r="L4376" s="147"/>
      <c r="M4376" s="147"/>
      <c r="N4376" s="147"/>
      <c r="O4376" s="147"/>
      <c r="P4376" s="147"/>
      <c r="Q4376" s="147"/>
      <c r="R4376" s="147"/>
      <c r="S4376" s="147"/>
      <c r="T4376" s="147"/>
      <c r="U4376" s="147"/>
      <c r="V4376" s="147"/>
      <c r="W4376" s="147"/>
      <c r="X4376" s="147"/>
      <c r="Y4376" s="147"/>
      <c r="Z4376" s="147"/>
      <c r="AA4376" s="147"/>
      <c r="AB4376" s="147"/>
      <c r="AC4376" s="147"/>
      <c r="AD4376" s="147"/>
      <c r="AE4376" s="147"/>
      <c r="AF4376" s="147"/>
    </row>
    <row r="4377" spans="2:32">
      <c r="B4377" s="170"/>
      <c r="C4377" s="170"/>
      <c r="D4377" s="170"/>
      <c r="E4377" s="170"/>
      <c r="F4377" s="170"/>
      <c r="G4377" s="170"/>
      <c r="H4377" s="170"/>
      <c r="I4377" s="170"/>
      <c r="J4377" s="170"/>
      <c r="K4377" s="170"/>
      <c r="L4377" s="170"/>
      <c r="M4377" s="170"/>
      <c r="N4377" s="170"/>
      <c r="O4377" s="170"/>
      <c r="P4377" s="170"/>
      <c r="Q4377" s="170"/>
      <c r="R4377" s="170"/>
      <c r="S4377" s="170"/>
      <c r="T4377" s="170"/>
      <c r="U4377" s="170"/>
      <c r="V4377" s="170"/>
      <c r="W4377" s="170"/>
      <c r="X4377" s="170"/>
      <c r="Y4377" s="170"/>
      <c r="Z4377" s="170"/>
      <c r="AA4377" s="170"/>
      <c r="AB4377" s="170"/>
      <c r="AC4377" s="170"/>
      <c r="AD4377" s="170"/>
      <c r="AE4377" s="170"/>
      <c r="AF4377" s="170"/>
    </row>
    <row r="4499" spans="2:32">
      <c r="B4499" s="147"/>
      <c r="C4499" s="147"/>
      <c r="D4499" s="147"/>
      <c r="E4499" s="147"/>
      <c r="F4499" s="147"/>
      <c r="G4499" s="147"/>
      <c r="H4499" s="147"/>
      <c r="I4499" s="147"/>
      <c r="J4499" s="147"/>
      <c r="K4499" s="147"/>
      <c r="L4499" s="147"/>
      <c r="M4499" s="147"/>
      <c r="N4499" s="147"/>
      <c r="O4499" s="147"/>
      <c r="P4499" s="147"/>
      <c r="Q4499" s="147"/>
      <c r="R4499" s="147"/>
      <c r="S4499" s="147"/>
      <c r="T4499" s="147"/>
      <c r="U4499" s="147"/>
      <c r="V4499" s="147"/>
      <c r="W4499" s="147"/>
      <c r="X4499" s="147"/>
      <c r="Y4499" s="147"/>
      <c r="Z4499" s="147"/>
      <c r="AA4499" s="147"/>
      <c r="AB4499" s="147"/>
      <c r="AC4499" s="147"/>
      <c r="AD4499" s="147"/>
      <c r="AE4499" s="147"/>
      <c r="AF4499" s="147"/>
    </row>
    <row r="4501" spans="2:32">
      <c r="B4501" s="147"/>
      <c r="C4501" s="147"/>
      <c r="D4501" s="147"/>
      <c r="E4501" s="147"/>
      <c r="F4501" s="147"/>
      <c r="G4501" s="147"/>
      <c r="H4501" s="147"/>
      <c r="I4501" s="147"/>
      <c r="J4501" s="147"/>
      <c r="K4501" s="147"/>
      <c r="L4501" s="147"/>
      <c r="M4501" s="147"/>
      <c r="N4501" s="147"/>
      <c r="O4501" s="147"/>
      <c r="P4501" s="147"/>
      <c r="Q4501" s="147"/>
      <c r="R4501" s="147"/>
      <c r="S4501" s="147"/>
      <c r="T4501" s="147"/>
      <c r="U4501" s="147"/>
      <c r="V4501" s="147"/>
      <c r="W4501" s="147"/>
      <c r="X4501" s="147"/>
      <c r="Y4501" s="147"/>
      <c r="Z4501" s="147"/>
      <c r="AA4501" s="147"/>
      <c r="AB4501" s="147"/>
      <c r="AC4501" s="147"/>
      <c r="AD4501" s="147"/>
      <c r="AE4501" s="147"/>
      <c r="AF4501" s="147"/>
    </row>
    <row r="4502" spans="2:32">
      <c r="B4502" s="170"/>
      <c r="C4502" s="170"/>
      <c r="D4502" s="170"/>
      <c r="E4502" s="170"/>
      <c r="F4502" s="170"/>
      <c r="G4502" s="170"/>
      <c r="H4502" s="170"/>
      <c r="I4502" s="170"/>
      <c r="J4502" s="170"/>
      <c r="K4502" s="170"/>
      <c r="L4502" s="170"/>
      <c r="M4502" s="170"/>
      <c r="N4502" s="170"/>
      <c r="O4502" s="170"/>
      <c r="P4502" s="170"/>
      <c r="Q4502" s="170"/>
      <c r="R4502" s="170"/>
      <c r="S4502" s="170"/>
      <c r="T4502" s="170"/>
      <c r="U4502" s="170"/>
      <c r="V4502" s="170"/>
      <c r="W4502" s="170"/>
      <c r="X4502" s="170"/>
      <c r="Y4502" s="170"/>
      <c r="Z4502" s="170"/>
      <c r="AA4502" s="170"/>
      <c r="AB4502" s="170"/>
      <c r="AC4502" s="170"/>
      <c r="AD4502" s="170"/>
      <c r="AE4502" s="170"/>
      <c r="AF4502" s="170"/>
    </row>
  </sheetData>
  <mergeCells count="29">
    <mergeCell ref="B4127:AF4127"/>
    <mergeCell ref="B4252:AF4252"/>
    <mergeCell ref="B4377:AF4377"/>
    <mergeCell ref="B4502:AF4502"/>
    <mergeCell ref="B3393:AF3393"/>
    <mergeCell ref="B3502:AF3502"/>
    <mergeCell ref="B3627:AF3627"/>
    <mergeCell ref="B3752:AF3752"/>
    <mergeCell ref="B3877:AF3877"/>
    <mergeCell ref="B4002:AF4002"/>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663:AF663"/>
    <mergeCell ref="B117:AF117"/>
    <mergeCell ref="B259:AF259"/>
    <mergeCell ref="B339:AF339"/>
    <mergeCell ref="B452:AF452"/>
    <mergeCell ref="B565:AF565"/>
    <mergeCell ref="B275:AG27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Q96"/>
  <sheetViews>
    <sheetView workbookViewId="0">
      <selection activeCell="A8" sqref="A8:XFD8"/>
    </sheetView>
  </sheetViews>
  <sheetFormatPr defaultColWidth="9.28515625" defaultRowHeight="12.75"/>
  <cols>
    <col min="1" max="1" width="51.85546875" style="7" customWidth="1"/>
    <col min="2" max="19" width="11.7109375" style="7" hidden="1" customWidth="1"/>
    <col min="20" max="20" width="11.7109375" style="17" hidden="1" customWidth="1"/>
    <col min="21" max="36" width="11.7109375" style="7" hidden="1" customWidth="1"/>
    <col min="37" max="37" width="12.5703125" style="7" hidden="1" customWidth="1"/>
    <col min="38" max="38" width="13.85546875" style="7" bestFit="1" customWidth="1"/>
    <col min="39" max="39" width="10.85546875" style="7" bestFit="1" customWidth="1"/>
    <col min="40" max="16384" width="9.28515625" style="7"/>
  </cols>
  <sheetData>
    <row r="1" spans="1:43" ht="16.5" customHeight="1" thickBot="1">
      <c r="A1" s="80" t="s">
        <v>77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row>
    <row r="2" spans="1:43"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c r="AN2" s="39">
        <v>2022</v>
      </c>
    </row>
    <row r="3" spans="1:43"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c r="AN3" s="11"/>
    </row>
    <row r="4" spans="1:43"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c r="AN4" s="41">
        <v>6852</v>
      </c>
    </row>
    <row r="5" spans="1:43"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73">
        <v>209194</v>
      </c>
      <c r="AN5" s="41">
        <v>209140</v>
      </c>
    </row>
    <row r="6" spans="1:43"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44">
        <v>275936367</v>
      </c>
      <c r="AM6" s="44">
        <v>282366285</v>
      </c>
      <c r="AN6" s="44" t="s">
        <v>59</v>
      </c>
    </row>
    <row r="7" spans="1:43" s="11" customFormat="1" ht="16.5" customHeight="1">
      <c r="A7" s="70" t="s">
        <v>961</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41">
        <v>194882977</v>
      </c>
      <c r="AM7" s="41">
        <v>197236007</v>
      </c>
      <c r="AN7" s="41" t="s">
        <v>59</v>
      </c>
    </row>
    <row r="8" spans="1:43" s="11" customFormat="1" ht="16.5" customHeight="1">
      <c r="A8" s="70" t="s">
        <v>962</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41">
        <v>8347435</v>
      </c>
      <c r="AM8" s="41">
        <v>9892706</v>
      </c>
      <c r="AN8" s="41" t="s">
        <v>59</v>
      </c>
    </row>
    <row r="9" spans="1:43"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41">
        <v>58796280</v>
      </c>
      <c r="AM9" s="41">
        <v>60439172</v>
      </c>
      <c r="AN9" s="41" t="s">
        <v>59</v>
      </c>
    </row>
    <row r="10" spans="1:43" s="11" customFormat="1" ht="16.5" customHeight="1">
      <c r="A10" s="74" t="s">
        <v>1595</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41">
        <v>9908409</v>
      </c>
      <c r="AM10" s="41">
        <v>10715697</v>
      </c>
      <c r="AN10" s="41" t="s">
        <v>59</v>
      </c>
    </row>
    <row r="11" spans="1:43" s="11" customFormat="1" ht="16.5" customHeight="1">
      <c r="A11" s="70" t="s">
        <v>963</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41">
        <v>2990962</v>
      </c>
      <c r="AM11" s="41">
        <v>3143484</v>
      </c>
      <c r="AN11" s="41" t="s">
        <v>59</v>
      </c>
    </row>
    <row r="12" spans="1:43"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41">
        <v>1010304</v>
      </c>
      <c r="AM12" s="41">
        <v>939219</v>
      </c>
      <c r="AN12" s="41" t="s">
        <v>59</v>
      </c>
    </row>
    <row r="13" spans="1:43" s="9" customFormat="1" ht="16.5" customHeight="1">
      <c r="A13" s="45" t="s">
        <v>964</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5"/>
      <c r="AL13" s="75"/>
      <c r="AM13" s="75"/>
      <c r="AN13" s="41"/>
    </row>
    <row r="14" spans="1:43" s="11" customFormat="1" ht="16.5" customHeight="1">
      <c r="A14" s="70" t="s">
        <v>965</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c r="AN14" s="41" t="s">
        <v>59</v>
      </c>
      <c r="AQ14" s="10"/>
    </row>
    <row r="15" spans="1:43" s="11" customFormat="1" ht="16.5" customHeight="1">
      <c r="A15" s="70" t="s">
        <v>966</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c r="AN15" s="41" t="s">
        <v>59</v>
      </c>
    </row>
    <row r="16" spans="1:43" s="11" customFormat="1" ht="16.5" customHeight="1">
      <c r="A16" s="76"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c r="AN16" s="41" t="s">
        <v>59</v>
      </c>
    </row>
    <row r="17" spans="1:40"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c r="AN17" s="41" t="s">
        <v>59</v>
      </c>
    </row>
    <row r="18" spans="1:40" s="11" customFormat="1" ht="16.5" customHeight="1">
      <c r="A18" s="70" t="s">
        <v>68</v>
      </c>
      <c r="B18" s="71" t="s">
        <v>1596</v>
      </c>
      <c r="C18" s="71" t="s">
        <v>1596</v>
      </c>
      <c r="D18" s="71" t="s">
        <v>1596</v>
      </c>
      <c r="E18" s="71" t="s">
        <v>1596</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c r="AN18" s="41" t="s">
        <v>59</v>
      </c>
    </row>
    <row r="19" spans="1:40" s="11" customFormat="1" ht="16.5" customHeight="1">
      <c r="A19" s="70" t="s">
        <v>67</v>
      </c>
      <c r="B19" s="71" t="s">
        <v>1596</v>
      </c>
      <c r="C19" s="71" t="s">
        <v>1596</v>
      </c>
      <c r="D19" s="71" t="s">
        <v>1596</v>
      </c>
      <c r="E19" s="71" t="s">
        <v>1596</v>
      </c>
      <c r="F19" s="71" t="s">
        <v>1596</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c r="AN19" s="41" t="s">
        <v>59</v>
      </c>
    </row>
    <row r="20" spans="1:40" s="11" customFormat="1" ht="16.5" customHeight="1">
      <c r="A20" s="70" t="s">
        <v>967</v>
      </c>
      <c r="B20" s="71" t="s">
        <v>1596</v>
      </c>
      <c r="C20" s="71" t="s">
        <v>1596</v>
      </c>
      <c r="D20" s="71" t="s">
        <v>1596</v>
      </c>
      <c r="E20" s="71" t="s">
        <v>1596</v>
      </c>
      <c r="F20" s="71" t="s">
        <v>1596</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c r="AN20" s="41" t="s">
        <v>59</v>
      </c>
    </row>
    <row r="21" spans="1:40"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5"/>
      <c r="AK21" s="75"/>
      <c r="AL21" s="75"/>
      <c r="AM21" s="75"/>
      <c r="AN21" s="41"/>
    </row>
    <row r="22" spans="1:40"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c r="AN22" s="41" t="s">
        <v>59</v>
      </c>
    </row>
    <row r="23" spans="1:40"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c r="AN23" s="41" t="s">
        <v>59</v>
      </c>
    </row>
    <row r="24" spans="1:40"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1596</v>
      </c>
      <c r="AG24" s="43" t="s">
        <v>1596</v>
      </c>
      <c r="AH24" s="43" t="s">
        <v>1596</v>
      </c>
      <c r="AI24" s="43" t="s">
        <v>1596</v>
      </c>
      <c r="AJ24" s="43" t="s">
        <v>1596</v>
      </c>
      <c r="AK24" s="43" t="s">
        <v>1596</v>
      </c>
      <c r="AL24" s="43" t="s">
        <v>1596</v>
      </c>
      <c r="AM24" s="43" t="s">
        <v>1596</v>
      </c>
      <c r="AN24" s="43" t="s">
        <v>1596</v>
      </c>
    </row>
    <row r="25" spans="1:40"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1596</v>
      </c>
      <c r="AG25" s="43" t="s">
        <v>1596</v>
      </c>
      <c r="AH25" s="43" t="s">
        <v>1596</v>
      </c>
      <c r="AI25" s="43" t="s">
        <v>1596</v>
      </c>
      <c r="AJ25" s="43" t="s">
        <v>1596</v>
      </c>
      <c r="AK25" s="43" t="s">
        <v>1596</v>
      </c>
      <c r="AL25" s="43" t="s">
        <v>1596</v>
      </c>
      <c r="AM25" s="43" t="s">
        <v>1596</v>
      </c>
      <c r="AN25" s="43" t="s">
        <v>1596</v>
      </c>
    </row>
    <row r="26" spans="1:40" s="11" customFormat="1" ht="16.5" customHeight="1">
      <c r="A26" s="70" t="s">
        <v>62</v>
      </c>
      <c r="B26" s="71" t="s">
        <v>1596</v>
      </c>
      <c r="C26" s="71" t="s">
        <v>1596</v>
      </c>
      <c r="D26" s="71" t="s">
        <v>1596</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c r="AN26" s="43" t="s">
        <v>59</v>
      </c>
    </row>
    <row r="27" spans="1:40" s="11" customFormat="1" ht="16.5" customHeight="1">
      <c r="A27" s="70" t="s">
        <v>61</v>
      </c>
      <c r="B27" s="71" t="s">
        <v>1596</v>
      </c>
      <c r="C27" s="71" t="s">
        <v>1596</v>
      </c>
      <c r="D27" s="71" t="s">
        <v>1596</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c r="AN27" s="43" t="s">
        <v>59</v>
      </c>
    </row>
    <row r="28" spans="1:40"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5"/>
      <c r="AK28" s="75"/>
      <c r="AL28" s="75"/>
      <c r="AM28" s="75"/>
      <c r="AN28" s="43"/>
    </row>
    <row r="29" spans="1:40" s="11" customFormat="1" ht="16.5" customHeight="1">
      <c r="A29" s="70" t="s">
        <v>968</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73">
        <v>35036</v>
      </c>
      <c r="T29" s="41">
        <v>34299</v>
      </c>
      <c r="U29" s="41">
        <v>33198</v>
      </c>
      <c r="V29" s="41">
        <v>32989</v>
      </c>
      <c r="W29" s="41">
        <v>32380</v>
      </c>
      <c r="X29" s="73">
        <v>32889</v>
      </c>
      <c r="Y29" s="41">
        <v>33091</v>
      </c>
      <c r="Z29" s="41">
        <v>32236</v>
      </c>
      <c r="AA29" s="41">
        <v>31761</v>
      </c>
      <c r="AB29" s="43">
        <v>31906</v>
      </c>
      <c r="AC29" s="81">
        <v>32454</v>
      </c>
      <c r="AD29" s="47">
        <v>32394</v>
      </c>
      <c r="AE29" s="10">
        <v>32047</v>
      </c>
      <c r="AF29" s="43">
        <v>32275</v>
      </c>
      <c r="AG29" s="43">
        <v>32819</v>
      </c>
      <c r="AH29" s="81">
        <v>33472</v>
      </c>
      <c r="AI29" s="43">
        <v>32808</v>
      </c>
      <c r="AJ29" s="43">
        <v>33266</v>
      </c>
      <c r="AK29" s="43">
        <v>33600</v>
      </c>
      <c r="AL29" s="81">
        <v>34209</v>
      </c>
      <c r="AM29" s="43">
        <v>34364</v>
      </c>
      <c r="AN29" s="43" t="s">
        <v>59</v>
      </c>
    </row>
    <row r="30" spans="1:40" s="11" customFormat="1" ht="16.5" customHeight="1">
      <c r="A30" s="70" t="s">
        <v>969</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73">
        <v>10449</v>
      </c>
      <c r="T30" s="41">
        <v>10127</v>
      </c>
      <c r="U30" s="41">
        <v>10068</v>
      </c>
      <c r="V30" s="41">
        <v>10367</v>
      </c>
      <c r="W30" s="41">
        <v>10497</v>
      </c>
      <c r="X30" s="73">
        <v>10587</v>
      </c>
      <c r="Y30" s="41">
        <v>10223</v>
      </c>
      <c r="Z30" s="41">
        <v>10262</v>
      </c>
      <c r="AA30" s="41">
        <v>10607</v>
      </c>
      <c r="AB30" s="43">
        <v>10775</v>
      </c>
      <c r="AC30" s="81">
        <v>10702</v>
      </c>
      <c r="AD30" s="43">
        <v>10139</v>
      </c>
      <c r="AE30" s="10">
        <v>9921</v>
      </c>
      <c r="AF30" s="43">
        <v>10187</v>
      </c>
      <c r="AG30" s="43">
        <v>10108</v>
      </c>
      <c r="AH30" s="81">
        <v>10068</v>
      </c>
      <c r="AI30" s="43">
        <v>9344</v>
      </c>
      <c r="AJ30" s="43">
        <v>9904</v>
      </c>
      <c r="AK30" s="43">
        <v>10152</v>
      </c>
      <c r="AL30" s="81">
        <v>10339</v>
      </c>
      <c r="AM30" s="43">
        <v>10392</v>
      </c>
      <c r="AN30" s="43" t="s">
        <v>59</v>
      </c>
    </row>
    <row r="31" spans="1:40" s="11" customFormat="1" ht="16.5" customHeight="1">
      <c r="A31" s="77" t="s">
        <v>970</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c r="AN31" s="10">
        <v>178</v>
      </c>
    </row>
    <row r="32" spans="1:40" s="11" customFormat="1" ht="16.5" customHeight="1" thickBot="1">
      <c r="A32" s="78" t="s">
        <v>971</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c r="AN32" s="51">
        <v>11770383</v>
      </c>
    </row>
    <row r="33" spans="1:39" s="12" customFormat="1" ht="12.95" customHeight="1">
      <c r="A33" s="187" t="s">
        <v>1597</v>
      </c>
      <c r="B33" s="187"/>
      <c r="C33" s="187"/>
      <c r="D33" s="187"/>
      <c r="E33" s="187"/>
      <c r="F33" s="187"/>
      <c r="G33" s="187"/>
      <c r="H33" s="187"/>
      <c r="I33" s="187"/>
      <c r="J33" s="187"/>
      <c r="K33" s="187"/>
      <c r="L33" s="187"/>
      <c r="M33" s="187"/>
      <c r="N33" s="187"/>
      <c r="O33" s="187"/>
      <c r="P33" s="187"/>
      <c r="Q33" s="187"/>
      <c r="R33" s="187"/>
      <c r="S33" s="187"/>
      <c r="T33" s="187"/>
      <c r="U33" s="187"/>
      <c r="V33" s="187"/>
      <c r="W33" s="53"/>
      <c r="X33" s="53"/>
      <c r="Y33" s="53"/>
      <c r="Z33" s="53"/>
      <c r="AA33" s="53"/>
      <c r="AB33" s="53"/>
      <c r="AC33" s="53"/>
      <c r="AE33" s="13"/>
      <c r="AL33" s="7"/>
      <c r="AM33" s="7"/>
    </row>
    <row r="34" spans="1:39" s="12" customFormat="1" ht="12.9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AL34" s="7"/>
      <c r="AM34" s="7"/>
    </row>
    <row r="35" spans="1:39" s="14" customFormat="1" ht="25.5" customHeight="1">
      <c r="A35" s="189" t="s">
        <v>58</v>
      </c>
      <c r="B35" s="189"/>
      <c r="C35" s="189"/>
      <c r="D35" s="189"/>
      <c r="E35" s="189"/>
      <c r="F35" s="189"/>
      <c r="G35" s="189"/>
      <c r="H35" s="189"/>
      <c r="I35" s="189"/>
      <c r="J35" s="189"/>
      <c r="K35" s="189"/>
      <c r="L35" s="189"/>
      <c r="M35" s="189"/>
      <c r="N35" s="189"/>
      <c r="O35" s="189"/>
      <c r="P35" s="189"/>
      <c r="Q35" s="189"/>
      <c r="R35" s="189"/>
      <c r="S35" s="189"/>
      <c r="T35" s="189"/>
      <c r="U35" s="189"/>
      <c r="V35" s="189"/>
      <c r="W35" s="79"/>
      <c r="X35" s="79"/>
      <c r="Y35" s="79"/>
      <c r="Z35" s="79"/>
      <c r="AA35" s="79"/>
      <c r="AB35" s="79"/>
      <c r="AC35" s="79"/>
      <c r="AD35" s="79"/>
      <c r="AE35" s="79"/>
      <c r="AF35" s="79"/>
      <c r="AG35" s="79"/>
      <c r="AH35" s="79"/>
      <c r="AI35" s="79"/>
      <c r="AJ35" s="79"/>
      <c r="AK35" s="79"/>
      <c r="AL35" s="7"/>
      <c r="AM35" s="7"/>
    </row>
    <row r="36" spans="1:39" s="14" customFormat="1" ht="25.5" customHeight="1">
      <c r="A36" s="182" t="s">
        <v>57</v>
      </c>
      <c r="B36" s="182"/>
      <c r="C36" s="182"/>
      <c r="D36" s="182"/>
      <c r="E36" s="182"/>
      <c r="F36" s="182"/>
      <c r="G36" s="182"/>
      <c r="H36" s="182"/>
      <c r="I36" s="182"/>
      <c r="J36" s="182"/>
      <c r="K36" s="182"/>
      <c r="L36" s="182"/>
      <c r="M36" s="182"/>
      <c r="N36" s="182"/>
      <c r="O36" s="182"/>
      <c r="P36" s="182"/>
      <c r="Q36" s="182"/>
      <c r="R36" s="182"/>
      <c r="S36" s="182"/>
      <c r="T36" s="182"/>
      <c r="U36" s="182"/>
      <c r="V36" s="182"/>
      <c r="W36" s="79"/>
      <c r="X36" s="79"/>
      <c r="Y36" s="79"/>
      <c r="Z36" s="79"/>
      <c r="AA36" s="79"/>
      <c r="AB36" s="79"/>
      <c r="AC36" s="79"/>
      <c r="AD36" s="79"/>
      <c r="AE36" s="79"/>
      <c r="AF36" s="79"/>
      <c r="AG36" s="79"/>
      <c r="AH36" s="79"/>
      <c r="AI36" s="79"/>
      <c r="AJ36" s="79"/>
      <c r="AK36" s="79"/>
      <c r="AL36" s="7"/>
      <c r="AM36" s="7"/>
    </row>
    <row r="37" spans="1:39" s="14" customFormat="1" ht="38.85" customHeight="1">
      <c r="A37" s="190" t="s">
        <v>972</v>
      </c>
      <c r="B37" s="190"/>
      <c r="C37" s="190"/>
      <c r="D37" s="190"/>
      <c r="E37" s="190"/>
      <c r="F37" s="190"/>
      <c r="G37" s="190"/>
      <c r="H37" s="190"/>
      <c r="I37" s="190"/>
      <c r="J37" s="190"/>
      <c r="K37" s="190"/>
      <c r="L37" s="190"/>
      <c r="M37" s="190"/>
      <c r="N37" s="190"/>
      <c r="O37" s="190"/>
      <c r="P37" s="190"/>
      <c r="Q37" s="190"/>
      <c r="R37" s="190"/>
      <c r="S37" s="190"/>
      <c r="T37" s="190"/>
      <c r="U37" s="190"/>
      <c r="V37" s="190"/>
      <c r="W37" s="79"/>
      <c r="X37" s="79"/>
      <c r="Y37" s="79"/>
      <c r="Z37" s="79"/>
      <c r="AA37" s="79"/>
      <c r="AB37" s="79"/>
      <c r="AC37" s="79"/>
      <c r="AD37" s="79"/>
      <c r="AE37" s="79"/>
      <c r="AF37" s="79"/>
      <c r="AG37" s="79"/>
      <c r="AH37" s="79"/>
      <c r="AI37" s="79"/>
      <c r="AJ37" s="79"/>
      <c r="AK37" s="79"/>
      <c r="AL37" s="7"/>
      <c r="AM37" s="7"/>
    </row>
    <row r="38" spans="1:39" s="14" customFormat="1" ht="12.95" customHeight="1">
      <c r="A38" s="182" t="s">
        <v>1598</v>
      </c>
      <c r="B38" s="182"/>
      <c r="C38" s="182"/>
      <c r="D38" s="182"/>
      <c r="E38" s="182"/>
      <c r="F38" s="182"/>
      <c r="G38" s="182"/>
      <c r="H38" s="182"/>
      <c r="I38" s="182"/>
      <c r="J38" s="182"/>
      <c r="K38" s="182"/>
      <c r="L38" s="182"/>
      <c r="M38" s="182"/>
      <c r="N38" s="182"/>
      <c r="O38" s="182"/>
      <c r="P38" s="182"/>
      <c r="Q38" s="182"/>
      <c r="R38" s="182"/>
      <c r="S38" s="182"/>
      <c r="T38" s="182"/>
      <c r="U38" s="182"/>
      <c r="V38" s="182"/>
      <c r="W38" s="79"/>
      <c r="X38" s="79"/>
      <c r="Y38" s="79"/>
      <c r="Z38" s="79"/>
      <c r="AA38" s="79"/>
      <c r="AB38" s="79"/>
      <c r="AC38" s="79"/>
      <c r="AD38" s="79"/>
      <c r="AE38" s="79"/>
      <c r="AF38" s="79"/>
      <c r="AG38" s="79"/>
      <c r="AH38" s="79"/>
      <c r="AI38" s="79"/>
      <c r="AJ38" s="79"/>
      <c r="AK38" s="79"/>
      <c r="AL38" s="7"/>
      <c r="AM38" s="7"/>
    </row>
    <row r="39" spans="1:39" s="14" customFormat="1" ht="12.95" customHeight="1">
      <c r="A39" s="182" t="s">
        <v>973</v>
      </c>
      <c r="B39" s="182"/>
      <c r="C39" s="182"/>
      <c r="D39" s="182"/>
      <c r="E39" s="182"/>
      <c r="F39" s="182"/>
      <c r="G39" s="182"/>
      <c r="H39" s="182"/>
      <c r="I39" s="182"/>
      <c r="J39" s="182"/>
      <c r="K39" s="182"/>
      <c r="L39" s="182"/>
      <c r="M39" s="182"/>
      <c r="N39" s="182"/>
      <c r="O39" s="182"/>
      <c r="P39" s="182"/>
      <c r="Q39" s="182"/>
      <c r="R39" s="182"/>
      <c r="S39" s="182"/>
      <c r="T39" s="182"/>
      <c r="U39" s="182"/>
      <c r="V39" s="182"/>
      <c r="W39" s="79"/>
      <c r="X39" s="79"/>
      <c r="Y39" s="79"/>
      <c r="Z39" s="79"/>
      <c r="AA39" s="79"/>
      <c r="AB39" s="79"/>
      <c r="AC39" s="79"/>
      <c r="AD39" s="79"/>
      <c r="AE39" s="79"/>
      <c r="AF39" s="79"/>
      <c r="AG39" s="79"/>
      <c r="AH39" s="79"/>
      <c r="AI39" s="79"/>
      <c r="AJ39" s="79"/>
      <c r="AK39" s="79"/>
      <c r="AL39" s="7"/>
      <c r="AM39" s="7"/>
    </row>
    <row r="40" spans="1:39" s="14" customFormat="1" ht="12.95" customHeight="1">
      <c r="A40" s="182" t="s">
        <v>974</v>
      </c>
      <c r="B40" s="182"/>
      <c r="C40" s="182"/>
      <c r="D40" s="182"/>
      <c r="E40" s="182"/>
      <c r="F40" s="182"/>
      <c r="G40" s="182"/>
      <c r="H40" s="182"/>
      <c r="I40" s="182"/>
      <c r="J40" s="182"/>
      <c r="K40" s="182"/>
      <c r="L40" s="182"/>
      <c r="M40" s="182"/>
      <c r="N40" s="182"/>
      <c r="O40" s="182"/>
      <c r="P40" s="182"/>
      <c r="Q40" s="182"/>
      <c r="R40" s="182"/>
      <c r="S40" s="182"/>
      <c r="T40" s="182"/>
      <c r="U40" s="182"/>
      <c r="V40" s="182"/>
      <c r="W40" s="79"/>
      <c r="X40" s="79"/>
      <c r="Y40" s="79"/>
      <c r="Z40" s="79"/>
      <c r="AA40" s="79"/>
      <c r="AB40" s="79"/>
      <c r="AC40" s="79"/>
      <c r="AD40" s="79"/>
      <c r="AE40" s="79"/>
      <c r="AF40" s="79"/>
      <c r="AG40" s="79"/>
      <c r="AH40" s="79"/>
      <c r="AI40" s="79"/>
      <c r="AJ40" s="79"/>
      <c r="AK40" s="79"/>
      <c r="AL40" s="7"/>
      <c r="AM40" s="7"/>
    </row>
    <row r="41" spans="1:39" s="14" customFormat="1" ht="12.95" customHeight="1">
      <c r="A41" s="182" t="s">
        <v>975</v>
      </c>
      <c r="B41" s="182"/>
      <c r="C41" s="182"/>
      <c r="D41" s="182"/>
      <c r="E41" s="182"/>
      <c r="F41" s="182"/>
      <c r="G41" s="182"/>
      <c r="H41" s="182"/>
      <c r="I41" s="182"/>
      <c r="J41" s="182"/>
      <c r="K41" s="182"/>
      <c r="L41" s="182"/>
      <c r="M41" s="182"/>
      <c r="N41" s="182"/>
      <c r="O41" s="182"/>
      <c r="P41" s="182"/>
      <c r="Q41" s="182"/>
      <c r="R41" s="182"/>
      <c r="S41" s="182"/>
      <c r="T41" s="182"/>
      <c r="U41" s="182"/>
      <c r="V41" s="182"/>
      <c r="W41" s="79"/>
      <c r="X41" s="79"/>
      <c r="Y41" s="79"/>
      <c r="Z41" s="79"/>
      <c r="AA41" s="79"/>
      <c r="AB41" s="79"/>
      <c r="AC41" s="79"/>
      <c r="AD41" s="79"/>
      <c r="AE41" s="79"/>
      <c r="AF41" s="79"/>
      <c r="AG41" s="79"/>
      <c r="AH41" s="79"/>
      <c r="AI41" s="79"/>
      <c r="AJ41" s="79"/>
      <c r="AK41" s="79"/>
      <c r="AL41" s="7"/>
      <c r="AM41" s="7"/>
    </row>
    <row r="42" spans="1:39" s="14" customFormat="1" ht="12.95" customHeight="1">
      <c r="A42" s="191" t="s">
        <v>976</v>
      </c>
      <c r="B42" s="191"/>
      <c r="C42" s="191"/>
      <c r="D42" s="191"/>
      <c r="E42" s="191"/>
      <c r="F42" s="191"/>
      <c r="G42" s="191"/>
      <c r="H42" s="191"/>
      <c r="I42" s="191"/>
      <c r="J42" s="191"/>
      <c r="K42" s="191"/>
      <c r="L42" s="191"/>
      <c r="M42" s="191"/>
      <c r="N42" s="191"/>
      <c r="O42" s="191"/>
      <c r="P42" s="191"/>
      <c r="Q42" s="191"/>
      <c r="R42" s="191"/>
      <c r="S42" s="191"/>
      <c r="T42" s="191"/>
      <c r="U42" s="191"/>
      <c r="V42" s="191"/>
      <c r="W42" s="79"/>
      <c r="X42" s="79"/>
      <c r="Y42" s="79"/>
      <c r="Z42" s="79"/>
      <c r="AA42" s="79"/>
      <c r="AB42" s="79"/>
      <c r="AC42" s="79"/>
      <c r="AD42" s="79"/>
      <c r="AE42" s="79"/>
      <c r="AF42" s="79"/>
      <c r="AG42" s="79"/>
      <c r="AH42" s="79"/>
      <c r="AI42" s="79"/>
      <c r="AJ42" s="79"/>
      <c r="AK42" s="79"/>
      <c r="AL42" s="7"/>
      <c r="AM42" s="7"/>
    </row>
    <row r="43" spans="1:39" s="14" customFormat="1" ht="12.95" customHeight="1">
      <c r="A43" s="191" t="s">
        <v>977</v>
      </c>
      <c r="B43" s="191"/>
      <c r="C43" s="191"/>
      <c r="D43" s="191"/>
      <c r="E43" s="191"/>
      <c r="F43" s="191"/>
      <c r="G43" s="191"/>
      <c r="H43" s="191"/>
      <c r="I43" s="191"/>
      <c r="J43" s="191"/>
      <c r="K43" s="191"/>
      <c r="L43" s="191"/>
      <c r="M43" s="191"/>
      <c r="N43" s="191"/>
      <c r="O43" s="191"/>
      <c r="P43" s="191"/>
      <c r="Q43" s="191"/>
      <c r="R43" s="191"/>
      <c r="S43" s="191"/>
      <c r="T43" s="191"/>
      <c r="U43" s="191"/>
      <c r="V43" s="191"/>
      <c r="W43" s="79"/>
      <c r="X43" s="79"/>
      <c r="Y43" s="79"/>
      <c r="Z43" s="79"/>
      <c r="AA43" s="79"/>
      <c r="AB43" s="79"/>
      <c r="AC43" s="79"/>
      <c r="AD43" s="79"/>
      <c r="AE43" s="79"/>
      <c r="AF43" s="79"/>
      <c r="AG43" s="79"/>
      <c r="AH43" s="79"/>
      <c r="AI43" s="79"/>
      <c r="AJ43" s="79"/>
      <c r="AK43" s="79"/>
      <c r="AL43" s="7"/>
      <c r="AM43" s="7"/>
    </row>
    <row r="44" spans="1:39" s="14" customFormat="1" ht="12.95" customHeight="1">
      <c r="A44" s="190" t="s">
        <v>978</v>
      </c>
      <c r="B44" s="190"/>
      <c r="C44" s="190"/>
      <c r="D44" s="190"/>
      <c r="E44" s="190"/>
      <c r="F44" s="190"/>
      <c r="G44" s="190"/>
      <c r="H44" s="190"/>
      <c r="I44" s="190"/>
      <c r="J44" s="190"/>
      <c r="K44" s="190"/>
      <c r="L44" s="190"/>
      <c r="M44" s="190"/>
      <c r="N44" s="190"/>
      <c r="O44" s="190"/>
      <c r="P44" s="190"/>
      <c r="Q44" s="190"/>
      <c r="R44" s="190"/>
      <c r="S44" s="190"/>
      <c r="T44" s="190"/>
      <c r="U44" s="190"/>
      <c r="V44" s="190"/>
      <c r="W44" s="79"/>
      <c r="X44" s="79"/>
      <c r="Y44" s="79"/>
      <c r="Z44" s="79"/>
      <c r="AA44" s="79"/>
      <c r="AB44" s="79"/>
      <c r="AC44" s="79"/>
      <c r="AD44" s="79"/>
      <c r="AE44" s="79"/>
      <c r="AF44" s="79"/>
      <c r="AG44" s="79"/>
      <c r="AH44" s="79"/>
      <c r="AI44" s="79"/>
      <c r="AJ44" s="79"/>
      <c r="AK44" s="79"/>
      <c r="AL44" s="7"/>
      <c r="AM44" s="7"/>
    </row>
    <row r="45" spans="1:39" s="14" customFormat="1" ht="12.95" customHeight="1">
      <c r="A45" s="182" t="s">
        <v>979</v>
      </c>
      <c r="B45" s="182"/>
      <c r="C45" s="182"/>
      <c r="D45" s="182"/>
      <c r="E45" s="182"/>
      <c r="F45" s="182"/>
      <c r="G45" s="182"/>
      <c r="H45" s="182"/>
      <c r="I45" s="182"/>
      <c r="J45" s="182"/>
      <c r="K45" s="182"/>
      <c r="L45" s="182"/>
      <c r="M45" s="182"/>
      <c r="N45" s="182"/>
      <c r="O45" s="182"/>
      <c r="P45" s="182"/>
      <c r="Q45" s="182"/>
      <c r="R45" s="182"/>
      <c r="S45" s="182"/>
      <c r="T45" s="182"/>
      <c r="U45" s="182"/>
      <c r="V45" s="182"/>
      <c r="W45" s="79"/>
      <c r="X45" s="79"/>
      <c r="Y45" s="79"/>
      <c r="Z45" s="79"/>
      <c r="AA45" s="79"/>
      <c r="AB45" s="79"/>
      <c r="AC45" s="79"/>
      <c r="AD45" s="79"/>
      <c r="AE45" s="79"/>
      <c r="AF45" s="79"/>
      <c r="AG45" s="79"/>
      <c r="AH45" s="79"/>
      <c r="AI45" s="79"/>
      <c r="AJ45" s="79"/>
      <c r="AK45" s="79"/>
      <c r="AL45" s="7"/>
      <c r="AM45" s="7"/>
    </row>
    <row r="46" spans="1:39" s="14" customFormat="1" ht="12.95" customHeight="1">
      <c r="A46" s="182" t="s">
        <v>980</v>
      </c>
      <c r="B46" s="182"/>
      <c r="C46" s="182"/>
      <c r="D46" s="182"/>
      <c r="E46" s="182"/>
      <c r="F46" s="182"/>
      <c r="G46" s="182"/>
      <c r="H46" s="182"/>
      <c r="I46" s="182"/>
      <c r="J46" s="182"/>
      <c r="K46" s="182"/>
      <c r="L46" s="182"/>
      <c r="M46" s="182"/>
      <c r="N46" s="182"/>
      <c r="O46" s="182"/>
      <c r="P46" s="182"/>
      <c r="Q46" s="182"/>
      <c r="R46" s="182"/>
      <c r="S46" s="182"/>
      <c r="T46" s="182"/>
      <c r="U46" s="182"/>
      <c r="V46" s="182"/>
      <c r="W46" s="79"/>
      <c r="X46" s="79"/>
      <c r="Y46" s="79"/>
      <c r="Z46" s="79"/>
      <c r="AA46" s="79"/>
      <c r="AB46" s="79"/>
      <c r="AC46" s="79"/>
      <c r="AD46" s="79"/>
      <c r="AE46" s="79"/>
      <c r="AF46" s="79"/>
      <c r="AG46" s="79"/>
      <c r="AH46" s="79"/>
      <c r="AI46" s="79"/>
      <c r="AJ46" s="79"/>
      <c r="AK46" s="79"/>
      <c r="AL46" s="7"/>
      <c r="AM46" s="7"/>
    </row>
    <row r="47" spans="1:39" s="14" customFormat="1" ht="12.95" customHeight="1">
      <c r="A47" s="182" t="s">
        <v>981</v>
      </c>
      <c r="B47" s="182"/>
      <c r="C47" s="182"/>
      <c r="D47" s="182"/>
      <c r="E47" s="182"/>
      <c r="F47" s="182"/>
      <c r="G47" s="182"/>
      <c r="H47" s="182"/>
      <c r="I47" s="182"/>
      <c r="J47" s="182"/>
      <c r="K47" s="182"/>
      <c r="L47" s="182"/>
      <c r="M47" s="182"/>
      <c r="N47" s="182"/>
      <c r="O47" s="182"/>
      <c r="P47" s="182"/>
      <c r="Q47" s="182"/>
      <c r="R47" s="182"/>
      <c r="S47" s="182"/>
      <c r="T47" s="182"/>
      <c r="U47" s="182"/>
      <c r="V47" s="182"/>
      <c r="W47" s="79"/>
      <c r="X47" s="79"/>
      <c r="Y47" s="79"/>
      <c r="Z47" s="79"/>
      <c r="AA47" s="79"/>
      <c r="AB47" s="79"/>
      <c r="AC47" s="79"/>
      <c r="AD47" s="79"/>
      <c r="AE47" s="79"/>
      <c r="AF47" s="79"/>
      <c r="AG47" s="79"/>
      <c r="AH47" s="79"/>
      <c r="AI47" s="79"/>
      <c r="AJ47" s="79"/>
      <c r="AK47" s="79"/>
      <c r="AL47" s="7"/>
      <c r="AM47" s="7"/>
    </row>
    <row r="48" spans="1:39" s="14" customFormat="1" ht="25.5" customHeight="1">
      <c r="A48" s="182" t="s">
        <v>982</v>
      </c>
      <c r="B48" s="182"/>
      <c r="C48" s="182"/>
      <c r="D48" s="182"/>
      <c r="E48" s="182"/>
      <c r="F48" s="182"/>
      <c r="G48" s="182"/>
      <c r="H48" s="182"/>
      <c r="I48" s="182"/>
      <c r="J48" s="182"/>
      <c r="K48" s="182"/>
      <c r="L48" s="182"/>
      <c r="M48" s="182"/>
      <c r="N48" s="182"/>
      <c r="O48" s="182"/>
      <c r="P48" s="182"/>
      <c r="Q48" s="182"/>
      <c r="R48" s="182"/>
      <c r="S48" s="182"/>
      <c r="T48" s="182"/>
      <c r="U48" s="182"/>
      <c r="V48" s="182"/>
      <c r="W48" s="79"/>
      <c r="X48" s="79"/>
      <c r="Y48" s="79"/>
      <c r="Z48" s="79"/>
      <c r="AA48" s="79"/>
      <c r="AB48" s="79"/>
      <c r="AC48" s="79"/>
      <c r="AD48" s="79"/>
      <c r="AE48" s="79"/>
      <c r="AF48" s="79"/>
      <c r="AG48" s="79"/>
      <c r="AH48" s="79"/>
      <c r="AI48" s="79"/>
      <c r="AJ48" s="79"/>
      <c r="AK48" s="79"/>
      <c r="AL48" s="7"/>
      <c r="AM48" s="7"/>
    </row>
    <row r="49" spans="1:39" s="14" customFormat="1" ht="12.95" customHeight="1">
      <c r="A49" s="182" t="s">
        <v>983</v>
      </c>
      <c r="B49" s="182"/>
      <c r="C49" s="182"/>
      <c r="D49" s="182"/>
      <c r="E49" s="182"/>
      <c r="F49" s="182"/>
      <c r="G49" s="182"/>
      <c r="H49" s="182"/>
      <c r="I49" s="182"/>
      <c r="J49" s="182"/>
      <c r="K49" s="182"/>
      <c r="L49" s="182"/>
      <c r="M49" s="182"/>
      <c r="N49" s="182"/>
      <c r="O49" s="182"/>
      <c r="P49" s="182"/>
      <c r="Q49" s="182"/>
      <c r="R49" s="182"/>
      <c r="S49" s="182"/>
      <c r="T49" s="182"/>
      <c r="U49" s="182"/>
      <c r="V49" s="182"/>
      <c r="W49" s="79"/>
      <c r="X49" s="79"/>
      <c r="Y49" s="79"/>
      <c r="Z49" s="79"/>
      <c r="AA49" s="79"/>
      <c r="AB49" s="79"/>
      <c r="AC49" s="79"/>
      <c r="AD49" s="79"/>
      <c r="AE49" s="79"/>
      <c r="AF49" s="79"/>
      <c r="AG49" s="79"/>
      <c r="AH49" s="79"/>
      <c r="AI49" s="79"/>
      <c r="AJ49" s="79"/>
      <c r="AK49" s="79"/>
      <c r="AL49" s="7"/>
      <c r="AM49" s="7"/>
    </row>
    <row r="50" spans="1:39" s="14" customFormat="1" ht="12.95" customHeight="1">
      <c r="A50" s="182" t="s">
        <v>1599</v>
      </c>
      <c r="B50" s="182"/>
      <c r="C50" s="182"/>
      <c r="D50" s="182"/>
      <c r="E50" s="182"/>
      <c r="F50" s="182"/>
      <c r="G50" s="182"/>
      <c r="H50" s="182"/>
      <c r="I50" s="182"/>
      <c r="J50" s="182"/>
      <c r="K50" s="182"/>
      <c r="L50" s="182"/>
      <c r="M50" s="182"/>
      <c r="N50" s="182"/>
      <c r="O50" s="182"/>
      <c r="P50" s="182"/>
      <c r="Q50" s="182"/>
      <c r="R50" s="182"/>
      <c r="S50" s="182"/>
      <c r="T50" s="182"/>
      <c r="U50" s="182"/>
      <c r="V50" s="182"/>
      <c r="W50" s="79"/>
      <c r="X50" s="79"/>
      <c r="Y50" s="79"/>
      <c r="Z50" s="79"/>
      <c r="AA50" s="79"/>
      <c r="AB50" s="79"/>
      <c r="AC50" s="79"/>
      <c r="AD50" s="79"/>
      <c r="AE50" s="79"/>
      <c r="AF50" s="79"/>
      <c r="AG50" s="79"/>
      <c r="AH50" s="79"/>
      <c r="AI50" s="79"/>
      <c r="AJ50" s="79"/>
      <c r="AK50" s="79"/>
      <c r="AL50" s="7"/>
      <c r="AM50" s="7"/>
    </row>
    <row r="51" spans="1:39" s="14" customFormat="1" ht="12.95" customHeight="1">
      <c r="A51" s="182"/>
      <c r="B51" s="182"/>
      <c r="C51" s="182"/>
      <c r="D51" s="182"/>
      <c r="E51" s="182"/>
      <c r="F51" s="182"/>
      <c r="G51" s="182"/>
      <c r="H51" s="182"/>
      <c r="I51" s="182"/>
      <c r="J51" s="182"/>
      <c r="K51" s="182"/>
      <c r="L51" s="182"/>
      <c r="M51" s="182"/>
      <c r="N51" s="182"/>
      <c r="O51" s="182"/>
      <c r="P51" s="182"/>
      <c r="Q51" s="182"/>
      <c r="R51" s="182"/>
      <c r="S51" s="182"/>
      <c r="T51" s="182"/>
      <c r="U51" s="182"/>
      <c r="V51" s="182"/>
      <c r="W51" s="79"/>
      <c r="X51" s="79"/>
      <c r="Y51" s="79"/>
      <c r="Z51" s="79"/>
      <c r="AA51" s="79"/>
      <c r="AB51" s="79"/>
      <c r="AC51" s="79"/>
      <c r="AD51" s="79"/>
      <c r="AE51" s="79"/>
      <c r="AF51" s="79"/>
      <c r="AG51" s="79"/>
      <c r="AH51" s="79"/>
      <c r="AI51" s="79"/>
      <c r="AJ51" s="79"/>
      <c r="AK51" s="79"/>
      <c r="AL51" s="7"/>
      <c r="AM51" s="7"/>
    </row>
    <row r="52" spans="1:39" s="14" customFormat="1" ht="12.95" customHeight="1">
      <c r="A52" s="185" t="s">
        <v>56</v>
      </c>
      <c r="B52" s="185"/>
      <c r="C52" s="185"/>
      <c r="D52" s="185"/>
      <c r="E52" s="185"/>
      <c r="F52" s="185"/>
      <c r="G52" s="185"/>
      <c r="H52" s="185"/>
      <c r="I52" s="185"/>
      <c r="J52" s="185"/>
      <c r="K52" s="185"/>
      <c r="L52" s="185"/>
      <c r="M52" s="185"/>
      <c r="N52" s="185"/>
      <c r="O52" s="185"/>
      <c r="P52" s="185"/>
      <c r="Q52" s="185"/>
      <c r="R52" s="185"/>
      <c r="S52" s="185"/>
      <c r="T52" s="185"/>
      <c r="U52" s="185"/>
      <c r="V52" s="185"/>
      <c r="W52" s="79"/>
      <c r="X52" s="79"/>
      <c r="Y52" s="79"/>
      <c r="Z52" s="79"/>
      <c r="AA52" s="79"/>
      <c r="AB52" s="79"/>
      <c r="AC52" s="79"/>
      <c r="AD52" s="79"/>
      <c r="AE52" s="79"/>
      <c r="AF52" s="79"/>
      <c r="AG52" s="79"/>
      <c r="AH52" s="79"/>
      <c r="AI52" s="79"/>
      <c r="AJ52" s="79"/>
      <c r="AK52" s="79"/>
      <c r="AL52" s="7"/>
      <c r="AM52" s="7"/>
    </row>
    <row r="53" spans="1:39" s="14" customFormat="1" ht="12.95" customHeight="1">
      <c r="A53" s="180" t="s">
        <v>55</v>
      </c>
      <c r="B53" s="180"/>
      <c r="C53" s="180"/>
      <c r="D53" s="180"/>
      <c r="E53" s="180"/>
      <c r="F53" s="180"/>
      <c r="G53" s="180"/>
      <c r="H53" s="180"/>
      <c r="I53" s="180"/>
      <c r="J53" s="180"/>
      <c r="K53" s="180"/>
      <c r="L53" s="180"/>
      <c r="M53" s="180"/>
      <c r="N53" s="180"/>
      <c r="O53" s="180"/>
      <c r="P53" s="180"/>
      <c r="Q53" s="180"/>
      <c r="R53" s="180"/>
      <c r="S53" s="180"/>
      <c r="T53" s="180"/>
      <c r="U53" s="180"/>
      <c r="V53" s="180"/>
      <c r="W53" s="79"/>
      <c r="X53" s="79"/>
      <c r="Y53" s="79"/>
      <c r="Z53" s="79"/>
      <c r="AA53" s="79"/>
      <c r="AB53" s="79"/>
      <c r="AC53" s="79"/>
      <c r="AD53" s="79"/>
      <c r="AE53" s="79"/>
      <c r="AF53" s="79"/>
      <c r="AG53" s="79"/>
      <c r="AH53" s="79"/>
      <c r="AI53" s="79"/>
      <c r="AJ53" s="79"/>
      <c r="AK53" s="79"/>
      <c r="AL53" s="7"/>
      <c r="AM53" s="7"/>
    </row>
    <row r="54" spans="1:39" s="14" customFormat="1" ht="38.85" customHeight="1">
      <c r="A54" s="186" t="s">
        <v>54</v>
      </c>
      <c r="B54" s="186"/>
      <c r="C54" s="186"/>
      <c r="D54" s="186"/>
      <c r="E54" s="186"/>
      <c r="F54" s="186"/>
      <c r="G54" s="186"/>
      <c r="H54" s="186"/>
      <c r="I54" s="186"/>
      <c r="J54" s="186"/>
      <c r="K54" s="186"/>
      <c r="L54" s="186"/>
      <c r="M54" s="186"/>
      <c r="N54" s="186"/>
      <c r="O54" s="186"/>
      <c r="P54" s="186"/>
      <c r="Q54" s="186"/>
      <c r="R54" s="186"/>
      <c r="S54" s="186"/>
      <c r="T54" s="186"/>
      <c r="U54" s="186"/>
      <c r="V54" s="186"/>
      <c r="AL54" s="7"/>
      <c r="AM54" s="7"/>
    </row>
    <row r="55" spans="1:39" s="14" customFormat="1" ht="12.95" customHeight="1">
      <c r="A55" s="180" t="s">
        <v>53</v>
      </c>
      <c r="B55" s="180"/>
      <c r="C55" s="180"/>
      <c r="D55" s="180"/>
      <c r="E55" s="180"/>
      <c r="F55" s="180"/>
      <c r="G55" s="180"/>
      <c r="H55" s="180"/>
      <c r="I55" s="180"/>
      <c r="J55" s="180"/>
      <c r="K55" s="180"/>
      <c r="L55" s="180"/>
      <c r="M55" s="180"/>
      <c r="N55" s="180"/>
      <c r="O55" s="180"/>
      <c r="P55" s="180"/>
      <c r="Q55" s="180"/>
      <c r="R55" s="180"/>
      <c r="S55" s="180"/>
      <c r="T55" s="180"/>
      <c r="U55" s="180"/>
      <c r="V55" s="180"/>
      <c r="W55" s="79"/>
      <c r="X55" s="79"/>
      <c r="Y55" s="79"/>
      <c r="Z55" s="79"/>
      <c r="AA55" s="79"/>
      <c r="AB55" s="79"/>
      <c r="AC55" s="79"/>
      <c r="AD55" s="79"/>
      <c r="AE55" s="79"/>
      <c r="AF55" s="79"/>
      <c r="AG55" s="79"/>
      <c r="AH55" s="79"/>
      <c r="AI55" s="79"/>
      <c r="AJ55" s="79"/>
      <c r="AK55" s="79"/>
      <c r="AL55" s="7"/>
      <c r="AM55" s="7"/>
    </row>
    <row r="56" spans="1:39" s="14" customFormat="1" ht="12.95" customHeight="1">
      <c r="A56" s="180" t="s">
        <v>52</v>
      </c>
      <c r="B56" s="180"/>
      <c r="C56" s="180"/>
      <c r="D56" s="180"/>
      <c r="E56" s="180"/>
      <c r="F56" s="180"/>
      <c r="G56" s="180"/>
      <c r="H56" s="180"/>
      <c r="I56" s="180"/>
      <c r="J56" s="180"/>
      <c r="K56" s="180"/>
      <c r="L56" s="180"/>
      <c r="M56" s="180"/>
      <c r="N56" s="180"/>
      <c r="O56" s="180"/>
      <c r="P56" s="180"/>
      <c r="Q56" s="180"/>
      <c r="R56" s="180"/>
      <c r="S56" s="180"/>
      <c r="T56" s="180"/>
      <c r="U56" s="180"/>
      <c r="V56" s="180"/>
      <c r="W56" s="79"/>
      <c r="X56" s="79"/>
      <c r="Y56" s="79"/>
      <c r="Z56" s="79"/>
      <c r="AA56" s="79"/>
      <c r="AB56" s="79"/>
      <c r="AC56" s="79"/>
      <c r="AD56" s="79"/>
      <c r="AE56" s="79"/>
      <c r="AF56" s="79"/>
      <c r="AG56" s="79"/>
      <c r="AH56" s="79"/>
      <c r="AI56" s="79"/>
      <c r="AJ56" s="79"/>
      <c r="AK56" s="79"/>
      <c r="AL56" s="7"/>
      <c r="AM56" s="7"/>
    </row>
    <row r="57" spans="1:39" s="14" customFormat="1" ht="12.95" customHeight="1">
      <c r="A57" s="178" t="s">
        <v>51</v>
      </c>
      <c r="B57" s="178"/>
      <c r="C57" s="178"/>
      <c r="D57" s="178"/>
      <c r="E57" s="178"/>
      <c r="F57" s="178"/>
      <c r="G57" s="178"/>
      <c r="H57" s="178"/>
      <c r="I57" s="178"/>
      <c r="J57" s="178"/>
      <c r="K57" s="178"/>
      <c r="L57" s="178"/>
      <c r="M57" s="178"/>
      <c r="N57" s="178"/>
      <c r="O57" s="178"/>
      <c r="P57" s="178"/>
      <c r="Q57" s="178"/>
      <c r="R57" s="178"/>
      <c r="S57" s="178"/>
      <c r="T57" s="178"/>
      <c r="U57" s="178"/>
      <c r="V57" s="178"/>
      <c r="W57" s="79"/>
      <c r="X57" s="79"/>
      <c r="Y57" s="79"/>
      <c r="Z57" s="79"/>
      <c r="AA57" s="79"/>
      <c r="AB57" s="79"/>
      <c r="AC57" s="79"/>
      <c r="AD57" s="79"/>
      <c r="AE57" s="79"/>
      <c r="AF57" s="79"/>
      <c r="AG57" s="79"/>
      <c r="AH57" s="79"/>
      <c r="AI57" s="79"/>
      <c r="AJ57" s="79"/>
      <c r="AK57" s="79"/>
      <c r="AL57" s="7"/>
      <c r="AM57" s="7"/>
    </row>
    <row r="58" spans="1:39" s="14" customFormat="1" ht="12.9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c r="W58" s="79"/>
      <c r="X58" s="79"/>
      <c r="Y58" s="79"/>
      <c r="Z58" s="79"/>
      <c r="AA58" s="79"/>
      <c r="AB58" s="79"/>
      <c r="AC58" s="79"/>
      <c r="AD58" s="79"/>
      <c r="AE58" s="79"/>
      <c r="AF58" s="79"/>
      <c r="AG58" s="79"/>
      <c r="AH58" s="79"/>
      <c r="AI58" s="79"/>
      <c r="AJ58" s="79"/>
      <c r="AK58" s="79"/>
      <c r="AL58" s="7"/>
      <c r="AM58" s="7"/>
    </row>
    <row r="59" spans="1:39" s="14" customFormat="1" ht="12.95" customHeight="1">
      <c r="A59" s="183" t="s">
        <v>50</v>
      </c>
      <c r="B59" s="183"/>
      <c r="C59" s="183"/>
      <c r="D59" s="183"/>
      <c r="E59" s="183"/>
      <c r="F59" s="183"/>
      <c r="G59" s="183"/>
      <c r="H59" s="183"/>
      <c r="I59" s="183"/>
      <c r="J59" s="183"/>
      <c r="K59" s="183"/>
      <c r="L59" s="183"/>
      <c r="M59" s="183"/>
      <c r="N59" s="183"/>
      <c r="O59" s="183"/>
      <c r="P59" s="183"/>
      <c r="Q59" s="183"/>
      <c r="R59" s="183"/>
      <c r="S59" s="183"/>
      <c r="T59" s="183"/>
      <c r="U59" s="183"/>
      <c r="V59" s="183"/>
      <c r="W59" s="79"/>
      <c r="X59" s="79"/>
      <c r="Y59" s="79"/>
      <c r="Z59" s="79"/>
      <c r="AA59" s="79"/>
      <c r="AB59" s="79"/>
      <c r="AC59" s="79"/>
      <c r="AD59" s="79"/>
      <c r="AE59" s="79"/>
      <c r="AF59" s="79"/>
      <c r="AG59" s="79"/>
      <c r="AH59" s="79"/>
      <c r="AI59" s="79"/>
      <c r="AJ59" s="79"/>
      <c r="AK59" s="79"/>
      <c r="AL59" s="7"/>
      <c r="AM59" s="7"/>
    </row>
    <row r="60" spans="1:39" s="14" customFormat="1" ht="12.95" customHeight="1">
      <c r="A60" s="183" t="s">
        <v>49</v>
      </c>
      <c r="B60" s="183"/>
      <c r="C60" s="183"/>
      <c r="D60" s="183"/>
      <c r="E60" s="183"/>
      <c r="F60" s="183"/>
      <c r="G60" s="183"/>
      <c r="H60" s="183"/>
      <c r="I60" s="183"/>
      <c r="J60" s="183"/>
      <c r="K60" s="183"/>
      <c r="L60" s="183"/>
      <c r="M60" s="183"/>
      <c r="N60" s="183"/>
      <c r="O60" s="183"/>
      <c r="P60" s="183"/>
      <c r="Q60" s="183"/>
      <c r="R60" s="183"/>
      <c r="S60" s="183"/>
      <c r="T60" s="183"/>
      <c r="U60" s="183"/>
      <c r="V60" s="183"/>
      <c r="W60" s="79"/>
      <c r="X60" s="79"/>
      <c r="Y60" s="79"/>
      <c r="Z60" s="79"/>
      <c r="AA60" s="79"/>
      <c r="AB60" s="79"/>
      <c r="AC60" s="79"/>
      <c r="AD60" s="79"/>
      <c r="AE60" s="79"/>
      <c r="AF60" s="79"/>
      <c r="AG60" s="79"/>
      <c r="AH60" s="79"/>
      <c r="AI60" s="79"/>
      <c r="AJ60" s="79"/>
      <c r="AK60" s="79"/>
      <c r="AL60" s="7"/>
      <c r="AM60" s="7"/>
    </row>
    <row r="61" spans="1:39" s="14" customFormat="1" ht="12.95" customHeight="1">
      <c r="A61" s="177" t="s">
        <v>48</v>
      </c>
      <c r="B61" s="177"/>
      <c r="C61" s="177"/>
      <c r="D61" s="177"/>
      <c r="E61" s="177"/>
      <c r="F61" s="177"/>
      <c r="G61" s="177"/>
      <c r="H61" s="177"/>
      <c r="I61" s="177"/>
      <c r="J61" s="177"/>
      <c r="K61" s="177"/>
      <c r="L61" s="177"/>
      <c r="M61" s="177"/>
      <c r="N61" s="177"/>
      <c r="O61" s="177"/>
      <c r="P61" s="177"/>
      <c r="Q61" s="177"/>
      <c r="R61" s="177"/>
      <c r="S61" s="177"/>
      <c r="T61" s="177"/>
      <c r="U61" s="177"/>
      <c r="V61" s="177"/>
      <c r="W61" s="79"/>
      <c r="X61" s="79"/>
      <c r="Y61" s="79"/>
      <c r="Z61" s="79"/>
      <c r="AA61" s="79"/>
      <c r="AB61" s="79"/>
      <c r="AC61" s="79"/>
      <c r="AD61" s="79"/>
      <c r="AE61" s="79"/>
      <c r="AF61" s="79"/>
      <c r="AG61" s="79"/>
      <c r="AH61" s="79"/>
      <c r="AI61" s="79"/>
      <c r="AJ61" s="79"/>
      <c r="AK61" s="79"/>
      <c r="AL61" s="7"/>
      <c r="AM61" s="7"/>
    </row>
    <row r="62" spans="1:39" s="14" customFormat="1" ht="12.95" customHeight="1">
      <c r="A62" s="181" t="s">
        <v>984</v>
      </c>
      <c r="B62" s="181"/>
      <c r="C62" s="181"/>
      <c r="D62" s="181"/>
      <c r="E62" s="181"/>
      <c r="F62" s="181"/>
      <c r="G62" s="181"/>
      <c r="H62" s="181"/>
      <c r="I62" s="181"/>
      <c r="J62" s="181"/>
      <c r="K62" s="181"/>
      <c r="L62" s="181"/>
      <c r="M62" s="181"/>
      <c r="N62" s="181"/>
      <c r="O62" s="181"/>
      <c r="P62" s="181"/>
      <c r="Q62" s="181"/>
      <c r="R62" s="181"/>
      <c r="S62" s="181"/>
      <c r="T62" s="181"/>
      <c r="U62" s="181"/>
      <c r="V62" s="181"/>
      <c r="W62" s="79"/>
      <c r="X62" s="79"/>
      <c r="Y62" s="79"/>
      <c r="Z62" s="79"/>
      <c r="AA62" s="79"/>
      <c r="AB62" s="79"/>
      <c r="AC62" s="79"/>
      <c r="AD62" s="79"/>
      <c r="AE62" s="79"/>
      <c r="AF62" s="79"/>
      <c r="AG62" s="79"/>
      <c r="AH62" s="79"/>
      <c r="AI62" s="79"/>
      <c r="AJ62" s="79"/>
      <c r="AK62" s="79"/>
      <c r="AL62" s="7"/>
      <c r="AM62" s="7"/>
    </row>
    <row r="63" spans="1:39" s="14" customFormat="1" ht="12.95" customHeight="1">
      <c r="A63" s="179" t="s">
        <v>985</v>
      </c>
      <c r="B63" s="179"/>
      <c r="C63" s="179"/>
      <c r="D63" s="179"/>
      <c r="E63" s="179"/>
      <c r="F63" s="179"/>
      <c r="G63" s="179"/>
      <c r="H63" s="179"/>
      <c r="I63" s="179"/>
      <c r="J63" s="179"/>
      <c r="K63" s="179"/>
      <c r="L63" s="179"/>
      <c r="M63" s="179"/>
      <c r="N63" s="179"/>
      <c r="O63" s="179"/>
      <c r="P63" s="179"/>
      <c r="Q63" s="179"/>
      <c r="R63" s="179"/>
      <c r="S63" s="179"/>
      <c r="T63" s="179"/>
      <c r="U63" s="179"/>
      <c r="V63" s="179"/>
      <c r="W63" s="79"/>
      <c r="X63" s="79"/>
      <c r="Y63" s="79"/>
      <c r="Z63" s="79"/>
      <c r="AA63" s="79"/>
      <c r="AB63" s="79"/>
      <c r="AC63" s="79"/>
      <c r="AD63" s="79"/>
      <c r="AE63" s="79"/>
      <c r="AF63" s="79"/>
      <c r="AG63" s="79"/>
      <c r="AH63" s="79"/>
      <c r="AI63" s="79"/>
      <c r="AJ63" s="79"/>
      <c r="AK63" s="79"/>
      <c r="AL63" s="7"/>
      <c r="AM63" s="7"/>
    </row>
    <row r="64" spans="1:39" s="14" customFormat="1" ht="12.95" customHeight="1">
      <c r="A64" s="179" t="s">
        <v>986</v>
      </c>
      <c r="B64" s="179"/>
      <c r="C64" s="179"/>
      <c r="D64" s="179"/>
      <c r="E64" s="179"/>
      <c r="F64" s="179"/>
      <c r="G64" s="179"/>
      <c r="H64" s="179"/>
      <c r="I64" s="179"/>
      <c r="J64" s="179"/>
      <c r="K64" s="179"/>
      <c r="L64" s="179"/>
      <c r="M64" s="179"/>
      <c r="N64" s="179"/>
      <c r="O64" s="179"/>
      <c r="P64" s="179"/>
      <c r="Q64" s="179"/>
      <c r="R64" s="179"/>
      <c r="S64" s="179"/>
      <c r="T64" s="179"/>
      <c r="U64" s="179"/>
      <c r="V64" s="179"/>
      <c r="W64" s="79"/>
      <c r="X64" s="79"/>
      <c r="Y64" s="79"/>
      <c r="Z64" s="79"/>
      <c r="AA64" s="79"/>
      <c r="AB64" s="79"/>
      <c r="AC64" s="79"/>
      <c r="AD64" s="79"/>
      <c r="AE64" s="79"/>
      <c r="AF64" s="79"/>
      <c r="AG64" s="79"/>
      <c r="AH64" s="79"/>
      <c r="AI64" s="79"/>
      <c r="AJ64" s="79"/>
      <c r="AK64" s="79"/>
      <c r="AL64" s="7"/>
      <c r="AM64" s="7"/>
    </row>
    <row r="65" spans="1:39" s="14" customFormat="1" ht="12.95" customHeight="1">
      <c r="A65" s="179" t="s">
        <v>987</v>
      </c>
      <c r="B65" s="179"/>
      <c r="C65" s="179"/>
      <c r="D65" s="179"/>
      <c r="E65" s="179"/>
      <c r="F65" s="179"/>
      <c r="G65" s="179"/>
      <c r="H65" s="179"/>
      <c r="I65" s="179"/>
      <c r="J65" s="179"/>
      <c r="K65" s="179"/>
      <c r="L65" s="179"/>
      <c r="M65" s="179"/>
      <c r="N65" s="179"/>
      <c r="O65" s="179"/>
      <c r="P65" s="179"/>
      <c r="Q65" s="179"/>
      <c r="R65" s="179"/>
      <c r="S65" s="179"/>
      <c r="T65" s="179"/>
      <c r="U65" s="179"/>
      <c r="V65" s="179"/>
      <c r="W65" s="79"/>
      <c r="X65" s="79"/>
      <c r="Y65" s="79"/>
      <c r="Z65" s="79"/>
      <c r="AA65" s="79"/>
      <c r="AB65" s="79"/>
      <c r="AC65" s="79"/>
      <c r="AD65" s="79"/>
      <c r="AE65" s="79"/>
      <c r="AF65" s="79"/>
      <c r="AG65" s="79"/>
      <c r="AH65" s="79"/>
      <c r="AI65" s="79"/>
      <c r="AJ65" s="79"/>
      <c r="AK65" s="79"/>
      <c r="AL65" s="7"/>
      <c r="AM65" s="7"/>
    </row>
    <row r="66" spans="1:39" s="14" customFormat="1" ht="12.95" customHeight="1">
      <c r="A66" s="179" t="s">
        <v>1600</v>
      </c>
      <c r="B66" s="179"/>
      <c r="C66" s="179"/>
      <c r="D66" s="179"/>
      <c r="E66" s="179"/>
      <c r="F66" s="179"/>
      <c r="G66" s="179"/>
      <c r="H66" s="179"/>
      <c r="I66" s="179"/>
      <c r="J66" s="179"/>
      <c r="K66" s="179"/>
      <c r="L66" s="179"/>
      <c r="M66" s="179"/>
      <c r="N66" s="179"/>
      <c r="O66" s="179"/>
      <c r="P66" s="179"/>
      <c r="Q66" s="179"/>
      <c r="R66" s="179"/>
      <c r="S66" s="179"/>
      <c r="T66" s="179"/>
      <c r="U66" s="179"/>
      <c r="V66" s="179"/>
      <c r="W66" s="79"/>
      <c r="X66" s="79"/>
      <c r="Y66" s="79"/>
      <c r="Z66" s="79"/>
      <c r="AA66" s="79"/>
      <c r="AB66" s="79"/>
      <c r="AC66" s="79"/>
      <c r="AD66" s="79"/>
      <c r="AE66" s="79"/>
      <c r="AF66" s="79"/>
      <c r="AG66" s="79"/>
      <c r="AH66" s="79"/>
      <c r="AI66" s="79"/>
      <c r="AJ66" s="79"/>
      <c r="AK66" s="79"/>
      <c r="AL66" s="7"/>
      <c r="AM66" s="7"/>
    </row>
    <row r="67" spans="1:39" s="14" customFormat="1" ht="12.95" customHeight="1">
      <c r="A67" s="177" t="s">
        <v>47</v>
      </c>
      <c r="B67" s="177"/>
      <c r="C67" s="177"/>
      <c r="D67" s="177"/>
      <c r="E67" s="177"/>
      <c r="F67" s="177"/>
      <c r="G67" s="177"/>
      <c r="H67" s="177"/>
      <c r="I67" s="177"/>
      <c r="J67" s="177"/>
      <c r="K67" s="177"/>
      <c r="L67" s="177"/>
      <c r="M67" s="177"/>
      <c r="N67" s="177"/>
      <c r="O67" s="177"/>
      <c r="P67" s="177"/>
      <c r="Q67" s="177"/>
      <c r="R67" s="177"/>
      <c r="S67" s="177"/>
      <c r="T67" s="177"/>
      <c r="U67" s="177"/>
      <c r="V67" s="177"/>
      <c r="W67" s="79"/>
      <c r="X67" s="79"/>
      <c r="Y67" s="79"/>
      <c r="Z67" s="79"/>
      <c r="AA67" s="79"/>
      <c r="AB67" s="79"/>
      <c r="AC67" s="79"/>
      <c r="AD67" s="79"/>
      <c r="AE67" s="79"/>
      <c r="AF67" s="79"/>
      <c r="AG67" s="79"/>
      <c r="AH67" s="79"/>
      <c r="AI67" s="79"/>
      <c r="AJ67" s="79"/>
      <c r="AK67" s="79"/>
      <c r="AL67" s="7"/>
      <c r="AM67" s="7"/>
    </row>
    <row r="68" spans="1:39" s="14" customFormat="1" ht="12.95" customHeight="1">
      <c r="A68" s="179" t="s">
        <v>46</v>
      </c>
      <c r="B68" s="179"/>
      <c r="C68" s="179"/>
      <c r="D68" s="179"/>
      <c r="E68" s="179"/>
      <c r="F68" s="179"/>
      <c r="G68" s="179"/>
      <c r="H68" s="179"/>
      <c r="I68" s="179"/>
      <c r="J68" s="179"/>
      <c r="K68" s="179"/>
      <c r="L68" s="179"/>
      <c r="M68" s="179"/>
      <c r="N68" s="179"/>
      <c r="O68" s="179"/>
      <c r="P68" s="179"/>
      <c r="Q68" s="179"/>
      <c r="R68" s="179"/>
      <c r="S68" s="179"/>
      <c r="T68" s="179"/>
      <c r="U68" s="179"/>
      <c r="V68" s="179"/>
      <c r="W68" s="79"/>
      <c r="X68" s="79"/>
      <c r="Y68" s="79"/>
      <c r="Z68" s="79"/>
      <c r="AA68" s="79"/>
      <c r="AB68" s="79"/>
      <c r="AC68" s="79"/>
      <c r="AD68" s="79"/>
      <c r="AE68" s="79"/>
      <c r="AF68" s="79"/>
      <c r="AG68" s="79"/>
      <c r="AH68" s="79"/>
      <c r="AI68" s="79"/>
      <c r="AJ68" s="79"/>
      <c r="AK68" s="79"/>
      <c r="AL68" s="7"/>
      <c r="AM68" s="7"/>
    </row>
    <row r="69" spans="1:39" s="14" customFormat="1" ht="12.95" customHeight="1">
      <c r="A69" s="179" t="s">
        <v>988</v>
      </c>
      <c r="B69" s="179"/>
      <c r="C69" s="179"/>
      <c r="D69" s="179"/>
      <c r="E69" s="179"/>
      <c r="F69" s="179"/>
      <c r="G69" s="179"/>
      <c r="H69" s="179"/>
      <c r="I69" s="179"/>
      <c r="J69" s="179"/>
      <c r="K69" s="179"/>
      <c r="L69" s="179"/>
      <c r="M69" s="179"/>
      <c r="N69" s="179"/>
      <c r="O69" s="179"/>
      <c r="P69" s="179"/>
      <c r="Q69" s="179"/>
      <c r="R69" s="179"/>
      <c r="S69" s="179"/>
      <c r="T69" s="179"/>
      <c r="U69" s="179"/>
      <c r="V69" s="179"/>
      <c r="W69" s="79"/>
      <c r="X69" s="79"/>
      <c r="Y69" s="79"/>
      <c r="Z69" s="79"/>
      <c r="AA69" s="79"/>
      <c r="AB69" s="79"/>
      <c r="AC69" s="79"/>
      <c r="AD69" s="79"/>
      <c r="AE69" s="79"/>
      <c r="AF69" s="79"/>
      <c r="AG69" s="79"/>
      <c r="AH69" s="79"/>
      <c r="AI69" s="79"/>
      <c r="AJ69" s="79"/>
      <c r="AK69" s="79"/>
      <c r="AL69" s="7"/>
      <c r="AM69" s="7"/>
    </row>
    <row r="70" spans="1:39" s="14" customFormat="1" ht="12.95" customHeight="1">
      <c r="A70" s="179" t="s">
        <v>989</v>
      </c>
      <c r="B70" s="179"/>
      <c r="C70" s="179"/>
      <c r="D70" s="179"/>
      <c r="E70" s="179"/>
      <c r="F70" s="179"/>
      <c r="G70" s="179"/>
      <c r="H70" s="179"/>
      <c r="I70" s="179"/>
      <c r="J70" s="179"/>
      <c r="K70" s="179"/>
      <c r="L70" s="179"/>
      <c r="M70" s="179"/>
      <c r="N70" s="179"/>
      <c r="O70" s="179"/>
      <c r="P70" s="179"/>
      <c r="Q70" s="179"/>
      <c r="R70" s="179"/>
      <c r="S70" s="179"/>
      <c r="T70" s="179"/>
      <c r="U70" s="179"/>
      <c r="V70" s="179"/>
      <c r="W70" s="79"/>
      <c r="X70" s="79"/>
      <c r="Y70" s="79"/>
      <c r="Z70" s="79"/>
      <c r="AA70" s="79"/>
      <c r="AB70" s="79"/>
      <c r="AC70" s="79"/>
      <c r="AD70" s="79"/>
      <c r="AE70" s="79"/>
      <c r="AF70" s="79"/>
      <c r="AG70" s="79"/>
      <c r="AH70" s="79"/>
      <c r="AI70" s="79"/>
      <c r="AJ70" s="79"/>
      <c r="AK70" s="79"/>
      <c r="AL70" s="7"/>
      <c r="AM70" s="7"/>
    </row>
    <row r="71" spans="1:39" s="14" customFormat="1" ht="12.95" customHeight="1">
      <c r="A71" s="179" t="s">
        <v>990</v>
      </c>
      <c r="B71" s="179"/>
      <c r="C71" s="179"/>
      <c r="D71" s="179"/>
      <c r="E71" s="179"/>
      <c r="F71" s="179"/>
      <c r="G71" s="179"/>
      <c r="H71" s="179"/>
      <c r="I71" s="179"/>
      <c r="J71" s="179"/>
      <c r="K71" s="179"/>
      <c r="L71" s="179"/>
      <c r="M71" s="179"/>
      <c r="N71" s="179"/>
      <c r="O71" s="179"/>
      <c r="P71" s="179"/>
      <c r="Q71" s="179"/>
      <c r="R71" s="179"/>
      <c r="S71" s="179"/>
      <c r="T71" s="179"/>
      <c r="U71" s="179"/>
      <c r="V71" s="179"/>
      <c r="W71" s="79"/>
      <c r="X71" s="79"/>
      <c r="Y71" s="79"/>
      <c r="Z71" s="79"/>
      <c r="AA71" s="79"/>
      <c r="AB71" s="79"/>
      <c r="AC71" s="79"/>
      <c r="AD71" s="79"/>
      <c r="AE71" s="79"/>
      <c r="AF71" s="79"/>
      <c r="AG71" s="79"/>
      <c r="AH71" s="79"/>
      <c r="AI71" s="79"/>
      <c r="AJ71" s="79"/>
      <c r="AK71" s="79"/>
      <c r="AL71" s="7"/>
      <c r="AM71" s="7"/>
    </row>
    <row r="72" spans="1:39" s="14" customFormat="1" ht="12" customHeight="1">
      <c r="A72" s="179" t="s">
        <v>1601</v>
      </c>
      <c r="B72" s="179"/>
      <c r="C72" s="179"/>
      <c r="D72" s="179"/>
      <c r="E72" s="179"/>
      <c r="F72" s="179"/>
      <c r="G72" s="179"/>
      <c r="H72" s="179"/>
      <c r="I72" s="179"/>
      <c r="J72" s="179"/>
      <c r="K72" s="179"/>
      <c r="L72" s="179"/>
      <c r="M72" s="179"/>
      <c r="N72" s="179"/>
      <c r="O72" s="179"/>
      <c r="P72" s="179"/>
      <c r="Q72" s="179"/>
      <c r="R72" s="179"/>
      <c r="S72" s="179"/>
      <c r="T72" s="179"/>
      <c r="U72" s="179"/>
      <c r="V72" s="179"/>
      <c r="W72" s="79"/>
      <c r="X72" s="79"/>
      <c r="Y72" s="79"/>
      <c r="Z72" s="79"/>
      <c r="AA72" s="79"/>
      <c r="AB72" s="79"/>
      <c r="AC72" s="79"/>
      <c r="AD72" s="79"/>
      <c r="AE72" s="79"/>
      <c r="AF72" s="79"/>
      <c r="AG72" s="79"/>
      <c r="AH72" s="79"/>
      <c r="AI72" s="79"/>
      <c r="AJ72" s="79"/>
      <c r="AK72" s="79"/>
      <c r="AL72" s="7"/>
      <c r="AM72" s="7"/>
    </row>
    <row r="73" spans="1:39" s="14" customFormat="1" ht="12.75" customHeight="1">
      <c r="A73" s="179" t="s">
        <v>1602</v>
      </c>
      <c r="B73" s="179"/>
      <c r="C73" s="179"/>
      <c r="D73" s="179"/>
      <c r="E73" s="179"/>
      <c r="F73" s="179"/>
      <c r="G73" s="179"/>
      <c r="H73" s="179"/>
      <c r="I73" s="179"/>
      <c r="J73" s="179"/>
      <c r="K73" s="179"/>
      <c r="L73" s="179"/>
      <c r="M73" s="179"/>
      <c r="N73" s="179"/>
      <c r="O73" s="179"/>
      <c r="P73" s="179"/>
      <c r="Q73" s="179"/>
      <c r="R73" s="179"/>
      <c r="S73" s="179"/>
      <c r="T73" s="179"/>
      <c r="U73" s="179"/>
      <c r="V73" s="179"/>
      <c r="W73" s="79"/>
      <c r="X73" s="79"/>
      <c r="Y73" s="79"/>
      <c r="Z73" s="79"/>
      <c r="AA73" s="79"/>
      <c r="AB73" s="79"/>
      <c r="AC73" s="79"/>
      <c r="AD73" s="79"/>
      <c r="AE73" s="79"/>
      <c r="AF73" s="79"/>
      <c r="AG73" s="79"/>
      <c r="AH73" s="79"/>
      <c r="AI73" s="79"/>
      <c r="AJ73" s="79"/>
      <c r="AK73" s="79"/>
      <c r="AL73" s="7"/>
      <c r="AM73" s="7"/>
    </row>
    <row r="74" spans="1:39" s="14" customFormat="1" ht="25.5" customHeight="1">
      <c r="A74" s="176" t="s">
        <v>45</v>
      </c>
      <c r="B74" s="176"/>
      <c r="C74" s="176"/>
      <c r="D74" s="176"/>
      <c r="E74" s="176"/>
      <c r="F74" s="176"/>
      <c r="G74" s="176"/>
      <c r="H74" s="176"/>
      <c r="I74" s="176"/>
      <c r="J74" s="176"/>
      <c r="K74" s="176"/>
      <c r="L74" s="176"/>
      <c r="M74" s="176"/>
      <c r="N74" s="176"/>
      <c r="O74" s="176"/>
      <c r="P74" s="176"/>
      <c r="Q74" s="176"/>
      <c r="R74" s="176"/>
      <c r="S74" s="176"/>
      <c r="T74" s="176"/>
      <c r="U74" s="176"/>
      <c r="V74" s="176"/>
      <c r="W74" s="79"/>
      <c r="X74" s="79"/>
      <c r="Y74" s="79"/>
      <c r="Z74" s="79"/>
      <c r="AA74" s="79"/>
      <c r="AB74" s="79"/>
      <c r="AC74" s="79"/>
      <c r="AD74" s="79"/>
      <c r="AE74" s="79"/>
      <c r="AF74" s="79"/>
      <c r="AG74" s="79"/>
      <c r="AH74" s="79"/>
      <c r="AI74" s="79"/>
      <c r="AJ74" s="79"/>
      <c r="AK74" s="79"/>
      <c r="AL74" s="7"/>
      <c r="AM74" s="7"/>
    </row>
    <row r="75" spans="1:39" s="14" customFormat="1" ht="12.75" customHeight="1">
      <c r="A75" s="180" t="s">
        <v>991</v>
      </c>
      <c r="B75" s="180"/>
      <c r="C75" s="180"/>
      <c r="D75" s="180"/>
      <c r="E75" s="180"/>
      <c r="F75" s="180"/>
      <c r="G75" s="180"/>
      <c r="H75" s="180"/>
      <c r="I75" s="180"/>
      <c r="J75" s="180"/>
      <c r="K75" s="180"/>
      <c r="L75" s="180"/>
      <c r="M75" s="180"/>
      <c r="N75" s="180"/>
      <c r="O75" s="180"/>
      <c r="P75" s="180"/>
      <c r="Q75" s="180"/>
      <c r="R75" s="180"/>
      <c r="S75" s="180"/>
      <c r="T75" s="180"/>
      <c r="U75" s="180"/>
      <c r="V75" s="180"/>
      <c r="W75" s="79"/>
      <c r="X75" s="79"/>
      <c r="Y75" s="79"/>
      <c r="Z75" s="79"/>
      <c r="AA75" s="79"/>
      <c r="AB75" s="79"/>
      <c r="AC75" s="79"/>
      <c r="AD75" s="79"/>
      <c r="AE75" s="79"/>
      <c r="AF75" s="79"/>
      <c r="AG75" s="79"/>
      <c r="AH75" s="79"/>
      <c r="AI75" s="79"/>
      <c r="AJ75" s="79"/>
      <c r="AK75" s="79"/>
      <c r="AL75" s="7"/>
      <c r="AM75" s="7"/>
    </row>
    <row r="76" spans="1:39" s="14" customFormat="1" ht="12.75" customHeight="1">
      <c r="A76" s="179" t="s">
        <v>1603</v>
      </c>
      <c r="B76" s="179"/>
      <c r="C76" s="179"/>
      <c r="D76" s="179"/>
      <c r="E76" s="179"/>
      <c r="F76" s="179"/>
      <c r="G76" s="179"/>
      <c r="H76" s="179"/>
      <c r="I76" s="179"/>
      <c r="J76" s="179"/>
      <c r="K76" s="179"/>
      <c r="L76" s="179"/>
      <c r="M76" s="179"/>
      <c r="N76" s="179"/>
      <c r="O76" s="179"/>
      <c r="P76" s="179"/>
      <c r="Q76" s="179"/>
      <c r="R76" s="179"/>
      <c r="S76" s="179"/>
      <c r="T76" s="179"/>
      <c r="U76" s="179"/>
      <c r="V76" s="179"/>
      <c r="W76" s="79"/>
      <c r="X76" s="79"/>
      <c r="Y76" s="79"/>
      <c r="Z76" s="79"/>
      <c r="AA76" s="79"/>
      <c r="AB76" s="79"/>
      <c r="AC76" s="79"/>
      <c r="AD76" s="79"/>
      <c r="AE76" s="79"/>
      <c r="AF76" s="79"/>
      <c r="AG76" s="79"/>
      <c r="AH76" s="79"/>
      <c r="AI76" s="79"/>
      <c r="AJ76" s="79"/>
      <c r="AK76" s="79"/>
      <c r="AL76" s="7"/>
      <c r="AM76" s="7"/>
    </row>
    <row r="77" spans="1:39" s="14" customFormat="1" ht="12.75" customHeight="1">
      <c r="A77" s="176" t="s">
        <v>44</v>
      </c>
      <c r="B77" s="176"/>
      <c r="C77" s="176"/>
      <c r="D77" s="176"/>
      <c r="E77" s="176"/>
      <c r="F77" s="176"/>
      <c r="G77" s="176"/>
      <c r="H77" s="176"/>
      <c r="I77" s="176"/>
      <c r="J77" s="176"/>
      <c r="K77" s="176"/>
      <c r="L77" s="176"/>
      <c r="M77" s="176"/>
      <c r="N77" s="176"/>
      <c r="O77" s="176"/>
      <c r="P77" s="176"/>
      <c r="Q77" s="176"/>
      <c r="R77" s="176"/>
      <c r="S77" s="176"/>
      <c r="T77" s="176"/>
      <c r="U77" s="176"/>
      <c r="V77" s="176"/>
      <c r="W77" s="79"/>
      <c r="X77" s="79"/>
      <c r="Y77" s="79"/>
      <c r="Z77" s="79"/>
      <c r="AA77" s="79"/>
      <c r="AB77" s="79"/>
      <c r="AC77" s="79"/>
      <c r="AD77" s="79"/>
      <c r="AE77" s="79"/>
      <c r="AF77" s="79"/>
      <c r="AG77" s="79"/>
      <c r="AH77" s="79"/>
      <c r="AI77" s="79"/>
      <c r="AJ77" s="79"/>
      <c r="AK77" s="79"/>
      <c r="AL77" s="7"/>
      <c r="AM77" s="7"/>
    </row>
    <row r="78" spans="1:39" s="14" customFormat="1" ht="12.75" customHeight="1">
      <c r="A78" s="179" t="s">
        <v>992</v>
      </c>
      <c r="B78" s="179"/>
      <c r="C78" s="179"/>
      <c r="D78" s="179"/>
      <c r="E78" s="179"/>
      <c r="F78" s="179"/>
      <c r="G78" s="179"/>
      <c r="H78" s="179"/>
      <c r="I78" s="179"/>
      <c r="J78" s="179"/>
      <c r="K78" s="179"/>
      <c r="L78" s="179"/>
      <c r="M78" s="179"/>
      <c r="N78" s="179"/>
      <c r="O78" s="179"/>
      <c r="P78" s="179"/>
      <c r="Q78" s="179"/>
      <c r="R78" s="179"/>
      <c r="S78" s="179"/>
      <c r="T78" s="179"/>
      <c r="U78" s="179"/>
      <c r="V78" s="179"/>
      <c r="W78" s="79"/>
      <c r="X78" s="79"/>
      <c r="Y78" s="79"/>
      <c r="Z78" s="79"/>
      <c r="AA78" s="79"/>
      <c r="AB78" s="79"/>
      <c r="AC78" s="79"/>
      <c r="AD78" s="79"/>
      <c r="AE78" s="79"/>
      <c r="AF78" s="79"/>
      <c r="AG78" s="79"/>
      <c r="AH78" s="79"/>
      <c r="AI78" s="79"/>
      <c r="AJ78" s="79"/>
      <c r="AK78" s="79"/>
      <c r="AL78" s="7"/>
      <c r="AM78" s="7"/>
    </row>
    <row r="79" spans="1:39" s="14" customFormat="1" ht="12" customHeight="1">
      <c r="A79" s="179" t="s">
        <v>993</v>
      </c>
      <c r="B79" s="179"/>
      <c r="C79" s="179"/>
      <c r="D79" s="179"/>
      <c r="E79" s="179"/>
      <c r="F79" s="179"/>
      <c r="G79" s="179"/>
      <c r="H79" s="179"/>
      <c r="I79" s="179"/>
      <c r="J79" s="179"/>
      <c r="K79" s="179"/>
      <c r="L79" s="179"/>
      <c r="M79" s="179"/>
      <c r="N79" s="179"/>
      <c r="O79" s="179"/>
      <c r="P79" s="179"/>
      <c r="Q79" s="179"/>
      <c r="R79" s="179"/>
      <c r="S79" s="179"/>
      <c r="T79" s="179"/>
      <c r="U79" s="179"/>
      <c r="V79" s="179"/>
      <c r="W79" s="79"/>
      <c r="X79" s="79"/>
      <c r="Y79" s="79"/>
      <c r="Z79" s="79"/>
      <c r="AA79" s="79"/>
      <c r="AB79" s="79"/>
      <c r="AC79" s="79"/>
      <c r="AD79" s="79"/>
      <c r="AE79" s="79"/>
      <c r="AF79" s="79"/>
      <c r="AG79" s="79"/>
      <c r="AH79" s="79"/>
      <c r="AI79" s="79"/>
      <c r="AJ79" s="79"/>
      <c r="AK79" s="79"/>
      <c r="AL79" s="7"/>
      <c r="AM79" s="7"/>
    </row>
    <row r="80" spans="1:39" s="14" customFormat="1" ht="12.75" customHeight="1">
      <c r="A80" s="179" t="s">
        <v>1604</v>
      </c>
      <c r="B80" s="179"/>
      <c r="C80" s="179"/>
      <c r="D80" s="179"/>
      <c r="E80" s="179"/>
      <c r="F80" s="179"/>
      <c r="G80" s="179"/>
      <c r="H80" s="179"/>
      <c r="I80" s="179"/>
      <c r="J80" s="179"/>
      <c r="K80" s="179"/>
      <c r="L80" s="179"/>
      <c r="M80" s="179"/>
      <c r="N80" s="179"/>
      <c r="O80" s="179"/>
      <c r="P80" s="179"/>
      <c r="Q80" s="179"/>
      <c r="R80" s="179"/>
      <c r="S80" s="179"/>
      <c r="T80" s="179"/>
      <c r="U80" s="179"/>
      <c r="V80" s="179"/>
      <c r="W80" s="79"/>
      <c r="X80" s="79"/>
      <c r="Y80" s="79"/>
      <c r="Z80" s="79"/>
      <c r="AA80" s="79"/>
      <c r="AB80" s="79"/>
      <c r="AC80" s="79"/>
      <c r="AD80" s="79"/>
      <c r="AE80" s="79"/>
      <c r="AF80" s="79"/>
      <c r="AG80" s="79"/>
      <c r="AH80" s="79"/>
      <c r="AI80" s="79"/>
      <c r="AJ80" s="79"/>
      <c r="AK80" s="79"/>
      <c r="AL80" s="7"/>
      <c r="AM80" s="7"/>
    </row>
    <row r="81" spans="1:39" s="14" customFormat="1" ht="12.75" customHeight="1">
      <c r="A81" s="176" t="s">
        <v>43</v>
      </c>
      <c r="B81" s="176"/>
      <c r="C81" s="176"/>
      <c r="D81" s="176"/>
      <c r="E81" s="176"/>
      <c r="F81" s="176"/>
      <c r="G81" s="176"/>
      <c r="H81" s="176"/>
      <c r="I81" s="176"/>
      <c r="J81" s="176"/>
      <c r="K81" s="176"/>
      <c r="L81" s="176"/>
      <c r="M81" s="176"/>
      <c r="N81" s="176"/>
      <c r="O81" s="176"/>
      <c r="P81" s="176"/>
      <c r="Q81" s="176"/>
      <c r="R81" s="176"/>
      <c r="S81" s="176"/>
      <c r="T81" s="176"/>
      <c r="U81" s="176"/>
      <c r="V81" s="176"/>
      <c r="W81" s="79"/>
      <c r="X81" s="79"/>
      <c r="Y81" s="79"/>
      <c r="Z81" s="79"/>
      <c r="AA81" s="79"/>
      <c r="AB81" s="79"/>
      <c r="AC81" s="79"/>
      <c r="AD81" s="79"/>
      <c r="AE81" s="79"/>
      <c r="AF81" s="79"/>
      <c r="AG81" s="79"/>
      <c r="AH81" s="79"/>
      <c r="AI81" s="79"/>
      <c r="AJ81" s="79"/>
      <c r="AK81" s="79"/>
      <c r="AL81" s="7"/>
      <c r="AM81" s="7"/>
    </row>
    <row r="82" spans="1:39" s="14" customFormat="1" ht="12.75" customHeight="1">
      <c r="A82" s="179" t="s">
        <v>1605</v>
      </c>
      <c r="B82" s="179"/>
      <c r="C82" s="179"/>
      <c r="D82" s="179"/>
      <c r="E82" s="179"/>
      <c r="F82" s="179"/>
      <c r="G82" s="179"/>
      <c r="H82" s="179"/>
      <c r="I82" s="179"/>
      <c r="J82" s="179"/>
      <c r="K82" s="179"/>
      <c r="L82" s="179"/>
      <c r="M82" s="179"/>
      <c r="N82" s="179"/>
      <c r="O82" s="179"/>
      <c r="P82" s="179"/>
      <c r="Q82" s="179"/>
      <c r="R82" s="179"/>
      <c r="S82" s="179"/>
      <c r="T82" s="179"/>
      <c r="U82" s="179"/>
      <c r="V82" s="179"/>
      <c r="W82" s="79"/>
      <c r="X82" s="79"/>
      <c r="Y82" s="79"/>
      <c r="Z82" s="79"/>
      <c r="AA82" s="79"/>
      <c r="AB82" s="79"/>
      <c r="AC82" s="79"/>
      <c r="AD82" s="79"/>
      <c r="AE82" s="79"/>
      <c r="AF82" s="79"/>
      <c r="AG82" s="79"/>
      <c r="AH82" s="79"/>
      <c r="AI82" s="79"/>
      <c r="AJ82" s="79"/>
      <c r="AK82" s="79"/>
      <c r="AL82" s="7"/>
      <c r="AM82" s="7"/>
    </row>
    <row r="83" spans="1:39" s="14" customFormat="1" ht="12.75" customHeight="1">
      <c r="A83" s="176" t="s">
        <v>41</v>
      </c>
      <c r="B83" s="176"/>
      <c r="C83" s="176"/>
      <c r="D83" s="176"/>
      <c r="E83" s="176"/>
      <c r="F83" s="176"/>
      <c r="G83" s="176"/>
      <c r="H83" s="176"/>
      <c r="I83" s="176"/>
      <c r="J83" s="176"/>
      <c r="K83" s="176"/>
      <c r="L83" s="176"/>
      <c r="M83" s="176"/>
      <c r="N83" s="176"/>
      <c r="O83" s="176"/>
      <c r="P83" s="176"/>
      <c r="Q83" s="176"/>
      <c r="R83" s="176"/>
      <c r="S83" s="176"/>
      <c r="T83" s="176"/>
      <c r="U83" s="176"/>
      <c r="V83" s="176"/>
      <c r="W83" s="79"/>
      <c r="X83" s="79"/>
      <c r="Y83" s="79"/>
      <c r="Z83" s="79"/>
      <c r="AA83" s="79"/>
      <c r="AB83" s="79"/>
      <c r="AC83" s="79"/>
      <c r="AD83" s="79"/>
      <c r="AE83" s="79"/>
      <c r="AF83" s="79"/>
      <c r="AG83" s="79"/>
      <c r="AH83" s="79"/>
      <c r="AI83" s="79"/>
      <c r="AJ83" s="79"/>
      <c r="AK83" s="79"/>
      <c r="AL83" s="7"/>
      <c r="AM83" s="7"/>
    </row>
    <row r="84" spans="1:39" s="14" customFormat="1" ht="12.75" customHeight="1">
      <c r="A84" s="179" t="s">
        <v>40</v>
      </c>
      <c r="B84" s="179"/>
      <c r="C84" s="179"/>
      <c r="D84" s="179"/>
      <c r="E84" s="179"/>
      <c r="F84" s="179"/>
      <c r="G84" s="179"/>
      <c r="H84" s="179"/>
      <c r="I84" s="179"/>
      <c r="J84" s="179"/>
      <c r="K84" s="179"/>
      <c r="L84" s="179"/>
      <c r="M84" s="179"/>
      <c r="N84" s="179"/>
      <c r="O84" s="179"/>
      <c r="P84" s="179"/>
      <c r="Q84" s="179"/>
      <c r="R84" s="179"/>
      <c r="S84" s="179"/>
      <c r="T84" s="179"/>
      <c r="U84" s="179"/>
      <c r="V84" s="179"/>
      <c r="W84" s="79"/>
      <c r="X84" s="79"/>
      <c r="Y84" s="79"/>
      <c r="Z84" s="79"/>
      <c r="AA84" s="79"/>
      <c r="AB84" s="79"/>
      <c r="AC84" s="79"/>
      <c r="AD84" s="79"/>
      <c r="AE84" s="79"/>
      <c r="AF84" s="79"/>
      <c r="AG84" s="79"/>
      <c r="AH84" s="79"/>
      <c r="AI84" s="79"/>
      <c r="AJ84" s="79"/>
      <c r="AK84" s="79"/>
      <c r="AL84" s="7"/>
      <c r="AM84" s="7"/>
    </row>
    <row r="85" spans="1:39" s="14" customFormat="1" ht="12.75" customHeight="1">
      <c r="A85" s="179" t="s">
        <v>994</v>
      </c>
      <c r="B85" s="179"/>
      <c r="C85" s="179"/>
      <c r="D85" s="179"/>
      <c r="E85" s="179"/>
      <c r="F85" s="179"/>
      <c r="G85" s="179"/>
      <c r="H85" s="179"/>
      <c r="I85" s="179"/>
      <c r="J85" s="179"/>
      <c r="K85" s="179"/>
      <c r="L85" s="179"/>
      <c r="M85" s="179"/>
      <c r="N85" s="179"/>
      <c r="O85" s="179"/>
      <c r="P85" s="179"/>
      <c r="Q85" s="179"/>
      <c r="R85" s="179"/>
      <c r="S85" s="179"/>
      <c r="T85" s="179"/>
      <c r="U85" s="179"/>
      <c r="V85" s="179"/>
      <c r="W85" s="79"/>
      <c r="X85" s="79"/>
      <c r="Y85" s="79"/>
      <c r="Z85" s="79"/>
      <c r="AA85" s="79"/>
      <c r="AB85" s="79"/>
      <c r="AC85" s="79"/>
      <c r="AD85" s="79"/>
      <c r="AE85" s="79"/>
      <c r="AF85" s="79"/>
      <c r="AG85" s="79"/>
      <c r="AH85" s="79"/>
      <c r="AI85" s="79"/>
      <c r="AJ85" s="79"/>
      <c r="AK85" s="79"/>
      <c r="AL85" s="7"/>
      <c r="AM85" s="7"/>
    </row>
    <row r="86" spans="1:39" s="14" customFormat="1" ht="12.75" customHeight="1">
      <c r="A86" s="179" t="s">
        <v>1606</v>
      </c>
      <c r="B86" s="179"/>
      <c r="C86" s="179"/>
      <c r="D86" s="179"/>
      <c r="E86" s="179"/>
      <c r="F86" s="179"/>
      <c r="G86" s="179"/>
      <c r="H86" s="179"/>
      <c r="I86" s="179"/>
      <c r="J86" s="179"/>
      <c r="K86" s="179"/>
      <c r="L86" s="179"/>
      <c r="M86" s="179"/>
      <c r="N86" s="179"/>
      <c r="O86" s="179"/>
      <c r="P86" s="179"/>
      <c r="Q86" s="179"/>
      <c r="R86" s="179"/>
      <c r="S86" s="179"/>
      <c r="T86" s="179"/>
      <c r="U86" s="179"/>
      <c r="V86" s="179"/>
      <c r="W86" s="79"/>
      <c r="X86" s="79"/>
      <c r="Y86" s="79"/>
      <c r="Z86" s="79"/>
      <c r="AA86" s="79"/>
      <c r="AB86" s="79"/>
      <c r="AC86" s="79"/>
      <c r="AD86" s="79"/>
      <c r="AE86" s="79"/>
      <c r="AF86" s="79"/>
      <c r="AG86" s="79"/>
      <c r="AH86" s="79"/>
      <c r="AI86" s="79"/>
      <c r="AJ86" s="79"/>
      <c r="AK86" s="79"/>
      <c r="AL86" s="7"/>
      <c r="AM86" s="7"/>
    </row>
    <row r="87" spans="1:39" s="14" customFormat="1" ht="12.75" customHeight="1">
      <c r="A87" s="176" t="s">
        <v>39</v>
      </c>
      <c r="B87" s="176"/>
      <c r="C87" s="176"/>
      <c r="D87" s="176"/>
      <c r="E87" s="176"/>
      <c r="F87" s="176"/>
      <c r="G87" s="176"/>
      <c r="H87" s="176"/>
      <c r="I87" s="176"/>
      <c r="J87" s="176"/>
      <c r="K87" s="176"/>
      <c r="L87" s="176"/>
      <c r="M87" s="176"/>
      <c r="N87" s="176"/>
      <c r="O87" s="176"/>
      <c r="P87" s="176"/>
      <c r="Q87" s="176"/>
      <c r="R87" s="176"/>
      <c r="S87" s="176"/>
      <c r="T87" s="176"/>
      <c r="U87" s="176"/>
      <c r="V87" s="176"/>
      <c r="W87" s="79"/>
      <c r="X87" s="79"/>
      <c r="Y87" s="79"/>
      <c r="Z87" s="79"/>
      <c r="AA87" s="79"/>
      <c r="AB87" s="79"/>
      <c r="AC87" s="79"/>
      <c r="AD87" s="79"/>
      <c r="AE87" s="79"/>
      <c r="AF87" s="79"/>
      <c r="AG87" s="79"/>
      <c r="AH87" s="79"/>
      <c r="AI87" s="79"/>
      <c r="AJ87" s="79"/>
      <c r="AK87" s="79"/>
      <c r="AL87" s="7"/>
      <c r="AM87" s="7"/>
    </row>
    <row r="88" spans="1:39" s="14" customFormat="1" ht="25.5" customHeight="1">
      <c r="A88" s="177" t="s">
        <v>38</v>
      </c>
      <c r="B88" s="177"/>
      <c r="C88" s="177"/>
      <c r="D88" s="177"/>
      <c r="E88" s="177"/>
      <c r="F88" s="177"/>
      <c r="G88" s="177"/>
      <c r="H88" s="177"/>
      <c r="I88" s="177"/>
      <c r="J88" s="177"/>
      <c r="K88" s="177"/>
      <c r="L88" s="177"/>
      <c r="M88" s="177"/>
      <c r="N88" s="177"/>
      <c r="O88" s="177"/>
      <c r="P88" s="177"/>
      <c r="Q88" s="177"/>
      <c r="R88" s="177"/>
      <c r="S88" s="177"/>
      <c r="T88" s="177"/>
      <c r="U88" s="177"/>
      <c r="V88" s="177"/>
      <c r="W88" s="79"/>
      <c r="X88" s="79"/>
      <c r="Y88" s="79"/>
      <c r="Z88" s="79"/>
      <c r="AA88" s="79"/>
      <c r="AB88" s="79"/>
      <c r="AC88" s="79"/>
      <c r="AD88" s="79"/>
      <c r="AE88" s="79"/>
      <c r="AF88" s="79"/>
      <c r="AG88" s="79"/>
      <c r="AH88" s="79"/>
      <c r="AI88" s="79"/>
      <c r="AJ88" s="79"/>
      <c r="AK88" s="79"/>
      <c r="AL88" s="7"/>
      <c r="AM88" s="7"/>
    </row>
    <row r="89" spans="1:39" s="14" customFormat="1" ht="25.5" customHeight="1">
      <c r="A89" s="180" t="s">
        <v>995</v>
      </c>
      <c r="B89" s="180"/>
      <c r="C89" s="180"/>
      <c r="D89" s="180"/>
      <c r="E89" s="180"/>
      <c r="F89" s="180"/>
      <c r="G89" s="180"/>
      <c r="H89" s="180"/>
      <c r="I89" s="180"/>
      <c r="J89" s="180"/>
      <c r="K89" s="180"/>
      <c r="L89" s="180"/>
      <c r="M89" s="180"/>
      <c r="N89" s="180"/>
      <c r="O89" s="180"/>
      <c r="P89" s="180"/>
      <c r="Q89" s="180"/>
      <c r="R89" s="180"/>
      <c r="S89" s="180"/>
      <c r="T89" s="180"/>
      <c r="U89" s="180"/>
      <c r="V89" s="180"/>
      <c r="W89" s="79"/>
      <c r="X89" s="79"/>
      <c r="Y89" s="79"/>
      <c r="Z89" s="79"/>
      <c r="AA89" s="79"/>
      <c r="AB89" s="79"/>
      <c r="AC89" s="79"/>
      <c r="AD89" s="79"/>
      <c r="AE89" s="79"/>
      <c r="AF89" s="79"/>
      <c r="AG89" s="79"/>
      <c r="AH89" s="79"/>
      <c r="AI89" s="79"/>
      <c r="AJ89" s="79"/>
      <c r="AK89" s="79"/>
      <c r="AL89" s="7"/>
      <c r="AM89" s="7"/>
    </row>
    <row r="90" spans="1:39" s="14" customFormat="1" ht="12.75" customHeight="1">
      <c r="A90" s="180" t="s">
        <v>1607</v>
      </c>
      <c r="B90" s="180"/>
      <c r="C90" s="180"/>
      <c r="D90" s="180"/>
      <c r="E90" s="180"/>
      <c r="F90" s="180"/>
      <c r="G90" s="180"/>
      <c r="H90" s="180"/>
      <c r="I90" s="180"/>
      <c r="J90" s="180"/>
      <c r="K90" s="180"/>
      <c r="L90" s="180"/>
      <c r="M90" s="180"/>
      <c r="N90" s="180"/>
      <c r="O90" s="180"/>
      <c r="P90" s="180"/>
      <c r="Q90" s="180"/>
      <c r="R90" s="180"/>
      <c r="S90" s="180"/>
      <c r="T90" s="180"/>
      <c r="U90" s="180"/>
      <c r="V90" s="180"/>
      <c r="W90" s="79"/>
      <c r="X90" s="79"/>
      <c r="Y90" s="79"/>
      <c r="Z90" s="79"/>
      <c r="AA90" s="79"/>
      <c r="AB90" s="79"/>
      <c r="AC90" s="79"/>
      <c r="AD90" s="79"/>
      <c r="AE90" s="79"/>
      <c r="AF90" s="79"/>
      <c r="AG90" s="79"/>
      <c r="AH90" s="79"/>
      <c r="AI90" s="79"/>
      <c r="AJ90" s="79"/>
      <c r="AK90" s="79"/>
      <c r="AL90" s="7"/>
      <c r="AM90" s="7"/>
    </row>
    <row r="91" spans="1:39" s="14" customFormat="1" ht="12.75" customHeight="1">
      <c r="A91" s="177" t="s">
        <v>37</v>
      </c>
      <c r="B91" s="177"/>
      <c r="C91" s="177"/>
      <c r="D91" s="177"/>
      <c r="E91" s="177"/>
      <c r="F91" s="177"/>
      <c r="G91" s="177"/>
      <c r="H91" s="177"/>
      <c r="I91" s="177"/>
      <c r="J91" s="177"/>
      <c r="K91" s="177"/>
      <c r="L91" s="177"/>
      <c r="M91" s="177"/>
      <c r="N91" s="177"/>
      <c r="O91" s="177"/>
      <c r="P91" s="177"/>
      <c r="Q91" s="177"/>
      <c r="R91" s="177"/>
      <c r="S91" s="177"/>
      <c r="T91" s="177"/>
      <c r="U91" s="177"/>
      <c r="V91" s="177"/>
      <c r="W91" s="79"/>
      <c r="X91" s="79"/>
      <c r="Y91" s="79"/>
      <c r="Z91" s="79"/>
      <c r="AA91" s="79"/>
      <c r="AB91" s="79"/>
      <c r="AC91" s="79"/>
      <c r="AD91" s="79"/>
      <c r="AE91" s="79"/>
      <c r="AF91" s="79"/>
      <c r="AG91" s="79"/>
      <c r="AH91" s="79"/>
      <c r="AI91" s="79"/>
      <c r="AJ91" s="79"/>
      <c r="AK91" s="79"/>
      <c r="AL91" s="7"/>
      <c r="AM91" s="7"/>
    </row>
    <row r="92" spans="1:39" s="14" customFormat="1" ht="12" customHeight="1">
      <c r="A92" s="181" t="s">
        <v>996</v>
      </c>
      <c r="B92" s="181"/>
      <c r="C92" s="181"/>
      <c r="D92" s="181"/>
      <c r="E92" s="181"/>
      <c r="F92" s="181"/>
      <c r="G92" s="181"/>
      <c r="H92" s="181"/>
      <c r="I92" s="181"/>
      <c r="J92" s="181"/>
      <c r="K92" s="181"/>
      <c r="L92" s="181"/>
      <c r="M92" s="181"/>
      <c r="N92" s="181"/>
      <c r="O92" s="181"/>
      <c r="P92" s="181"/>
      <c r="Q92" s="181"/>
      <c r="R92" s="181"/>
      <c r="S92" s="181"/>
      <c r="T92" s="181"/>
      <c r="U92" s="181"/>
      <c r="V92" s="181"/>
      <c r="W92" s="79"/>
      <c r="X92" s="79"/>
      <c r="Y92" s="79"/>
      <c r="Z92" s="79"/>
      <c r="AA92" s="79"/>
      <c r="AB92" s="79"/>
      <c r="AC92" s="79"/>
      <c r="AD92" s="79"/>
      <c r="AE92" s="79"/>
      <c r="AF92" s="79"/>
      <c r="AG92" s="79"/>
      <c r="AH92" s="79"/>
      <c r="AI92" s="79"/>
      <c r="AJ92" s="79"/>
      <c r="AK92" s="79"/>
      <c r="AL92" s="7"/>
      <c r="AM92" s="7"/>
    </row>
    <row r="93" spans="1:39" s="14" customFormat="1" ht="12.75" customHeight="1">
      <c r="A93" s="180" t="s">
        <v>1608</v>
      </c>
      <c r="B93" s="180"/>
      <c r="C93" s="180"/>
      <c r="D93" s="180"/>
      <c r="E93" s="180"/>
      <c r="F93" s="180"/>
      <c r="G93" s="180"/>
      <c r="H93" s="180"/>
      <c r="I93" s="180"/>
      <c r="J93" s="180"/>
      <c r="K93" s="180"/>
      <c r="L93" s="180"/>
      <c r="M93" s="180"/>
      <c r="N93" s="180"/>
      <c r="O93" s="180"/>
      <c r="P93" s="180"/>
      <c r="Q93" s="180"/>
      <c r="R93" s="180"/>
      <c r="S93" s="180"/>
      <c r="T93" s="180"/>
      <c r="U93" s="180"/>
      <c r="V93" s="180"/>
      <c r="W93" s="79"/>
      <c r="X93" s="79"/>
      <c r="Y93" s="79"/>
      <c r="Z93" s="79"/>
      <c r="AA93" s="79"/>
      <c r="AB93" s="79"/>
      <c r="AC93" s="79"/>
      <c r="AD93" s="79"/>
      <c r="AE93" s="79"/>
      <c r="AF93" s="79"/>
      <c r="AG93" s="79"/>
      <c r="AH93" s="79"/>
      <c r="AI93" s="79"/>
      <c r="AJ93" s="79"/>
      <c r="AK93" s="79"/>
      <c r="AL93" s="7"/>
      <c r="AM93" s="7"/>
    </row>
    <row r="94" spans="1:39" s="14" customFormat="1" ht="12" customHeight="1">
      <c r="A94" s="178" t="s">
        <v>1609</v>
      </c>
      <c r="B94" s="178"/>
      <c r="C94" s="178"/>
      <c r="D94" s="178"/>
      <c r="E94" s="178"/>
      <c r="F94" s="178"/>
      <c r="G94" s="178"/>
      <c r="H94" s="178"/>
      <c r="I94" s="178"/>
      <c r="J94" s="178"/>
      <c r="K94" s="178"/>
      <c r="L94" s="178"/>
      <c r="M94" s="178"/>
      <c r="N94" s="178"/>
      <c r="O94" s="178"/>
      <c r="P94" s="178"/>
      <c r="Q94" s="178"/>
      <c r="R94" s="178"/>
      <c r="S94" s="178"/>
      <c r="T94" s="178"/>
      <c r="U94" s="178"/>
      <c r="V94" s="178"/>
      <c r="W94" s="22"/>
      <c r="X94" s="22"/>
      <c r="Y94" s="22"/>
      <c r="Z94" s="22"/>
      <c r="AA94" s="79"/>
      <c r="AB94" s="79"/>
      <c r="AC94" s="79"/>
      <c r="AD94" s="79"/>
      <c r="AE94" s="79"/>
      <c r="AF94" s="79"/>
      <c r="AG94" s="79"/>
      <c r="AH94" s="79"/>
      <c r="AI94" s="79"/>
      <c r="AJ94" s="79"/>
      <c r="AK94" s="79"/>
      <c r="AL94" s="7"/>
      <c r="AM94" s="7"/>
    </row>
    <row r="95" spans="1:39" s="15" customFormat="1" ht="12.75" customHeight="1">
      <c r="A95" s="177" t="s">
        <v>36</v>
      </c>
      <c r="B95" s="177"/>
      <c r="C95" s="177"/>
      <c r="D95" s="177"/>
      <c r="E95" s="177"/>
      <c r="F95" s="177"/>
      <c r="G95" s="177"/>
      <c r="H95" s="177"/>
      <c r="I95" s="177"/>
      <c r="J95" s="177"/>
      <c r="K95" s="177"/>
      <c r="L95" s="177"/>
      <c r="M95" s="177"/>
      <c r="N95" s="177"/>
      <c r="O95" s="177"/>
      <c r="P95" s="177"/>
      <c r="Q95" s="177"/>
      <c r="R95" s="177"/>
      <c r="S95" s="177"/>
      <c r="T95" s="177"/>
      <c r="U95" s="177"/>
      <c r="V95" s="177"/>
      <c r="W95" s="79"/>
      <c r="X95" s="79"/>
      <c r="Y95" s="79"/>
      <c r="Z95" s="79"/>
      <c r="AA95" s="79"/>
      <c r="AB95" s="79"/>
      <c r="AC95" s="79"/>
      <c r="AD95" s="79"/>
      <c r="AE95" s="79"/>
      <c r="AF95" s="79"/>
      <c r="AG95" s="79"/>
      <c r="AH95" s="79"/>
      <c r="AI95" s="79"/>
      <c r="AJ95" s="79"/>
      <c r="AK95" s="79"/>
      <c r="AL95" s="7"/>
      <c r="AM95" s="7"/>
    </row>
    <row r="96" spans="1:39" s="16" customFormat="1">
      <c r="A96" s="179" t="s">
        <v>1610</v>
      </c>
      <c r="B96" s="179"/>
      <c r="C96" s="179"/>
      <c r="D96" s="179"/>
      <c r="E96" s="179"/>
      <c r="F96" s="179"/>
      <c r="G96" s="179"/>
      <c r="H96" s="179"/>
      <c r="I96" s="179"/>
      <c r="J96" s="179"/>
      <c r="K96" s="179"/>
      <c r="L96" s="179"/>
      <c r="M96" s="179"/>
      <c r="N96" s="179"/>
      <c r="O96" s="179"/>
      <c r="P96" s="179"/>
      <c r="Q96" s="179"/>
      <c r="R96" s="179"/>
      <c r="S96" s="179"/>
      <c r="T96" s="179"/>
      <c r="U96" s="179"/>
      <c r="V96" s="179"/>
      <c r="W96" s="79"/>
      <c r="X96" s="79"/>
      <c r="Y96" s="79"/>
      <c r="Z96" s="79"/>
      <c r="AA96" s="15"/>
      <c r="AB96" s="15"/>
      <c r="AC96" s="15"/>
      <c r="AD96" s="15"/>
      <c r="AE96" s="15"/>
      <c r="AF96" s="15"/>
      <c r="AG96" s="15"/>
      <c r="AH96" s="15"/>
      <c r="AI96" s="15"/>
      <c r="AJ96" s="15"/>
      <c r="AK96" s="15"/>
      <c r="AL96" s="7"/>
      <c r="AM96" s="7"/>
    </row>
  </sheetData>
  <mergeCells count="64">
    <mergeCell ref="A52:V52"/>
    <mergeCell ref="A53:V53"/>
    <mergeCell ref="A54:V54"/>
    <mergeCell ref="A33:V33"/>
    <mergeCell ref="A34:V34"/>
    <mergeCell ref="A35:V35"/>
    <mergeCell ref="A36:V36"/>
    <mergeCell ref="A37:V37"/>
    <mergeCell ref="A38:V38"/>
    <mergeCell ref="A39:V39"/>
    <mergeCell ref="A40:V40"/>
    <mergeCell ref="A41:V41"/>
    <mergeCell ref="A42:V42"/>
    <mergeCell ref="A43:V43"/>
    <mergeCell ref="A44:V44"/>
    <mergeCell ref="A45:V45"/>
    <mergeCell ref="A55:V55"/>
    <mergeCell ref="A56:V56"/>
    <mergeCell ref="A57:V57"/>
    <mergeCell ref="A58:V58"/>
    <mergeCell ref="A59:V59"/>
    <mergeCell ref="A60:V60"/>
    <mergeCell ref="A61:V61"/>
    <mergeCell ref="A62:V62"/>
    <mergeCell ref="A63:V63"/>
    <mergeCell ref="A64:V64"/>
    <mergeCell ref="A73:V73"/>
    <mergeCell ref="A74:V74"/>
    <mergeCell ref="A65:V65"/>
    <mergeCell ref="A66:V66"/>
    <mergeCell ref="A67:V67"/>
    <mergeCell ref="A68:V68"/>
    <mergeCell ref="A69:V69"/>
    <mergeCell ref="A46:V46"/>
    <mergeCell ref="A47:V47"/>
    <mergeCell ref="A48:V48"/>
    <mergeCell ref="A49:V49"/>
    <mergeCell ref="A50:V50"/>
    <mergeCell ref="A51:V51"/>
    <mergeCell ref="A84:V84"/>
    <mergeCell ref="A85:V85"/>
    <mergeCell ref="A86:V86"/>
    <mergeCell ref="A80:V80"/>
    <mergeCell ref="A81:V81"/>
    <mergeCell ref="A82:V82"/>
    <mergeCell ref="A83:V83"/>
    <mergeCell ref="A75:V75"/>
    <mergeCell ref="A76:V76"/>
    <mergeCell ref="A77:V77"/>
    <mergeCell ref="A78:V78"/>
    <mergeCell ref="A79:V79"/>
    <mergeCell ref="A70:V70"/>
    <mergeCell ref="A71:V71"/>
    <mergeCell ref="A72:V72"/>
    <mergeCell ref="A87:V87"/>
    <mergeCell ref="A88:V88"/>
    <mergeCell ref="A94:V94"/>
    <mergeCell ref="A95:V95"/>
    <mergeCell ref="A96:V96"/>
    <mergeCell ref="A89:V89"/>
    <mergeCell ref="A90:V90"/>
    <mergeCell ref="A91:V91"/>
    <mergeCell ref="A92:V92"/>
    <mergeCell ref="A93:V93"/>
  </mergeCells>
  <conditionalFormatting sqref="B2:AN32">
    <cfRule type="containsText" dxfId="4" priority="1" operator="containsText" text="false">
      <formula>NOT(ISERROR(SEARCH("false",B2)))</formula>
    </cfRule>
  </conditionalFormatting>
  <pageMargins left="0.25" right="0.25" top="0.75" bottom="0.75" header="0.3" footer="0.3"/>
  <pageSetup scale="3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AEO 2021 7</vt:lpstr>
      <vt:lpstr>AEO 2021 36</vt:lpstr>
      <vt:lpstr>AEO 2021 39</vt:lpstr>
      <vt:lpstr>AEO 2021 45</vt:lpstr>
      <vt:lpstr>AEO 2021 48</vt:lpstr>
      <vt:lpstr>AEO 2021 49</vt:lpstr>
      <vt:lpstr>AEO 2023 47</vt:lpstr>
      <vt:lpstr>NTS 1-11</vt:lpstr>
      <vt:lpstr>NRBS 40</vt:lpstr>
      <vt:lpstr>FRA</vt:lpstr>
      <vt:lpstr>Misc</vt:lpstr>
      <vt:lpstr>Annual Service Data_rail only</vt:lpstr>
      <vt:lpstr>Fuel and Energy_rail only</vt:lpstr>
      <vt:lpstr>psgr rail calcs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2024-03-18T16:46:36Z</dcterms:modified>
</cp:coreProperties>
</file>