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mahajan\Documents\eps-us\InputData\trans\NBPoNVP\"/>
    </mc:Choice>
  </mc:AlternateContent>
  <xr:revisionPtr revIDLastSave="0" documentId="13_ncr:1_{F323C9A8-E728-45E5-BF63-D59639C03D5A}" xr6:coauthVersionLast="47" xr6:coauthVersionMax="47" xr10:uidLastSave="{00000000-0000-0000-0000-000000000000}"/>
  <bookViews>
    <workbookView xWindow="-120" yWindow="-120" windowWidth="29040" windowHeight="17640"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ICE Freight HDVs" sheetId="62" r:id="rId21"/>
    <sheet name="ICCT LDV Data" sheetId="58" r:id="rId22"/>
    <sheet name="ICCT MDV HDV Data" sheetId="59" r:id="rId23"/>
    <sheet name="ICCT LDV Calculations" sheetId="60" r:id="rId24"/>
    <sheet name="ICCT MDV HDV Calcs" sheetId="61" r:id="rId25"/>
    <sheet name="NREL_ATB_2020" sheetId="42" r:id="rId26"/>
    <sheet name="NREL Calcs" sheetId="43" r:id="rId27"/>
    <sheet name="LDV Cost Calcs" sheetId="40" r:id="rId28"/>
    <sheet name="CARB ACT ISOR" sheetId="36" r:id="rId29"/>
    <sheet name="LDV Shares" sheetId="50" r:id="rId30"/>
    <sheet name="Hydrogen Vehicle Calcs" sheetId="31" r:id="rId31"/>
    <sheet name="Passenger Aircraft" sheetId="22" r:id="rId32"/>
    <sheet name="Ships" sheetId="25" r:id="rId33"/>
    <sheet name="Motorbikes" sheetId="23" r:id="rId34"/>
    <sheet name="NBPoNVP-LDVs-psgr" sheetId="2" r:id="rId35"/>
    <sheet name="NBPoNVP-LDVs-frgt" sheetId="8" r:id="rId36"/>
    <sheet name="NBPoNVP-HDVs-psgr" sheetId="9" r:id="rId37"/>
    <sheet name="NBPoNVP-HDVs-frgt" sheetId="10" r:id="rId38"/>
    <sheet name="NBPoNVP-aircraft-psgr" sheetId="11" r:id="rId39"/>
    <sheet name="NBPoNVP-aircraft-frgt" sheetId="12" r:id="rId40"/>
    <sheet name="NBPoNVP-rail-psgr" sheetId="13" r:id="rId41"/>
    <sheet name="NBPoNVP-rail-frgt" sheetId="14" r:id="rId42"/>
    <sheet name="NBPoNVP-ships-psgr" sheetId="15" r:id="rId43"/>
    <sheet name="NBPoNVP-ships-frgt" sheetId="16" r:id="rId44"/>
    <sheet name="NBPoNVP-motorbikes-psgr" sheetId="17" r:id="rId45"/>
    <sheet name="NBPoNVP-motorbikes-frgt" sheetId="18" r:id="rId46"/>
  </sheets>
  <externalReferences>
    <externalReference r:id="rId47"/>
    <externalReference r:id="rId48"/>
    <externalReference r:id="rId49"/>
    <externalReference r:id="rId50"/>
    <externalReference r:id="rId51"/>
    <externalReference r:id="rId52"/>
  </externalReferences>
  <definedNames>
    <definedName name="_xlnm._FilterDatabase" localSheetId="25" hidden="1">NREL_ATB_2020!$A$1:$L$253</definedName>
    <definedName name="asdf" localSheetId="19">[1]About!$A$113</definedName>
    <definedName name="asdf">[2]About!$A$113</definedName>
    <definedName name="cpi_2010to2012" localSheetId="19">[3]About!#REF!</definedName>
    <definedName name="cpi_2010to2012" localSheetId="20">[4]About!#REF!</definedName>
    <definedName name="cpi_2010to2012" localSheetId="29">About!#REF!</definedName>
    <definedName name="cpi_2010to2012">About!#REF!</definedName>
    <definedName name="cpi_2013to2012">About!$A$116</definedName>
    <definedName name="cpi_2014to2012" localSheetId="19">[3]About!#REF!</definedName>
    <definedName name="cpi_2014to2012" localSheetId="20">[4]About!#REF!</definedName>
    <definedName name="cpi_2014to2012" localSheetId="29">About!#REF!</definedName>
    <definedName name="cpi_2014to2012">About!#REF!</definedName>
    <definedName name="cpi_2016to2012">About!$A$117</definedName>
    <definedName name="cpi_2017to2012" localSheetId="19">[3]About!$A$125</definedName>
    <definedName name="cpi_2017to2012" localSheetId="20">[4]About!$A$125</definedName>
    <definedName name="cpi_2017to2012" localSheetId="29">About!$A$118</definedName>
    <definedName name="cpi_2017to2012">About!$A$118</definedName>
    <definedName name="cpi_2018to2012" localSheetId="19">[3]About!$A$126</definedName>
    <definedName name="cpi_2018to2012" localSheetId="20">[4]About!$A$126</definedName>
    <definedName name="cpi_2018to2012" localSheetId="29">About!$A$119</definedName>
    <definedName name="cpi_2018to2012">About!$A$119</definedName>
    <definedName name="cpi_2019to2012" localSheetId="19">[3]About!$A$127</definedName>
    <definedName name="cpi_2019to2012" localSheetId="20">[4]About!$A$127</definedName>
    <definedName name="cpi_2019to2012" localSheetId="29">About!$A$120</definedName>
    <definedName name="cpi_2019to2012">About!$A$120</definedName>
    <definedName name="cpi_2020to2012" localSheetId="19">[3]About!$A$128</definedName>
    <definedName name="cpi_2020to2012" localSheetId="20">[4]About!$A$128</definedName>
    <definedName name="cpi_2020to2012" localSheetId="29">About!$A$121</definedName>
    <definedName name="cpi_2020to2012">About!$A$121</definedName>
    <definedName name="cpi_2021to2012" localSheetId="19">[3]About!$A$129</definedName>
    <definedName name="cpi_2021to2012" localSheetId="20">[4]About!$A$129</definedName>
    <definedName name="cpi_2021to2012">About!$A$122</definedName>
    <definedName name="cpi_2022to2012" localSheetId="20">[4]About!$A$130</definedName>
    <definedName name="cpi_2022to2012">About!$A$123</definedName>
    <definedName name="H2_kg_to_MMBtu" localSheetId="19">[5]Constants!$D$7</definedName>
    <definedName name="H2_kg_to_MMBtu">[6]Constants!$D$7</definedName>
    <definedName name="kWh_to_Btu" localSheetId="19">[5]Constants!$D$4</definedName>
    <definedName name="kWh_to_Btu">[6]Constants!$D$4</definedName>
    <definedName name="US_salestax" localSheetId="19">[3]About!$B$133</definedName>
    <definedName name="US_salestax" localSheetId="20">[4]About!$B$134</definedName>
    <definedName name="US_salestax">About!$B$127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6" i="2" l="1"/>
  <c r="S6" i="2"/>
  <c r="T6" i="2"/>
  <c r="U6" i="2"/>
  <c r="V6" i="2"/>
  <c r="W6" i="2"/>
  <c r="X6" i="2"/>
  <c r="Y6" i="2"/>
  <c r="Z6" i="2"/>
  <c r="AA6" i="2"/>
  <c r="AB6" i="2"/>
  <c r="AC6" i="2"/>
  <c r="AD6" i="2"/>
  <c r="AE6" i="2"/>
  <c r="R2" i="2"/>
  <c r="S2" i="2"/>
  <c r="T2" i="2"/>
  <c r="U2" i="2"/>
  <c r="V2" i="2"/>
  <c r="W2" i="2"/>
  <c r="X2" i="2"/>
  <c r="Y2" i="2"/>
  <c r="Z2" i="2"/>
  <c r="AA2" i="2"/>
  <c r="AB2" i="2"/>
  <c r="AC2" i="2"/>
  <c r="AD2" i="2"/>
  <c r="AE2" i="2"/>
  <c r="Q6" i="2"/>
  <c r="Q2" i="2"/>
  <c r="P6" i="2"/>
  <c r="P2" i="2"/>
  <c r="Q258" i="60"/>
  <c r="R258" i="60" s="1"/>
  <c r="Q285" i="60" s="1"/>
  <c r="Q290" i="60"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B6" i="9" l="1"/>
  <c r="B3" i="9"/>
  <c r="P33" i="62"/>
  <c r="P32" i="62"/>
  <c r="P31" i="62"/>
  <c r="P5" i="62"/>
  <c r="P4" i="62"/>
  <c r="P3" i="62"/>
  <c r="N8" i="62"/>
  <c r="B5" i="10" s="1"/>
  <c r="N7" i="62"/>
  <c r="O5" i="62"/>
  <c r="N5" i="62"/>
  <c r="O4" i="62"/>
  <c r="N4" i="62"/>
  <c r="O3" i="62"/>
  <c r="N3" i="62"/>
  <c r="B6" i="10" l="1"/>
  <c r="B8" i="10"/>
  <c r="B72" i="36" l="1"/>
  <c r="B65" i="36"/>
  <c r="B58" i="36"/>
  <c r="B78" i="61"/>
  <c r="B2" i="61"/>
  <c r="L2" i="61"/>
  <c r="C2" i="61" s="1"/>
  <c r="Q2" i="61"/>
  <c r="L5" i="61"/>
  <c r="L6" i="61"/>
  <c r="L18" i="61" s="1"/>
  <c r="Q6" i="61"/>
  <c r="Q18" i="61" s="1"/>
  <c r="L7" i="61"/>
  <c r="L19" i="61" s="1"/>
  <c r="L8" i="61"/>
  <c r="L9" i="61"/>
  <c r="L10" i="61"/>
  <c r="L22" i="61" s="1"/>
  <c r="L11" i="61"/>
  <c r="L23" i="61" s="1"/>
  <c r="L12" i="61"/>
  <c r="Q12" i="61"/>
  <c r="Q24" i="61" s="1"/>
  <c r="L13" i="61"/>
  <c r="L14" i="61"/>
  <c r="L26" i="61" s="1"/>
  <c r="Q14" i="61"/>
  <c r="Q26" i="61" s="1"/>
  <c r="L17" i="61"/>
  <c r="L20" i="61"/>
  <c r="L21" i="61"/>
  <c r="L24" i="61"/>
  <c r="L25"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C115" i="60" l="1"/>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5" i="9"/>
  <c r="B4" i="9" s="1"/>
  <c r="B7" i="2"/>
  <c r="B17" i="31"/>
  <c r="B5" i="31"/>
  <c r="B16" i="31"/>
  <c r="B15" i="31"/>
  <c r="B14" i="31"/>
  <c r="B13" i="31"/>
  <c r="B12" i="31"/>
  <c r="B11" i="31"/>
  <c r="B10" i="31"/>
  <c r="B9" i="31"/>
  <c r="B8" i="31"/>
  <c r="B7" i="31"/>
  <c r="B6" i="31"/>
  <c r="B4" i="31"/>
  <c r="B3" i="31"/>
  <c r="E126" i="60" l="1"/>
  <c r="Q284" i="60"/>
  <c r="Q289" i="60"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22" i="61" s="1"/>
  <c r="F34" i="61" s="1"/>
  <c r="F11" i="61"/>
  <c r="F23" i="61" s="1"/>
  <c r="F12" i="61"/>
  <c r="F24" i="61" s="1"/>
  <c r="F13" i="61"/>
  <c r="F25" i="61" s="1"/>
  <c r="F14" i="61"/>
  <c r="F26" i="61" s="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E59" i="61"/>
  <c r="E67" i="61" s="1"/>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17" i="61" s="1"/>
  <c r="D6" i="61"/>
  <c r="D18" i="61" s="1"/>
  <c r="D7" i="61"/>
  <c r="D19" i="61" s="1"/>
  <c r="D8" i="61"/>
  <c r="D20" i="61" s="1"/>
  <c r="E56" i="61" s="1"/>
  <c r="D9" i="61"/>
  <c r="D21" i="61" s="1"/>
  <c r="D10" i="61"/>
  <c r="D22" i="61" s="1"/>
  <c r="D11" i="61"/>
  <c r="D23" i="61" s="1"/>
  <c r="D12" i="61"/>
  <c r="D24" i="61" s="1"/>
  <c r="D13" i="61"/>
  <c r="D25" i="61" s="1"/>
  <c r="E61" i="61" s="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60" i="61" s="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22" i="61" s="1"/>
  <c r="M34" i="61" s="1"/>
  <c r="M11" i="61"/>
  <c r="M23" i="61" s="1"/>
  <c r="M35" i="61" s="1"/>
  <c r="M12" i="61"/>
  <c r="M24" i="61" s="1"/>
  <c r="M36" i="61" s="1"/>
  <c r="M13" i="61"/>
  <c r="M25" i="61" s="1"/>
  <c r="M37" i="61" s="1"/>
  <c r="M14" i="61"/>
  <c r="M26" i="61" s="1"/>
  <c r="M38" i="61" s="1"/>
  <c r="O34" i="59"/>
  <c r="O106" i="59"/>
  <c r="J44" i="61"/>
  <c r="J133" i="59"/>
  <c r="K49" i="61"/>
  <c r="K138" i="59"/>
  <c r="E5" i="61"/>
  <c r="E17" i="61" s="1"/>
  <c r="E29" i="61" s="1"/>
  <c r="E6" i="61"/>
  <c r="E18" i="61" s="1"/>
  <c r="E30" i="61" s="1"/>
  <c r="E7" i="61"/>
  <c r="E19" i="61" s="1"/>
  <c r="E31" i="61" s="1"/>
  <c r="E8" i="61"/>
  <c r="E20" i="61" s="1"/>
  <c r="E9" i="61"/>
  <c r="E21" i="61" s="1"/>
  <c r="E33" i="61" s="1"/>
  <c r="E10" i="61"/>
  <c r="E22" i="61" s="1"/>
  <c r="E34" i="61" s="1"/>
  <c r="E11" i="61"/>
  <c r="E23" i="61" s="1"/>
  <c r="E35" i="61" s="1"/>
  <c r="E12" i="61"/>
  <c r="E24" i="61" s="1"/>
  <c r="E36" i="61" s="1"/>
  <c r="E13" i="61"/>
  <c r="E25" i="61" s="1"/>
  <c r="E37" i="61" s="1"/>
  <c r="E14" i="61"/>
  <c r="E26" i="61" s="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53" i="61" s="1"/>
  <c r="E65" i="61" s="1"/>
  <c r="E130" i="59"/>
  <c r="E142" i="59" s="1"/>
  <c r="R49" i="61"/>
  <c r="R61" i="61" s="1"/>
  <c r="R138" i="59"/>
  <c r="E50" i="61"/>
  <c r="E62"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N79" i="60" l="1"/>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P2" i="9"/>
  <c r="P2" i="10"/>
  <c r="K2" i="9"/>
  <c r="K2" i="10"/>
  <c r="E2" i="9"/>
  <c r="E2" i="10"/>
  <c r="S71" i="61"/>
  <c r="AA71" i="61"/>
  <c r="T71" i="61"/>
  <c r="AB71" i="61"/>
  <c r="U71" i="61"/>
  <c r="AC71" i="61"/>
  <c r="V71" i="61"/>
  <c r="AD71" i="61"/>
  <c r="W71" i="61"/>
  <c r="AE71" i="61"/>
  <c r="Y71" i="61"/>
  <c r="AG71" i="61"/>
  <c r="X71" i="61"/>
  <c r="Z71" i="61"/>
  <c r="AF71" i="6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E66" i="61" s="1"/>
  <c r="K144" i="59"/>
  <c r="K149" i="59" s="1"/>
  <c r="N59" i="61"/>
  <c r="N67" i="61" s="1"/>
  <c r="E43" i="60"/>
  <c r="D98" i="60"/>
  <c r="D153" i="60" s="1"/>
  <c r="F55" i="61"/>
  <c r="F66" i="61" s="1"/>
  <c r="F71" i="61" s="1"/>
  <c r="G229" i="60"/>
  <c r="E284" i="60"/>
  <c r="E289" i="60" s="1"/>
  <c r="D2" i="2"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L2" i="2"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22" i="61" s="1"/>
  <c r="N34" i="61" s="1"/>
  <c r="N11" i="61"/>
  <c r="N23" i="61" s="1"/>
  <c r="N35" i="61" s="1"/>
  <c r="N12" i="61"/>
  <c r="N24" i="61" s="1"/>
  <c r="N36" i="61" s="1"/>
  <c r="N13" i="61"/>
  <c r="N25" i="61" s="1"/>
  <c r="N37" i="61" s="1"/>
  <c r="N14" i="61"/>
  <c r="N26" i="61" s="1"/>
  <c r="N38" i="61" s="1"/>
  <c r="O2" i="61"/>
  <c r="T48" i="61"/>
  <c r="T60" i="61" s="1"/>
  <c r="T137" i="59"/>
  <c r="T144" i="59" s="1"/>
  <c r="T149" i="59" s="1"/>
  <c r="L148" i="59"/>
  <c r="M51" i="60"/>
  <c r="L106" i="60"/>
  <c r="L161" i="60" s="1"/>
  <c r="G58" i="61"/>
  <c r="G66" i="61" s="1"/>
  <c r="G71" i="61"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24" i="61" s="1"/>
  <c r="G36" i="61" s="1"/>
  <c r="G9" i="61"/>
  <c r="G21" i="61" s="1"/>
  <c r="G33" i="61" s="1"/>
  <c r="G6" i="61"/>
  <c r="G18" i="61" s="1"/>
  <c r="G30" i="61" s="1"/>
  <c r="G14" i="61"/>
  <c r="G26" i="61" s="1"/>
  <c r="G38" i="61" s="1"/>
  <c r="G11" i="61"/>
  <c r="G23" i="61" s="1"/>
  <c r="G35" i="61" s="1"/>
  <c r="G5" i="61"/>
  <c r="G17" i="61" s="1"/>
  <c r="G13" i="61"/>
  <c r="G25" i="61" s="1"/>
  <c r="G37" i="61" s="1"/>
  <c r="G8" i="61"/>
  <c r="G20" i="61" s="1"/>
  <c r="G32" i="61" s="1"/>
  <c r="G10" i="61"/>
  <c r="G22" i="61" s="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10"/>
  <c r="AC2" i="9"/>
  <c r="Q2" i="9"/>
  <c r="Q2" i="10"/>
  <c r="U2" i="10"/>
  <c r="U2" i="9"/>
  <c r="AE2" i="10"/>
  <c r="AE2" i="9"/>
  <c r="AB2" i="9"/>
  <c r="AB2" i="10"/>
  <c r="C2" i="9"/>
  <c r="C2" i="10"/>
  <c r="Y2" i="9"/>
  <c r="Y2" i="10"/>
  <c r="T2" i="9"/>
  <c r="T2" i="10"/>
  <c r="W2" i="10"/>
  <c r="W2" i="9"/>
  <c r="AA2" i="9"/>
  <c r="AA2" i="10"/>
  <c r="X2" i="9"/>
  <c r="X2" i="10"/>
  <c r="S2" i="9"/>
  <c r="S2" i="10"/>
  <c r="AD2" i="10"/>
  <c r="AD2" i="9"/>
  <c r="Z2" i="9"/>
  <c r="Z2" i="10"/>
  <c r="V2" i="10"/>
  <c r="V2" i="9"/>
  <c r="R2" i="9"/>
  <c r="R2" i="10"/>
  <c r="P45" i="61"/>
  <c r="P134" i="59"/>
  <c r="F72" i="61"/>
  <c r="E71" i="61"/>
  <c r="D147" i="59"/>
  <c r="E147" i="59"/>
  <c r="D149" i="59"/>
  <c r="E149" i="59"/>
  <c r="AG120" i="59"/>
  <c r="AG121" i="59"/>
  <c r="N71" i="61"/>
  <c r="M61" i="60"/>
  <c r="M116" i="60" s="1"/>
  <c r="N61" i="60"/>
  <c r="G75" i="60"/>
  <c r="G130" i="60" s="1"/>
  <c r="M88" i="60"/>
  <c r="M143" i="60" s="1"/>
  <c r="N33" i="60"/>
  <c r="N88" i="60" s="1"/>
  <c r="M81" i="60"/>
  <c r="M136" i="60" s="1"/>
  <c r="N81" i="60"/>
  <c r="Y122" i="59"/>
  <c r="P263" i="60"/>
  <c r="N285" i="60"/>
  <c r="N290" i="60" s="1"/>
  <c r="M6" i="2" s="1"/>
  <c r="U45" i="61"/>
  <c r="U57" i="61" s="1"/>
  <c r="U134" i="59"/>
  <c r="F66" i="60"/>
  <c r="F121" i="60" s="1"/>
  <c r="H5" i="61"/>
  <c r="H17" i="61" s="1"/>
  <c r="H6" i="61"/>
  <c r="H18" i="61" s="1"/>
  <c r="H7" i="61"/>
  <c r="H19" i="61" s="1"/>
  <c r="H8" i="61"/>
  <c r="H20" i="61" s="1"/>
  <c r="H9" i="61"/>
  <c r="H21" i="61" s="1"/>
  <c r="H10" i="61"/>
  <c r="H22" i="61" s="1"/>
  <c r="H11" i="61"/>
  <c r="H23" i="61" s="1"/>
  <c r="H12" i="61"/>
  <c r="H24" i="61" s="1"/>
  <c r="H13" i="61"/>
  <c r="H25" i="61" s="1"/>
  <c r="H14" i="61"/>
  <c r="H26" i="61" s="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25" i="61" s="1"/>
  <c r="O37" i="61" s="1"/>
  <c r="O10" i="61"/>
  <c r="O22" i="61" s="1"/>
  <c r="O34" i="61" s="1"/>
  <c r="O7" i="61"/>
  <c r="O19" i="61" s="1"/>
  <c r="O31" i="61" s="1"/>
  <c r="O12" i="61"/>
  <c r="O24" i="61" s="1"/>
  <c r="O36" i="61" s="1"/>
  <c r="O6" i="61"/>
  <c r="O18" i="61" s="1"/>
  <c r="O30" i="61" s="1"/>
  <c r="O14" i="61"/>
  <c r="O26" i="61" s="1"/>
  <c r="O38" i="61" s="1"/>
  <c r="O11" i="61"/>
  <c r="O23" i="61" s="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M65" i="60"/>
  <c r="M120" i="60" s="1"/>
  <c r="N65" i="60"/>
  <c r="N125" i="60"/>
  <c r="O125" i="60"/>
  <c r="O41" i="61"/>
  <c r="O53" i="61" s="1"/>
  <c r="O65" i="61" s="1"/>
  <c r="O70" i="61" s="1"/>
  <c r="O130" i="59"/>
  <c r="O142" i="59" s="1"/>
  <c r="O147" i="59" s="1"/>
  <c r="V45" i="61"/>
  <c r="V57" i="61" s="1"/>
  <c r="V134" i="59"/>
  <c r="O43" i="61"/>
  <c r="O55" i="61" s="1"/>
  <c r="O66" i="61" s="1"/>
  <c r="O71"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H67" i="61" s="1"/>
  <c r="H72" i="61" s="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P284" i="60" l="1"/>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L2" i="10"/>
  <c r="F2" i="10"/>
  <c r="F2" i="9"/>
  <c r="D2" i="9"/>
  <c r="D2" i="10"/>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E2" i="2" s="1"/>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22" i="61" s="1"/>
  <c r="I7" i="61"/>
  <c r="I19" i="61" s="1"/>
  <c r="I12" i="61"/>
  <c r="I24" i="61" s="1"/>
  <c r="I9" i="61"/>
  <c r="I21" i="61" s="1"/>
  <c r="I6" i="61"/>
  <c r="I18" i="61" s="1"/>
  <c r="I14" i="61"/>
  <c r="I26" i="61" s="1"/>
  <c r="I8" i="61"/>
  <c r="I20" i="61" s="1"/>
  <c r="I5" i="61"/>
  <c r="I17" i="61" s="1"/>
  <c r="I13" i="61"/>
  <c r="I25" i="61" s="1"/>
  <c r="I11" i="61"/>
  <c r="I23" i="61" s="1"/>
  <c r="P44" i="61"/>
  <c r="P56" i="61" s="1"/>
  <c r="P133" i="59"/>
  <c r="AC120" i="59"/>
  <c r="AC121" i="59"/>
  <c r="G82" i="60"/>
  <c r="G137" i="60" s="1"/>
  <c r="Z41" i="61"/>
  <c r="Z53" i="61" s="1"/>
  <c r="Z130" i="59"/>
  <c r="E290" i="60"/>
  <c r="D6" i="2" s="1"/>
  <c r="H67" i="60"/>
  <c r="H122" i="60" s="1"/>
  <c r="I67" i="60"/>
  <c r="X46" i="61"/>
  <c r="X58" i="61" s="1"/>
  <c r="X135" i="59"/>
  <c r="G74" i="60"/>
  <c r="G129" i="60" s="1"/>
  <c r="H37" i="60"/>
  <c r="G92" i="60"/>
  <c r="G147" i="60" s="1"/>
  <c r="Z49" i="61"/>
  <c r="Z61" i="61" s="1"/>
  <c r="Z138" i="59"/>
  <c r="G285" i="60"/>
  <c r="G290" i="60" s="1"/>
  <c r="F6" i="2" s="1"/>
  <c r="I257" i="60"/>
  <c r="X124" i="59"/>
  <c r="X127" i="59"/>
  <c r="X125" i="59"/>
  <c r="AA122" i="59"/>
  <c r="G78" i="60"/>
  <c r="G133" i="60" s="1"/>
  <c r="AE123" i="59"/>
  <c r="H101" i="60"/>
  <c r="H156" i="60" s="1"/>
  <c r="I46" i="60"/>
  <c r="I101" i="60" s="1"/>
  <c r="AF120" i="59"/>
  <c r="AF121" i="59"/>
  <c r="AC123" i="59"/>
  <c r="H38" i="61"/>
  <c r="I62" i="61"/>
  <c r="H30" i="61"/>
  <c r="I54" i="61"/>
  <c r="O285" i="60"/>
  <c r="O290" i="60" s="1"/>
  <c r="N6" i="2"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N2" i="2"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P2" i="8"/>
  <c r="X2" i="8"/>
  <c r="B2" i="8"/>
  <c r="Q2" i="8"/>
  <c r="Y2" i="8"/>
  <c r="G2" i="8"/>
  <c r="R2" i="8"/>
  <c r="Z2" i="8"/>
  <c r="AE2" i="8"/>
  <c r="C2" i="8"/>
  <c r="C6" i="8" s="1"/>
  <c r="K2" i="8"/>
  <c r="K6" i="8" s="1"/>
  <c r="S2" i="8"/>
  <c r="AA2" i="8"/>
  <c r="W2" i="8"/>
  <c r="D2" i="8"/>
  <c r="D6" i="8" s="1"/>
  <c r="L2" i="8"/>
  <c r="L6" i="8" s="1"/>
  <c r="T2" i="8"/>
  <c r="AB2" i="8"/>
  <c r="E2" i="8"/>
  <c r="E6" i="8" s="1"/>
  <c r="M2" i="8"/>
  <c r="M6" i="8" s="1"/>
  <c r="U2" i="8"/>
  <c r="AC2" i="8"/>
  <c r="F2" i="8"/>
  <c r="V2" i="8"/>
  <c r="AD2" i="8"/>
  <c r="B2" i="9"/>
  <c r="B2" i="10"/>
  <c r="G2" i="10"/>
  <c r="G2" i="9"/>
  <c r="N2" i="10"/>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22" i="61" s="1"/>
  <c r="J11" i="61"/>
  <c r="J23" i="61" s="1"/>
  <c r="J12" i="61"/>
  <c r="J24" i="61" s="1"/>
  <c r="J13" i="61"/>
  <c r="J25" i="61" s="1"/>
  <c r="J14" i="61"/>
  <c r="J26" i="61" s="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O2" i="2"/>
  <c r="Y47" i="61"/>
  <c r="Y59" i="61" s="1"/>
  <c r="Y136" i="59"/>
  <c r="Y144" i="59" s="1"/>
  <c r="P66" i="61"/>
  <c r="Q61" i="61"/>
  <c r="G106" i="60"/>
  <c r="G161" i="60" s="1"/>
  <c r="H51" i="60"/>
  <c r="AF47" i="61"/>
  <c r="AF59" i="61" s="1"/>
  <c r="AF136" i="59"/>
  <c r="G98" i="60"/>
  <c r="G153" i="60" s="1"/>
  <c r="H43" i="60"/>
  <c r="P32" i="61"/>
  <c r="Q32" i="61"/>
  <c r="Q57" i="61"/>
  <c r="O6" i="2"/>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G2" i="2"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J67" i="61" s="1"/>
  <c r="J72" i="61" s="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F2" i="2" s="1"/>
  <c r="C284" i="60" a="1"/>
  <c r="C284" i="60" s="1"/>
  <c r="C289" i="60" s="1"/>
  <c r="B2" i="2" s="1"/>
  <c r="Z47" i="61"/>
  <c r="Z59" i="61" s="1"/>
  <c r="Z136" i="59"/>
  <c r="Z144" i="59" s="1"/>
  <c r="Z149" i="59" s="1"/>
  <c r="Q58" i="61"/>
  <c r="Q47" i="61"/>
  <c r="Q59" i="61" s="1"/>
  <c r="Q136" i="59"/>
  <c r="Q144" i="59" s="1"/>
  <c r="J160" i="60"/>
  <c r="I160" i="60"/>
  <c r="AD46" i="61"/>
  <c r="AD58" i="61" s="1"/>
  <c r="AD135" i="59"/>
  <c r="Q42" i="61"/>
  <c r="Q54" i="61" s="1"/>
  <c r="Q65" i="61" s="1"/>
  <c r="Q70" i="61" s="1"/>
  <c r="O2" i="8" s="1"/>
  <c r="Q131" i="59"/>
  <c r="Q142" i="59" s="1"/>
  <c r="I66" i="61"/>
  <c r="I71" i="61" s="1"/>
  <c r="AD44" i="61"/>
  <c r="AD56" i="61" s="1"/>
  <c r="AD133" i="59"/>
  <c r="P38" i="61"/>
  <c r="Q38" i="61"/>
  <c r="P30" i="61"/>
  <c r="Q30" i="61"/>
  <c r="J126" i="60"/>
  <c r="I126" i="60"/>
  <c r="AE46" i="61"/>
  <c r="AE58" i="61" s="1"/>
  <c r="AE135" i="59"/>
  <c r="H285" i="60"/>
  <c r="H290" i="60" s="1"/>
  <c r="G6" i="2"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I141" i="60" l="1"/>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P6" i="8"/>
  <c r="I63" i="60"/>
  <c r="H63" i="60"/>
  <c r="H118" i="60" s="1"/>
  <c r="O6" i="8"/>
  <c r="G6" i="8"/>
  <c r="M2" i="9"/>
  <c r="M2" i="10"/>
  <c r="B2" i="11"/>
  <c r="B2" i="15"/>
  <c r="B2" i="16"/>
  <c r="B2" i="12"/>
  <c r="H2" i="9"/>
  <c r="H2" i="10"/>
  <c r="B6" i="8"/>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5" i="61"/>
  <c r="I133" i="60"/>
  <c r="J133" i="60"/>
  <c r="I151" i="60"/>
  <c r="J151" i="60"/>
  <c r="AE143" i="59"/>
  <c r="H102" i="60"/>
  <c r="H157" i="60" s="1"/>
  <c r="I47" i="60"/>
  <c r="I102" i="60" s="1"/>
  <c r="AA148" i="59"/>
  <c r="X144" i="59"/>
  <c r="X149" i="59" s="1"/>
  <c r="P71" i="61"/>
  <c r="U66" i="61"/>
  <c r="T66" i="61"/>
  <c r="S66" i="61"/>
  <c r="AG66" i="61"/>
  <c r="X66" i="61"/>
  <c r="AF66" i="61"/>
  <c r="I135" i="60"/>
  <c r="J135" i="60"/>
  <c r="Q66" i="61"/>
  <c r="Q71" i="61"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I2" i="8" s="1"/>
  <c r="P70" i="61"/>
  <c r="N2" i="8" s="1"/>
  <c r="N6" i="8" s="1"/>
  <c r="AA65" i="61"/>
  <c r="AG65" i="61"/>
  <c r="V65" i="61"/>
  <c r="AB65" i="61"/>
  <c r="U65" i="61"/>
  <c r="AE65" i="61"/>
  <c r="AC65" i="61"/>
  <c r="Y65" i="61"/>
  <c r="Z65" i="61"/>
  <c r="AD65" i="61"/>
  <c r="S65" i="61"/>
  <c r="X65" i="61"/>
  <c r="AF65" i="61"/>
  <c r="T65" i="61"/>
  <c r="W65" i="61"/>
  <c r="I285" i="60"/>
  <c r="I290" i="60" s="1"/>
  <c r="H6" i="2" s="1"/>
  <c r="K257" i="60"/>
  <c r="J115" i="60"/>
  <c r="I115" i="60"/>
  <c r="J147" i="60"/>
  <c r="I147" i="60"/>
  <c r="AF147" i="59"/>
  <c r="Y148" i="59"/>
  <c r="J36" i="61"/>
  <c r="K60" i="61"/>
  <c r="J65" i="61"/>
  <c r="J70" i="61" s="1"/>
  <c r="H2" i="8" s="1"/>
  <c r="J66" i="61"/>
  <c r="J71" i="61" s="1"/>
  <c r="I148" i="60"/>
  <c r="J148" i="60"/>
  <c r="AF144" i="59"/>
  <c r="AE144" i="59"/>
  <c r="AE149" i="59" s="1"/>
  <c r="I152" i="60"/>
  <c r="J152" i="60"/>
  <c r="J35" i="61"/>
  <c r="K59" i="61"/>
  <c r="AB149" i="59"/>
  <c r="I284" i="60"/>
  <c r="I289" i="60" s="1"/>
  <c r="H2" i="2"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J123" i="60" l="1"/>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1" i="61"/>
  <c r="K29" i="61"/>
  <c r="L29" i="61"/>
  <c r="L53" i="61"/>
  <c r="AG148" i="59"/>
  <c r="AD149" i="59"/>
  <c r="I153" i="60"/>
  <c r="J153" i="60"/>
  <c r="V66" i="61"/>
  <c r="Y66" i="61"/>
  <c r="K36" i="61"/>
  <c r="L36" i="61"/>
  <c r="L60" i="61"/>
  <c r="J284" i="60"/>
  <c r="J289" i="60" s="1"/>
  <c r="I2" i="2" s="1"/>
  <c r="L229" i="60"/>
  <c r="AF149" i="59"/>
  <c r="W66" i="61"/>
  <c r="K34" i="61"/>
  <c r="L34" i="61"/>
  <c r="L58" i="61"/>
  <c r="K33" i="61"/>
  <c r="L33" i="61"/>
  <c r="L57" i="61"/>
  <c r="I161" i="60"/>
  <c r="J161" i="60"/>
  <c r="AC66" i="61"/>
  <c r="AB66" i="61"/>
  <c r="K66" i="61"/>
  <c r="K71" i="61" s="1"/>
  <c r="K32" i="61"/>
  <c r="L32" i="61"/>
  <c r="L56" i="61"/>
  <c r="J285" i="60"/>
  <c r="J290" i="60" s="1"/>
  <c r="I6" i="2" s="1"/>
  <c r="L257" i="60"/>
  <c r="K35" i="61"/>
  <c r="L35" i="61"/>
  <c r="L59" i="61"/>
  <c r="L67" i="61" s="1"/>
  <c r="L72" i="61" s="1"/>
  <c r="K67" i="61"/>
  <c r="K72" i="61" s="1"/>
  <c r="AG149" i="59"/>
  <c r="Z66" i="61"/>
  <c r="AA66" i="61"/>
  <c r="I157" i="60"/>
  <c r="J157" i="60"/>
  <c r="K31" i="61"/>
  <c r="L31" i="61"/>
  <c r="L55" i="61"/>
  <c r="L66" i="61" s="1"/>
  <c r="L71" i="61"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K284" i="60" l="1"/>
  <c r="K289" i="60" s="1"/>
  <c r="J2" i="2" s="1"/>
  <c r="K285" i="60"/>
  <c r="K290" i="60" s="1"/>
  <c r="J6" i="2" s="1"/>
  <c r="I6" i="8"/>
  <c r="J2" i="9"/>
  <c r="J2" i="10"/>
  <c r="O2" i="10"/>
  <c r="O2" i="9"/>
  <c r="I2" i="9"/>
  <c r="I2" i="10"/>
  <c r="L65" i="61"/>
  <c r="L70"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C84" i="40"/>
  <c r="R147" i="40"/>
  <c r="R152" i="40" s="1"/>
  <c r="Q5" i="2" s="1"/>
  <c r="I147" i="40"/>
  <c r="I152" i="40" s="1"/>
  <c r="H5" i="2" s="1"/>
  <c r="P146" i="40"/>
  <c r="P151" i="40" s="1"/>
  <c r="O4" i="2" s="1"/>
  <c r="Q147" i="40"/>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C83" i="40"/>
  <c r="C81" i="40"/>
  <c r="C47" i="40"/>
  <c r="S146" i="40"/>
  <c r="S151" i="40" s="1"/>
  <c r="R4" i="2" s="1"/>
  <c r="H147" i="40"/>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H152" i="40"/>
  <c r="G5" i="2" s="1"/>
  <c r="G151" i="40"/>
  <c r="F4" i="2" s="1"/>
  <c r="AE152" i="40"/>
  <c r="AD5" i="2" s="1"/>
  <c r="I151" i="40"/>
  <c r="H4" i="2" s="1"/>
  <c r="F151" i="40"/>
  <c r="E4" i="2" s="1"/>
  <c r="Q152" i="40"/>
  <c r="P5" i="2" s="1"/>
  <c r="M152" i="40"/>
  <c r="L5" i="2" s="1"/>
  <c r="X151" i="40"/>
  <c r="W4" i="2" s="1"/>
  <c r="AB152" i="40"/>
  <c r="AA5" i="2" s="1"/>
  <c r="M151" i="40"/>
  <c r="L4" i="2" s="1"/>
  <c r="C146" i="40" l="1"/>
  <c r="C151" i="40" s="1"/>
  <c r="C147" i="40"/>
  <c r="C152" i="40" s="1"/>
  <c r="B5" i="2" s="1"/>
  <c r="D31" i="36"/>
  <c r="E31" i="36" s="1"/>
  <c r="E30" i="36"/>
  <c r="C156" i="40" l="1"/>
  <c r="B4" i="2"/>
  <c r="C155" i="40"/>
  <c r="B5" i="8"/>
  <c r="B4" i="8"/>
  <c r="C5" i="9" l="1"/>
  <c r="C5" i="10"/>
  <c r="B7" i="8"/>
  <c r="B3" i="8"/>
  <c r="C4" i="8"/>
  <c r="D4" i="8" s="1"/>
  <c r="E4" i="8" s="1"/>
  <c r="C5" i="8"/>
  <c r="D5" i="8" l="1"/>
  <c r="D5" i="9"/>
  <c r="D5" i="10"/>
  <c r="D4" i="10" s="1"/>
  <c r="J3" i="8"/>
  <c r="R3" i="8"/>
  <c r="Z3" i="8"/>
  <c r="K3" i="8"/>
  <c r="S3" i="8"/>
  <c r="AA3" i="8"/>
  <c r="D3" i="8"/>
  <c r="L3" i="8"/>
  <c r="T3" i="8"/>
  <c r="AB3" i="8"/>
  <c r="E3" i="8"/>
  <c r="M3" i="8"/>
  <c r="U3" i="8"/>
  <c r="AC3" i="8"/>
  <c r="F3" i="8"/>
  <c r="N3" i="8"/>
  <c r="V3" i="8"/>
  <c r="AD3" i="8"/>
  <c r="G3" i="8"/>
  <c r="O3" i="8"/>
  <c r="W3" i="8"/>
  <c r="AE3" i="8"/>
  <c r="H3" i="8"/>
  <c r="P3" i="8"/>
  <c r="X3" i="8"/>
  <c r="C3" i="8"/>
  <c r="I3" i="8"/>
  <c r="Q3" i="8"/>
  <c r="Y3" i="8"/>
  <c r="F4" i="8"/>
  <c r="E5" i="8" l="1"/>
  <c r="E5" i="9"/>
  <c r="E5" i="10"/>
  <c r="E4" i="10" s="1"/>
  <c r="G4" i="8"/>
  <c r="F5" i="8" l="1"/>
  <c r="F5" i="9"/>
  <c r="F5" i="10"/>
  <c r="F4" i="10" s="1"/>
  <c r="H4" i="8"/>
  <c r="E18" i="31"/>
  <c r="D18" i="31"/>
  <c r="C18" i="31"/>
  <c r="G5" i="8" l="1"/>
  <c r="G5" i="9"/>
  <c r="G5" i="10"/>
  <c r="G4" i="10" s="1"/>
  <c r="I4" i="8"/>
  <c r="H5" i="8" l="1"/>
  <c r="H5" i="9"/>
  <c r="H5" i="10"/>
  <c r="H4" i="10" s="1"/>
  <c r="J4" i="8"/>
  <c r="I5" i="8" l="1"/>
  <c r="I5" i="9"/>
  <c r="I5" i="10"/>
  <c r="I4" i="10" s="1"/>
  <c r="K4" i="8"/>
  <c r="J5" i="8" l="1"/>
  <c r="J5" i="9"/>
  <c r="J5" i="10"/>
  <c r="J4" i="10" s="1"/>
  <c r="L4" i="8"/>
  <c r="K5" i="8" l="1"/>
  <c r="K5" i="9"/>
  <c r="K5" i="10"/>
  <c r="K4" i="10" s="1"/>
  <c r="M4" i="8"/>
  <c r="L5" i="8" l="1"/>
  <c r="L5" i="9"/>
  <c r="L5" i="10"/>
  <c r="L4" i="10" s="1"/>
  <c r="N4" i="8"/>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M5" i="8"/>
  <c r="M5" i="9"/>
  <c r="M5" i="10"/>
  <c r="M4" i="10" s="1"/>
  <c r="O4" i="8"/>
  <c r="W7" i="9" l="1"/>
  <c r="W7" i="10"/>
  <c r="W7" i="8"/>
  <c r="O7" i="9"/>
  <c r="O7" i="10"/>
  <c r="O7" i="8"/>
  <c r="G7" i="9"/>
  <c r="G7" i="10"/>
  <c r="G7" i="8"/>
  <c r="N5" i="8"/>
  <c r="N5" i="9"/>
  <c r="N5" i="10"/>
  <c r="N4" i="10" s="1"/>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O5" i="8" l="1"/>
  <c r="O5" i="9"/>
  <c r="O5" i="10"/>
  <c r="O4" i="10" s="1"/>
  <c r="Q4" i="8"/>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W8" i="10" l="1"/>
  <c r="D8" i="10"/>
  <c r="L8" i="10"/>
  <c r="I8" i="10"/>
  <c r="U8" i="10"/>
  <c r="U8" i="13" s="1"/>
  <c r="S8" i="10"/>
  <c r="S8" i="14" s="1"/>
  <c r="N8" i="10"/>
  <c r="N8" i="14" s="1"/>
  <c r="AA8" i="10"/>
  <c r="AA8" i="14" s="1"/>
  <c r="Z8" i="10"/>
  <c r="K8" i="10"/>
  <c r="K8" i="13" s="1"/>
  <c r="AB8" i="10"/>
  <c r="H8" i="10"/>
  <c r="H8" i="13" s="1"/>
  <c r="M8" i="10"/>
  <c r="M8" i="14" s="1"/>
  <c r="G8" i="10"/>
  <c r="G8" i="13" s="1"/>
  <c r="AE8" i="10"/>
  <c r="AE8" i="14" s="1"/>
  <c r="F8" i="10"/>
  <c r="F8" i="13" s="1"/>
  <c r="C8" i="10"/>
  <c r="C8" i="14" s="1"/>
  <c r="R8" i="10"/>
  <c r="R8" i="13" s="1"/>
  <c r="W8" i="13"/>
  <c r="W8" i="14"/>
  <c r="D8" i="13"/>
  <c r="D8" i="14"/>
  <c r="I8" i="13"/>
  <c r="I8" i="14"/>
  <c r="AB8" i="13"/>
  <c r="AB8" i="14"/>
  <c r="X8" i="10"/>
  <c r="L8" i="13"/>
  <c r="L8" i="14"/>
  <c r="P8" i="10"/>
  <c r="T8" i="10"/>
  <c r="K8" i="14"/>
  <c r="B8" i="9"/>
  <c r="B8" i="8"/>
  <c r="V8" i="10"/>
  <c r="Z8" i="13"/>
  <c r="Z8" i="14"/>
  <c r="J8" i="10"/>
  <c r="E8" i="10"/>
  <c r="AC8" i="10"/>
  <c r="Y8" i="10"/>
  <c r="Q8" i="10"/>
  <c r="O8" i="10"/>
  <c r="AD8" i="10"/>
  <c r="P5" i="8"/>
  <c r="P5" i="9"/>
  <c r="P5" i="10"/>
  <c r="P4" i="10" s="1"/>
  <c r="R4" i="8"/>
  <c r="G4" i="9"/>
  <c r="L4" i="15"/>
  <c r="R8" i="14" l="1"/>
  <c r="U8" i="14"/>
  <c r="AE8" i="13"/>
  <c r="G8" i="14"/>
  <c r="AA8" i="13"/>
  <c r="N8" i="13"/>
  <c r="F8" i="14"/>
  <c r="S8" i="13"/>
  <c r="H8" i="14"/>
  <c r="M8" i="13"/>
  <c r="C8" i="13"/>
  <c r="P8" i="13"/>
  <c r="P8" i="14"/>
  <c r="Q8" i="13"/>
  <c r="Q8" i="14"/>
  <c r="O8" i="13"/>
  <c r="O8" i="14"/>
  <c r="D8" i="8"/>
  <c r="L8" i="8"/>
  <c r="T8" i="8"/>
  <c r="AB8" i="8"/>
  <c r="E8" i="8"/>
  <c r="M8" i="8"/>
  <c r="U8" i="8"/>
  <c r="AC8" i="8"/>
  <c r="F8" i="8"/>
  <c r="N8" i="8"/>
  <c r="V8" i="8"/>
  <c r="AD8" i="8"/>
  <c r="G8" i="8"/>
  <c r="O8" i="8"/>
  <c r="W8" i="8"/>
  <c r="AE8" i="8"/>
  <c r="H8" i="8"/>
  <c r="P8" i="8"/>
  <c r="X8" i="8"/>
  <c r="C8" i="8"/>
  <c r="I8" i="8"/>
  <c r="Q8" i="8"/>
  <c r="Y8" i="8"/>
  <c r="J8" i="8"/>
  <c r="R8" i="8"/>
  <c r="Z8" i="8"/>
  <c r="K8" i="8"/>
  <c r="S8" i="8"/>
  <c r="AA8" i="8"/>
  <c r="E8" i="13"/>
  <c r="E8" i="14"/>
  <c r="H8" i="9"/>
  <c r="P8" i="9"/>
  <c r="X8" i="9"/>
  <c r="C8" i="9"/>
  <c r="B8" i="15"/>
  <c r="I8" i="9"/>
  <c r="Q8" i="9"/>
  <c r="Y8" i="9"/>
  <c r="J8" i="9"/>
  <c r="R8" i="9"/>
  <c r="Z8" i="9"/>
  <c r="K8" i="9"/>
  <c r="S8" i="9"/>
  <c r="AA8" i="9"/>
  <c r="D8" i="9"/>
  <c r="L8" i="9"/>
  <c r="T8" i="9"/>
  <c r="AB8" i="9"/>
  <c r="E8" i="9"/>
  <c r="M8" i="9"/>
  <c r="U8" i="9"/>
  <c r="AC8" i="9"/>
  <c r="F8" i="9"/>
  <c r="N8" i="9"/>
  <c r="V8" i="9"/>
  <c r="AD8" i="9"/>
  <c r="G8" i="9"/>
  <c r="O8" i="9"/>
  <c r="W8" i="9"/>
  <c r="AE8" i="9"/>
  <c r="J8" i="13"/>
  <c r="J8" i="14"/>
  <c r="X8" i="13"/>
  <c r="X8" i="14"/>
  <c r="V8" i="14"/>
  <c r="V8" i="13"/>
  <c r="Y8" i="13"/>
  <c r="Y8" i="14"/>
  <c r="Q5" i="8"/>
  <c r="Q5" i="9"/>
  <c r="Q4" i="9" s="1"/>
  <c r="Q5" i="10"/>
  <c r="Q4" i="10" s="1"/>
  <c r="AD8" i="13"/>
  <c r="AD8" i="14"/>
  <c r="AC8" i="13"/>
  <c r="AC8" i="14"/>
  <c r="T8" i="13"/>
  <c r="T8" i="14"/>
  <c r="S4" i="8"/>
  <c r="AA4" i="15"/>
  <c r="AC4" i="15"/>
  <c r="R4" i="15"/>
  <c r="D4" i="15"/>
  <c r="AB4" i="15"/>
  <c r="Q4" i="15"/>
  <c r="C4" i="15"/>
  <c r="Z4" i="15"/>
  <c r="F4" i="15"/>
  <c r="Y4" i="15"/>
  <c r="K4" i="15"/>
  <c r="M4" i="15"/>
  <c r="U4" i="15"/>
  <c r="J4" i="15"/>
  <c r="T4" i="15"/>
  <c r="I4" i="15"/>
  <c r="S4" i="15"/>
  <c r="E4" i="15"/>
  <c r="C4" i="9"/>
  <c r="H4" i="15"/>
  <c r="X4" i="15"/>
  <c r="AE4" i="15"/>
  <c r="O4" i="15"/>
  <c r="G4" i="15"/>
  <c r="P4" i="15"/>
  <c r="W4" i="15"/>
  <c r="AD4" i="15"/>
  <c r="V4" i="15"/>
  <c r="N4" i="15"/>
  <c r="J4" i="9"/>
  <c r="E4" i="9"/>
  <c r="P4" i="9"/>
  <c r="D4" i="9"/>
  <c r="M4" i="9"/>
  <c r="N4" i="9"/>
  <c r="L4" i="9"/>
  <c r="R5" i="8" l="1"/>
  <c r="R5" i="9"/>
  <c r="R4" i="9" s="1"/>
  <c r="R5" i="10"/>
  <c r="R4" i="10" s="1"/>
  <c r="T4" i="8"/>
  <c r="C4" i="10"/>
  <c r="F4" i="9"/>
  <c r="K4" i="9"/>
  <c r="O4" i="9"/>
  <c r="H4" i="9"/>
  <c r="I4" i="9"/>
  <c r="S5" i="8" l="1"/>
  <c r="S5" i="9"/>
  <c r="S4" i="9" s="1"/>
  <c r="S5" i="10"/>
  <c r="S4" i="10" s="1"/>
  <c r="U4" i="8"/>
  <c r="T5" i="8" l="1"/>
  <c r="T5" i="9"/>
  <c r="T4" i="9" s="1"/>
  <c r="T5" i="10"/>
  <c r="T4" i="10" s="1"/>
  <c r="V4" i="8"/>
  <c r="D8" i="16"/>
  <c r="L8" i="12"/>
  <c r="E8" i="12"/>
  <c r="M8" i="12"/>
  <c r="F8" i="15"/>
  <c r="N8" i="16"/>
  <c r="G8" i="16"/>
  <c r="O8" i="16"/>
  <c r="H8" i="12"/>
  <c r="P8" i="12"/>
  <c r="I8" i="11"/>
  <c r="Q8" i="12"/>
  <c r="B8" i="12"/>
  <c r="J8" i="16"/>
  <c r="R8" i="12"/>
  <c r="C8" i="15"/>
  <c r="K8" i="15"/>
  <c r="S8" i="11"/>
  <c r="T8" i="16" l="1"/>
  <c r="U5" i="8"/>
  <c r="U5" i="9"/>
  <c r="U8" i="11" s="1"/>
  <c r="U5" i="10"/>
  <c r="U4" i="10" s="1"/>
  <c r="W4" i="8"/>
  <c r="I8" i="16"/>
  <c r="I8" i="15"/>
  <c r="I8" i="12"/>
  <c r="K8" i="11"/>
  <c r="H8" i="16"/>
  <c r="E8" i="11"/>
  <c r="E8" i="15"/>
  <c r="H8" i="15"/>
  <c r="T8" i="15"/>
  <c r="K8" i="12"/>
  <c r="K8" i="16"/>
  <c r="S8" i="12"/>
  <c r="Q8" i="16"/>
  <c r="G8" i="11"/>
  <c r="P8" i="16"/>
  <c r="F8" i="12"/>
  <c r="C8" i="16"/>
  <c r="L8" i="15"/>
  <c r="P8" i="15"/>
  <c r="F8" i="16"/>
  <c r="R8" i="16"/>
  <c r="F8" i="11"/>
  <c r="D8" i="11"/>
  <c r="R8" i="11"/>
  <c r="N8" i="11"/>
  <c r="D8" i="15"/>
  <c r="J8" i="11"/>
  <c r="O8" i="15"/>
  <c r="O8" i="11"/>
  <c r="M8" i="11"/>
  <c r="M8" i="16"/>
  <c r="B8" i="16"/>
  <c r="J8" i="12"/>
  <c r="E8" i="16"/>
  <c r="B8" i="11"/>
  <c r="J8" i="15"/>
  <c r="S8" i="16"/>
  <c r="G8" i="15"/>
  <c r="S8" i="15"/>
  <c r="Q8" i="11"/>
  <c r="G8" i="12"/>
  <c r="Q8" i="15"/>
  <c r="P8" i="11"/>
  <c r="T8" i="12"/>
  <c r="C8" i="12"/>
  <c r="L8" i="11"/>
  <c r="R8" i="15"/>
  <c r="N8" i="12"/>
  <c r="D8" i="12"/>
  <c r="H8" i="11"/>
  <c r="C8" i="11"/>
  <c r="L8" i="16"/>
  <c r="O8" i="12"/>
  <c r="N8" i="15"/>
  <c r="T8" i="11"/>
  <c r="M8" i="15"/>
  <c r="U8" i="12" l="1"/>
  <c r="U8" i="16"/>
  <c r="U4" i="9"/>
  <c r="U8" i="15"/>
  <c r="V5" i="8"/>
  <c r="V5" i="9"/>
  <c r="V5" i="10"/>
  <c r="V4" i="10" s="1"/>
  <c r="X4" i="8"/>
  <c r="W5" i="8" l="1"/>
  <c r="W5" i="9"/>
  <c r="W5" i="10"/>
  <c r="W4" i="10" s="1"/>
  <c r="V4" i="9"/>
  <c r="V8" i="11"/>
  <c r="V8" i="16"/>
  <c r="V8" i="15"/>
  <c r="V8" i="12"/>
  <c r="Y4" i="8"/>
  <c r="W4" i="9" l="1"/>
  <c r="W8" i="15"/>
  <c r="W8" i="12"/>
  <c r="W8" i="16"/>
  <c r="W8" i="11"/>
  <c r="X5" i="8"/>
  <c r="X5" i="9"/>
  <c r="X5" i="10"/>
  <c r="X4" i="10" s="1"/>
  <c r="Z4" i="8"/>
  <c r="X4" i="9" l="1"/>
  <c r="X8" i="16"/>
  <c r="X8" i="11"/>
  <c r="X8" i="12"/>
  <c r="X8" i="15"/>
  <c r="Y5" i="8"/>
  <c r="Y5" i="9"/>
  <c r="Y5" i="10"/>
  <c r="Y4" i="10" s="1"/>
  <c r="AA4" i="8"/>
  <c r="Z5" i="8" l="1"/>
  <c r="Z5" i="9"/>
  <c r="Z5" i="10"/>
  <c r="Z4" i="10" s="1"/>
  <c r="Y4" i="9"/>
  <c r="Y8" i="12"/>
  <c r="Y8" i="11"/>
  <c r="Y8" i="15"/>
  <c r="Y8" i="16"/>
  <c r="AB4" i="8"/>
  <c r="Z4" i="9" l="1"/>
  <c r="Z8" i="12"/>
  <c r="Z8" i="15"/>
  <c r="Z8" i="11"/>
  <c r="Z8" i="16"/>
  <c r="AA5" i="8"/>
  <c r="AA5" i="9"/>
  <c r="AA5" i="10"/>
  <c r="AA4" i="10" s="1"/>
  <c r="AC4" i="8"/>
  <c r="AA4" i="9" l="1"/>
  <c r="AA8" i="16"/>
  <c r="AA8" i="11"/>
  <c r="AA8" i="12"/>
  <c r="AA8" i="15"/>
  <c r="AB5" i="8"/>
  <c r="AB5" i="9"/>
  <c r="AB5" i="10"/>
  <c r="AB4" i="10" s="1"/>
  <c r="AD4" i="8"/>
  <c r="AB4" i="9" l="1"/>
  <c r="AB8" i="12"/>
  <c r="AB8" i="16"/>
  <c r="AB8" i="15"/>
  <c r="AB8" i="11"/>
  <c r="AC5" i="8"/>
  <c r="AC5" i="9"/>
  <c r="AC5" i="10"/>
  <c r="AC4" i="10" s="1"/>
  <c r="AE4" i="8"/>
  <c r="AC4" i="9" l="1"/>
  <c r="AC8" i="15"/>
  <c r="AC8" i="12"/>
  <c r="AC8" i="16"/>
  <c r="AC8" i="11"/>
  <c r="AD5" i="8"/>
  <c r="AD5" i="9"/>
  <c r="AD5" i="10"/>
  <c r="AD4" i="10" s="1"/>
  <c r="AD4" i="9" l="1"/>
  <c r="AD8" i="11"/>
  <c r="AD8" i="12"/>
  <c r="AD8" i="16"/>
  <c r="AD8" i="15"/>
  <c r="AE5" i="8"/>
  <c r="AE5" i="9"/>
  <c r="AE5" i="10"/>
  <c r="AE4" i="10" s="1"/>
  <c r="AE4" i="9" l="1"/>
  <c r="AE8" i="15"/>
  <c r="AE8" i="12"/>
  <c r="AE8" i="11"/>
  <c r="AE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<sst xmlns="http://schemas.openxmlformats.org/spreadsheetml/2006/main" count="12022" uniqueCount="4456">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</sst>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18">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8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0" fillId="0" borderId="0" xfId="0"/>
    <xf numFmtId="0" fontId="13" fillId="0" borderId="1" xfId="2" applyFont="1">
      <alignment wrapText="1"/>
    </xf>
    <xf numFmtId="0" fontId="0" fillId="0" borderId="1" xfId="0" applyBorder="1"/>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externalLink" Target="externalLinks/externalLink4.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2.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3.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2</xdr:col>
      <xdr:colOff>829784</xdr:colOff>
      <xdr:row>53</xdr:row>
      <xdr:rowOff>46036</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7"/>
  <sheetViews>
    <sheetView tabSelected="1" workbookViewId="0">
      <selection activeCell="D32" sqref="D32"/>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row>
    <row r="11" spans="1:4" x14ac:dyDescent="0.25">
      <c r="B11" t="s">
        <v>1073</v>
      </c>
    </row>
    <row r="12" spans="1:4" x14ac:dyDescent="0.25">
      <c r="B12" s="6">
        <v>2019</v>
      </c>
    </row>
    <row r="13" spans="1:4" x14ac:dyDescent="0.25">
      <c r="B13" t="s">
        <v>1074</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4447</v>
      </c>
    </row>
    <row r="60" spans="1:2" x14ac:dyDescent="0.25">
      <c r="A60" t="s">
        <v>4448</v>
      </c>
    </row>
    <row r="61" spans="1:2" x14ac:dyDescent="0.25">
      <c r="A61" t="s">
        <v>4449</v>
      </c>
    </row>
    <row r="62" spans="1:2" x14ac:dyDescent="0.25">
      <c r="A62" s="1"/>
    </row>
    <row r="63" spans="1:2" x14ac:dyDescent="0.25">
      <c r="A63" t="s">
        <v>14</v>
      </c>
    </row>
    <row r="64" spans="1:2" x14ac:dyDescent="0.25">
      <c r="A64" t="s">
        <v>15</v>
      </c>
    </row>
    <row r="65" spans="1:1" x14ac:dyDescent="0.25">
      <c r="A65" t="s">
        <v>16</v>
      </c>
    </row>
    <row r="67" spans="1:1" x14ac:dyDescent="0.25">
      <c r="A67" t="s">
        <v>4446</v>
      </c>
    </row>
    <row r="68" spans="1:1" x14ac:dyDescent="0.25">
      <c r="A68" s="1" t="s">
        <v>206</v>
      </c>
    </row>
    <row r="69" spans="1:1" x14ac:dyDescent="0.25">
      <c r="A69" t="s">
        <v>186</v>
      </c>
    </row>
    <row r="70" spans="1:1" x14ac:dyDescent="0.25">
      <c r="A70" t="s">
        <v>1219</v>
      </c>
    </row>
    <row r="71" spans="1:1" x14ac:dyDescent="0.25">
      <c r="A71" t="s">
        <v>1220</v>
      </c>
    </row>
    <row r="72" spans="1:1" x14ac:dyDescent="0.25">
      <c r="A72" t="s">
        <v>150</v>
      </c>
    </row>
    <row r="73" spans="1:1" x14ac:dyDescent="0.25">
      <c r="A73" t="s">
        <v>151</v>
      </c>
    </row>
    <row r="75" spans="1:1" x14ac:dyDescent="0.25">
      <c r="A75" s="1" t="s">
        <v>208</v>
      </c>
    </row>
    <row r="76" spans="1:1" x14ac:dyDescent="0.25">
      <c r="A76" s="29" t="s">
        <v>4450</v>
      </c>
    </row>
    <row r="77" spans="1:1" x14ac:dyDescent="0.25">
      <c r="A77" s="29" t="s">
        <v>4451</v>
      </c>
    </row>
    <row r="78" spans="1:1" x14ac:dyDescent="0.25">
      <c r="A78" s="29"/>
    </row>
    <row r="79" spans="1:1" x14ac:dyDescent="0.25">
      <c r="A79" s="1" t="s">
        <v>6</v>
      </c>
    </row>
    <row r="80" spans="1:1" x14ac:dyDescent="0.25">
      <c r="A80" t="s">
        <v>4452</v>
      </c>
    </row>
    <row r="81" spans="1:1" x14ac:dyDescent="0.25">
      <c r="A81" t="s">
        <v>1080</v>
      </c>
    </row>
    <row r="82" spans="1:1" x14ac:dyDescent="0.25">
      <c r="A82" t="s">
        <v>1081</v>
      </c>
    </row>
    <row r="83" spans="1:1" x14ac:dyDescent="0.25">
      <c r="A83" t="s">
        <v>1085</v>
      </c>
    </row>
    <row r="84" spans="1:1" x14ac:dyDescent="0.25">
      <c r="A84" t="s">
        <v>1086</v>
      </c>
    </row>
    <row r="85" spans="1:1" x14ac:dyDescent="0.25">
      <c r="A85" t="s">
        <v>1087</v>
      </c>
    </row>
    <row r="87" spans="1:1" x14ac:dyDescent="0.25">
      <c r="A87" s="1" t="s">
        <v>7</v>
      </c>
    </row>
    <row r="88" spans="1:1" x14ac:dyDescent="0.25">
      <c r="A88" t="s">
        <v>78</v>
      </c>
    </row>
    <row r="89" spans="1:1" x14ac:dyDescent="0.25">
      <c r="A89" t="s">
        <v>79</v>
      </c>
    </row>
    <row r="90" spans="1:1" x14ac:dyDescent="0.25">
      <c r="A90" t="s">
        <v>87</v>
      </c>
    </row>
    <row r="91" spans="1:1" x14ac:dyDescent="0.25">
      <c r="A91" t="s">
        <v>216</v>
      </c>
    </row>
    <row r="92" spans="1:1" x14ac:dyDescent="0.25">
      <c r="A92" t="s">
        <v>217</v>
      </c>
    </row>
    <row r="94" spans="1:1" x14ac:dyDescent="0.25">
      <c r="A94" s="1" t="s">
        <v>8</v>
      </c>
    </row>
    <row r="95" spans="1:1" x14ac:dyDescent="0.25">
      <c r="A95" t="s">
        <v>86</v>
      </c>
    </row>
    <row r="96" spans="1:1" x14ac:dyDescent="0.25">
      <c r="A96" t="s">
        <v>1082</v>
      </c>
    </row>
    <row r="97" spans="1:1" x14ac:dyDescent="0.25">
      <c r="A97" t="s">
        <v>1083</v>
      </c>
    </row>
    <row r="98" spans="1:1" x14ac:dyDescent="0.25">
      <c r="A98" t="s">
        <v>1084</v>
      </c>
    </row>
    <row r="100" spans="1:1" x14ac:dyDescent="0.25">
      <c r="A100" s="1" t="s">
        <v>128</v>
      </c>
    </row>
    <row r="101" spans="1:1" x14ac:dyDescent="0.25">
      <c r="A101" t="s">
        <v>127</v>
      </c>
    </row>
    <row r="103" spans="1:1" x14ac:dyDescent="0.25">
      <c r="A103" s="1" t="s">
        <v>89</v>
      </c>
    </row>
    <row r="104" spans="1:1" x14ac:dyDescent="0.25">
      <c r="A104" t="s">
        <v>127</v>
      </c>
    </row>
    <row r="106" spans="1:1" x14ac:dyDescent="0.25">
      <c r="A106" s="1" t="s">
        <v>10</v>
      </c>
    </row>
    <row r="107" spans="1:1" x14ac:dyDescent="0.25">
      <c r="A107" t="s">
        <v>147</v>
      </c>
    </row>
    <row r="108" spans="1:1" x14ac:dyDescent="0.25">
      <c r="A108" t="s">
        <v>148</v>
      </c>
    </row>
    <row r="109" spans="1:1" x14ac:dyDescent="0.25">
      <c r="A109" t="s">
        <v>149</v>
      </c>
    </row>
    <row r="111" spans="1:1" x14ac:dyDescent="0.25">
      <c r="A111" s="1" t="s">
        <v>71</v>
      </c>
    </row>
    <row r="112" spans="1:1" x14ac:dyDescent="0.25">
      <c r="A112" t="s">
        <v>72</v>
      </c>
    </row>
    <row r="113" spans="1:3" x14ac:dyDescent="0.25">
      <c r="A113" t="s">
        <v>73</v>
      </c>
    </row>
    <row r="114" spans="1:3" x14ac:dyDescent="0.25">
      <c r="A114" t="s">
        <v>74</v>
      </c>
      <c r="B114" t="s">
        <v>76</v>
      </c>
    </row>
    <row r="115" spans="1:3" x14ac:dyDescent="0.25">
      <c r="A115" t="s">
        <v>75</v>
      </c>
      <c r="B115" t="s">
        <v>77</v>
      </c>
    </row>
    <row r="116" spans="1:3" x14ac:dyDescent="0.25">
      <c r="A116">
        <v>0.98699999999999999</v>
      </c>
      <c r="B116" t="s">
        <v>226</v>
      </c>
    </row>
    <row r="117" spans="1:3" x14ac:dyDescent="0.25">
      <c r="A117">
        <v>0.95299999999999996</v>
      </c>
      <c r="B117" t="s">
        <v>225</v>
      </c>
    </row>
    <row r="118" spans="1:3" x14ac:dyDescent="0.25">
      <c r="A118" s="16">
        <v>0.93665959530026111</v>
      </c>
      <c r="B118" t="s">
        <v>224</v>
      </c>
    </row>
    <row r="119" spans="1:3" x14ac:dyDescent="0.25">
      <c r="A119" s="16">
        <v>0.91400000000000003</v>
      </c>
      <c r="B119" t="s">
        <v>227</v>
      </c>
    </row>
    <row r="120" spans="1:3" x14ac:dyDescent="0.25">
      <c r="A120" s="16">
        <v>0.89805481563188172</v>
      </c>
      <c r="B120" t="s">
        <v>228</v>
      </c>
    </row>
    <row r="121" spans="1:3" x14ac:dyDescent="0.25">
      <c r="A121" s="16">
        <v>0.88711067149387013</v>
      </c>
      <c r="B121" t="s">
        <v>1037</v>
      </c>
    </row>
    <row r="122" spans="1:3" x14ac:dyDescent="0.25">
      <c r="A122" s="16">
        <v>0.84730412960844359</v>
      </c>
      <c r="B122" t="s">
        <v>2169</v>
      </c>
    </row>
    <row r="123" spans="1:3" x14ac:dyDescent="0.25">
      <c r="A123" s="16">
        <v>0.78500000000000003</v>
      </c>
      <c r="B123" t="s">
        <v>4250</v>
      </c>
    </row>
    <row r="124" spans="1:3" x14ac:dyDescent="0.25">
      <c r="A124" t="s">
        <v>33</v>
      </c>
    </row>
    <row r="127" spans="1:3" x14ac:dyDescent="0.25">
      <c r="A127" t="s">
        <v>2173</v>
      </c>
      <c r="B127" s="23">
        <v>5.0900000000000001E-2</v>
      </c>
      <c r="C127"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70" t="s">
        <v>1339</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70" t="s">
        <v>1339</v>
      </c>
      <c r="C69" s="170"/>
      <c r="D69" s="170"/>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69"/>
      <c r="C98" s="169"/>
      <c r="D98" s="169"/>
      <c r="E98" s="169"/>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c r="AB240" s="169"/>
      <c r="AC240" s="169"/>
      <c r="AD240" s="169"/>
      <c r="AE240" s="169"/>
      <c r="AF240" s="169"/>
      <c r="AG240" s="169"/>
      <c r="AH240" s="169"/>
      <c r="AI240" s="169"/>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c r="AB322" s="169"/>
      <c r="AC322" s="169"/>
      <c r="AD322" s="169"/>
      <c r="AE322" s="169"/>
      <c r="AF322" s="169"/>
      <c r="AG322" s="169"/>
      <c r="AH322" s="169"/>
      <c r="AI322" s="169"/>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69"/>
      <c r="X434" s="169"/>
      <c r="Y434" s="169"/>
      <c r="Z434" s="169"/>
      <c r="AA434" s="169"/>
      <c r="AB434" s="169"/>
      <c r="AC434" s="169"/>
      <c r="AD434" s="169"/>
      <c r="AE434" s="169"/>
      <c r="AF434" s="169"/>
      <c r="AG434" s="169"/>
      <c r="AH434" s="169"/>
      <c r="AI434" s="169"/>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69"/>
      <c r="X539" s="169"/>
      <c r="Y539" s="169"/>
      <c r="Z539" s="169"/>
      <c r="AA539" s="169"/>
      <c r="AB539" s="169"/>
      <c r="AC539" s="169"/>
      <c r="AD539" s="169"/>
      <c r="AE539" s="169"/>
      <c r="AF539" s="169"/>
      <c r="AG539" s="169"/>
      <c r="AH539" s="169"/>
      <c r="AI539" s="169"/>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69"/>
      <c r="X620" s="169"/>
      <c r="Y620" s="169"/>
      <c r="Z620" s="169"/>
      <c r="AA620" s="169"/>
      <c r="AB620" s="169"/>
      <c r="AC620" s="169"/>
      <c r="AD620" s="169"/>
      <c r="AE620" s="169"/>
      <c r="AF620" s="169"/>
      <c r="AG620" s="169"/>
      <c r="AH620" s="169"/>
      <c r="AI620" s="169"/>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69"/>
      <c r="X692" s="169"/>
      <c r="Y692" s="169"/>
      <c r="Z692" s="169"/>
      <c r="AA692" s="169"/>
      <c r="AB692" s="169"/>
      <c r="AC692" s="169"/>
      <c r="AD692" s="169"/>
      <c r="AE692" s="169"/>
      <c r="AF692" s="169"/>
      <c r="AG692" s="169"/>
      <c r="AH692" s="169"/>
      <c r="AI692" s="169"/>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69"/>
      <c r="X868" s="169"/>
      <c r="Y868" s="169"/>
      <c r="Z868" s="169"/>
      <c r="AA868" s="169"/>
      <c r="AB868" s="169"/>
      <c r="AC868" s="169"/>
      <c r="AD868" s="169"/>
      <c r="AE868" s="169"/>
      <c r="AF868" s="169"/>
      <c r="AG868" s="169"/>
      <c r="AH868" s="169"/>
      <c r="AI868" s="169"/>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69"/>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c r="AB951" s="169"/>
      <c r="AC951" s="169"/>
      <c r="AD951" s="169"/>
      <c r="AE951" s="169"/>
      <c r="AF951" s="169"/>
      <c r="AG951" s="169"/>
      <c r="AH951" s="169"/>
      <c r="AI951" s="169"/>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69"/>
      <c r="C1053" s="169"/>
      <c r="D1053" s="169"/>
      <c r="E1053" s="169"/>
      <c r="F1053" s="169"/>
      <c r="G1053" s="169"/>
      <c r="H1053" s="169"/>
      <c r="I1053" s="169"/>
      <c r="J1053" s="169"/>
      <c r="K1053" s="169"/>
      <c r="L1053" s="169"/>
      <c r="M1053" s="169"/>
      <c r="N1053" s="169"/>
      <c r="O1053" s="169"/>
      <c r="P1053" s="169"/>
      <c r="Q1053" s="169"/>
      <c r="R1053" s="169"/>
      <c r="S1053" s="169"/>
      <c r="T1053" s="169"/>
      <c r="U1053" s="169"/>
      <c r="V1053" s="169"/>
      <c r="W1053" s="169"/>
      <c r="X1053" s="169"/>
      <c r="Y1053" s="169"/>
      <c r="Z1053" s="169"/>
      <c r="AA1053" s="169"/>
      <c r="AB1053" s="169"/>
      <c r="AC1053" s="169"/>
      <c r="AD1053" s="169"/>
      <c r="AE1053" s="169"/>
      <c r="AF1053" s="169"/>
      <c r="AG1053" s="169"/>
      <c r="AH1053" s="169"/>
      <c r="AI1053" s="169"/>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69"/>
      <c r="C1151" s="169"/>
      <c r="D1151" s="169"/>
      <c r="E1151" s="169"/>
      <c r="F1151" s="169"/>
      <c r="G1151" s="169"/>
      <c r="H1151" s="169"/>
      <c r="I1151" s="169"/>
      <c r="J1151" s="169"/>
      <c r="K1151" s="169"/>
      <c r="L1151" s="169"/>
      <c r="M1151" s="169"/>
      <c r="N1151" s="169"/>
      <c r="O1151" s="169"/>
      <c r="P1151" s="169"/>
      <c r="Q1151" s="169"/>
      <c r="R1151" s="169"/>
      <c r="S1151" s="169"/>
      <c r="T1151" s="169"/>
      <c r="U1151" s="169"/>
      <c r="V1151" s="169"/>
      <c r="W1151" s="169"/>
      <c r="X1151" s="169"/>
      <c r="Y1151" s="169"/>
      <c r="Z1151" s="169"/>
      <c r="AA1151" s="169"/>
      <c r="AB1151" s="169"/>
      <c r="AC1151" s="169"/>
      <c r="AD1151" s="169"/>
      <c r="AE1151" s="169"/>
      <c r="AF1151" s="169"/>
      <c r="AG1151" s="169"/>
      <c r="AH1151" s="169"/>
      <c r="AI1151" s="169"/>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69"/>
      <c r="C1251" s="169"/>
      <c r="D1251" s="169"/>
      <c r="E1251" s="169"/>
      <c r="F1251" s="169"/>
      <c r="G1251" s="169"/>
      <c r="H1251" s="169"/>
      <c r="I1251" s="169"/>
      <c r="J1251" s="169"/>
      <c r="K1251" s="169"/>
      <c r="L1251" s="169"/>
      <c r="M1251" s="169"/>
      <c r="N1251" s="169"/>
      <c r="O1251" s="169"/>
      <c r="P1251" s="169"/>
      <c r="Q1251" s="169"/>
      <c r="R1251" s="169"/>
      <c r="S1251" s="169"/>
      <c r="T1251" s="169"/>
      <c r="U1251" s="169"/>
      <c r="V1251" s="169"/>
      <c r="W1251" s="169"/>
      <c r="X1251" s="169"/>
      <c r="Y1251" s="169"/>
      <c r="Z1251" s="169"/>
      <c r="AA1251" s="169"/>
      <c r="AB1251" s="169"/>
      <c r="AC1251" s="169"/>
      <c r="AD1251" s="169"/>
      <c r="AE1251" s="169"/>
      <c r="AF1251" s="169"/>
      <c r="AG1251" s="169"/>
      <c r="AH1251" s="169"/>
      <c r="AI1251" s="169"/>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69"/>
      <c r="C1466" s="169"/>
      <c r="D1466" s="169"/>
      <c r="E1466" s="169"/>
      <c r="F1466" s="169"/>
      <c r="G1466" s="169"/>
      <c r="H1466" s="169"/>
      <c r="I1466" s="169"/>
      <c r="J1466" s="169"/>
      <c r="K1466" s="169"/>
      <c r="L1466" s="169"/>
      <c r="M1466" s="169"/>
      <c r="N1466" s="169"/>
      <c r="O1466" s="169"/>
      <c r="P1466" s="169"/>
      <c r="Q1466" s="169"/>
      <c r="R1466" s="169"/>
      <c r="S1466" s="169"/>
      <c r="T1466" s="169"/>
      <c r="U1466" s="169"/>
      <c r="V1466" s="169"/>
      <c r="W1466" s="169"/>
      <c r="X1466" s="169"/>
      <c r="Y1466" s="169"/>
      <c r="Z1466" s="169"/>
      <c r="AA1466" s="169"/>
      <c r="AB1466" s="169"/>
      <c r="AC1466" s="169"/>
      <c r="AD1466" s="169"/>
      <c r="AE1466" s="169"/>
      <c r="AF1466" s="169"/>
      <c r="AG1466" s="169"/>
      <c r="AH1466" s="169"/>
      <c r="AI1466" s="169"/>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69"/>
      <c r="C1695" s="169"/>
      <c r="D1695" s="169"/>
      <c r="E1695" s="169"/>
      <c r="F1695" s="169"/>
      <c r="G1695" s="169"/>
      <c r="H1695" s="169"/>
      <c r="I1695" s="169"/>
      <c r="J1695" s="169"/>
      <c r="K1695" s="169"/>
      <c r="L1695" s="169"/>
      <c r="M1695" s="169"/>
      <c r="N1695" s="169"/>
      <c r="O1695" s="169"/>
      <c r="P1695" s="169"/>
      <c r="Q1695" s="169"/>
      <c r="R1695" s="169"/>
      <c r="S1695" s="169"/>
      <c r="T1695" s="169"/>
      <c r="U1695" s="169"/>
      <c r="V1695" s="169"/>
      <c r="W1695" s="169"/>
      <c r="X1695" s="169"/>
      <c r="Y1695" s="169"/>
      <c r="Z1695" s="169"/>
      <c r="AA1695" s="169"/>
      <c r="AB1695" s="169"/>
      <c r="AC1695" s="169"/>
      <c r="AD1695" s="169"/>
      <c r="AE1695" s="169"/>
      <c r="AF1695" s="169"/>
      <c r="AG1695" s="169"/>
      <c r="AH1695" s="169"/>
      <c r="AI1695" s="169"/>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69"/>
      <c r="C1972" s="169"/>
      <c r="D1972" s="169"/>
      <c r="E1972" s="169"/>
      <c r="F1972" s="169"/>
      <c r="G1972" s="169"/>
      <c r="H1972" s="169"/>
      <c r="I1972" s="169"/>
      <c r="J1972" s="169"/>
      <c r="K1972" s="169"/>
      <c r="L1972" s="169"/>
      <c r="M1972" s="169"/>
      <c r="N1972" s="169"/>
      <c r="O1972" s="169"/>
      <c r="P1972" s="169"/>
      <c r="Q1972" s="169"/>
      <c r="R1972" s="169"/>
      <c r="S1972" s="169"/>
      <c r="T1972" s="169"/>
      <c r="U1972" s="169"/>
      <c r="V1972" s="169"/>
      <c r="W1972" s="169"/>
      <c r="X1972" s="169"/>
      <c r="Y1972" s="169"/>
      <c r="Z1972" s="169"/>
      <c r="AA1972" s="169"/>
      <c r="AB1972" s="169"/>
      <c r="AC1972" s="169"/>
      <c r="AD1972" s="169"/>
      <c r="AE1972" s="169"/>
      <c r="AF1972" s="169"/>
      <c r="AG1972" s="169"/>
      <c r="AH1972" s="169"/>
      <c r="AI1972" s="169"/>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69"/>
      <c r="C2307" s="169"/>
      <c r="D2307" s="169"/>
      <c r="E2307" s="169"/>
      <c r="F2307" s="169"/>
      <c r="G2307" s="169"/>
      <c r="H2307" s="169"/>
      <c r="I2307" s="169"/>
      <c r="J2307" s="169"/>
      <c r="K2307" s="169"/>
      <c r="L2307" s="169"/>
      <c r="M2307" s="169"/>
      <c r="N2307" s="169"/>
      <c r="O2307" s="169"/>
      <c r="P2307" s="169"/>
      <c r="Q2307" s="169"/>
      <c r="R2307" s="169"/>
      <c r="S2307" s="169"/>
      <c r="T2307" s="169"/>
      <c r="U2307" s="169"/>
      <c r="V2307" s="169"/>
      <c r="W2307" s="169"/>
      <c r="X2307" s="169"/>
      <c r="Y2307" s="169"/>
      <c r="Z2307" s="169"/>
      <c r="AA2307" s="169"/>
      <c r="AB2307" s="169"/>
      <c r="AC2307" s="169"/>
      <c r="AD2307" s="169"/>
      <c r="AE2307" s="169"/>
      <c r="AF2307" s="169"/>
      <c r="AG2307" s="169"/>
      <c r="AH2307" s="169"/>
      <c r="AI2307" s="169"/>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69"/>
      <c r="C2627" s="169"/>
      <c r="D2627" s="169"/>
      <c r="E2627" s="169"/>
      <c r="F2627" s="169"/>
      <c r="G2627" s="169"/>
      <c r="H2627" s="169"/>
      <c r="I2627" s="169"/>
      <c r="J2627" s="169"/>
      <c r="K2627" s="169"/>
      <c r="L2627" s="169"/>
      <c r="M2627" s="169"/>
      <c r="N2627" s="169"/>
      <c r="O2627" s="169"/>
      <c r="P2627" s="169"/>
      <c r="Q2627" s="169"/>
      <c r="R2627" s="169"/>
      <c r="S2627" s="169"/>
      <c r="T2627" s="169"/>
      <c r="U2627" s="169"/>
      <c r="V2627" s="169"/>
      <c r="W2627" s="169"/>
      <c r="X2627" s="169"/>
      <c r="Y2627" s="169"/>
      <c r="Z2627" s="169"/>
      <c r="AA2627" s="169"/>
      <c r="AB2627" s="169"/>
      <c r="AC2627" s="169"/>
      <c r="AD2627" s="169"/>
      <c r="AE2627" s="169"/>
      <c r="AF2627" s="169"/>
      <c r="AG2627" s="169"/>
      <c r="AH2627" s="169"/>
      <c r="AI2627" s="169"/>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69"/>
      <c r="C2953" s="169"/>
      <c r="D2953" s="169"/>
      <c r="E2953" s="169"/>
      <c r="F2953" s="169"/>
      <c r="G2953" s="169"/>
      <c r="H2953" s="169"/>
      <c r="I2953" s="169"/>
      <c r="J2953" s="169"/>
      <c r="K2953" s="169"/>
      <c r="L2953" s="169"/>
      <c r="M2953" s="169"/>
      <c r="N2953" s="169"/>
      <c r="O2953" s="169"/>
      <c r="P2953" s="169"/>
      <c r="Q2953" s="169"/>
      <c r="R2953" s="169"/>
      <c r="S2953" s="169"/>
      <c r="T2953" s="169"/>
      <c r="U2953" s="169"/>
      <c r="V2953" s="169"/>
      <c r="W2953" s="169"/>
      <c r="X2953" s="169"/>
      <c r="Y2953" s="169"/>
      <c r="Z2953" s="169"/>
      <c r="AA2953" s="169"/>
      <c r="AB2953" s="169"/>
      <c r="AC2953" s="169"/>
      <c r="AD2953" s="169"/>
      <c r="AE2953" s="169"/>
      <c r="AF2953" s="169"/>
      <c r="AG2953" s="169"/>
      <c r="AH2953" s="169"/>
      <c r="AI2953" s="169"/>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69"/>
      <c r="C3275" s="169"/>
      <c r="D3275" s="169"/>
      <c r="E3275" s="169"/>
      <c r="F3275" s="169"/>
      <c r="G3275" s="169"/>
      <c r="H3275" s="169"/>
      <c r="I3275" s="169"/>
      <c r="J3275" s="169"/>
      <c r="K3275" s="169"/>
      <c r="L3275" s="169"/>
      <c r="M3275" s="169"/>
      <c r="N3275" s="169"/>
      <c r="O3275" s="169"/>
      <c r="P3275" s="169"/>
      <c r="Q3275" s="169"/>
      <c r="R3275" s="169"/>
      <c r="S3275" s="169"/>
      <c r="T3275" s="169"/>
      <c r="U3275" s="169"/>
      <c r="V3275" s="169"/>
      <c r="W3275" s="169"/>
      <c r="X3275" s="169"/>
      <c r="Y3275" s="169"/>
      <c r="Z3275" s="169"/>
      <c r="AA3275" s="169"/>
      <c r="AB3275" s="169"/>
      <c r="AC3275" s="169"/>
      <c r="AD3275" s="169"/>
      <c r="AE3275" s="169"/>
      <c r="AF3275" s="169"/>
      <c r="AG3275" s="169"/>
      <c r="AH3275" s="169"/>
      <c r="AI3275" s="169"/>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69"/>
      <c r="C3384" s="169"/>
      <c r="D3384" s="169"/>
      <c r="E3384" s="169"/>
      <c r="F3384" s="169"/>
      <c r="G3384" s="169"/>
      <c r="H3384" s="169"/>
      <c r="I3384" s="169"/>
      <c r="J3384" s="169"/>
      <c r="K3384" s="169"/>
      <c r="L3384" s="169"/>
      <c r="M3384" s="169"/>
      <c r="N3384" s="169"/>
      <c r="O3384" s="169"/>
      <c r="P3384" s="169"/>
      <c r="Q3384" s="169"/>
      <c r="R3384" s="169"/>
      <c r="S3384" s="169"/>
      <c r="T3384" s="169"/>
      <c r="U3384" s="169"/>
      <c r="V3384" s="169"/>
      <c r="W3384" s="169"/>
      <c r="X3384" s="169"/>
      <c r="Y3384" s="169"/>
      <c r="Z3384" s="169"/>
      <c r="AA3384" s="169"/>
      <c r="AB3384" s="169"/>
      <c r="AC3384" s="169"/>
      <c r="AD3384" s="169"/>
      <c r="AE3384" s="169"/>
      <c r="AF3384" s="169"/>
      <c r="AG3384" s="169"/>
      <c r="AH3384" s="169"/>
      <c r="AI3384" s="169"/>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69"/>
      <c r="C3509" s="169"/>
      <c r="D3509" s="169"/>
      <c r="E3509" s="169"/>
      <c r="F3509" s="169"/>
      <c r="G3509" s="169"/>
      <c r="H3509" s="169"/>
      <c r="I3509" s="169"/>
      <c r="J3509" s="169"/>
      <c r="K3509" s="169"/>
      <c r="L3509" s="169"/>
      <c r="M3509" s="169"/>
      <c r="N3509" s="169"/>
      <c r="O3509" s="169"/>
      <c r="P3509" s="169"/>
      <c r="Q3509" s="169"/>
      <c r="R3509" s="169"/>
      <c r="S3509" s="169"/>
      <c r="T3509" s="169"/>
      <c r="U3509" s="169"/>
      <c r="V3509" s="169"/>
      <c r="W3509" s="169"/>
      <c r="X3509" s="169"/>
      <c r="Y3509" s="169"/>
      <c r="Z3509" s="169"/>
      <c r="AA3509" s="169"/>
      <c r="AB3509" s="169"/>
      <c r="AC3509" s="169"/>
      <c r="AD3509" s="169"/>
      <c r="AE3509" s="169"/>
      <c r="AF3509" s="169"/>
      <c r="AG3509" s="169"/>
      <c r="AH3509" s="169"/>
      <c r="AI3509" s="169"/>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69"/>
      <c r="C3634" s="169"/>
      <c r="D3634" s="169"/>
      <c r="E3634" s="169"/>
      <c r="F3634" s="169"/>
      <c r="G3634" s="169"/>
      <c r="H3634" s="169"/>
      <c r="I3634" s="169"/>
      <c r="J3634" s="169"/>
      <c r="K3634" s="169"/>
      <c r="L3634" s="169"/>
      <c r="M3634" s="169"/>
      <c r="N3634" s="169"/>
      <c r="O3634" s="169"/>
      <c r="P3634" s="169"/>
      <c r="Q3634" s="169"/>
      <c r="R3634" s="169"/>
      <c r="S3634" s="169"/>
      <c r="T3634" s="169"/>
      <c r="U3634" s="169"/>
      <c r="V3634" s="169"/>
      <c r="W3634" s="169"/>
      <c r="X3634" s="169"/>
      <c r="Y3634" s="169"/>
      <c r="Z3634" s="169"/>
      <c r="AA3634" s="169"/>
      <c r="AB3634" s="169"/>
      <c r="AC3634" s="169"/>
      <c r="AD3634" s="169"/>
      <c r="AE3634" s="169"/>
      <c r="AF3634" s="169"/>
      <c r="AG3634" s="169"/>
      <c r="AH3634" s="169"/>
      <c r="AI3634" s="169"/>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69"/>
      <c r="C3759" s="169"/>
      <c r="D3759" s="169"/>
      <c r="E3759" s="169"/>
      <c r="F3759" s="169"/>
      <c r="G3759" s="169"/>
      <c r="H3759" s="169"/>
      <c r="I3759" s="169"/>
      <c r="J3759" s="169"/>
      <c r="K3759" s="169"/>
      <c r="L3759" s="169"/>
      <c r="M3759" s="169"/>
      <c r="N3759" s="169"/>
      <c r="O3759" s="169"/>
      <c r="P3759" s="169"/>
      <c r="Q3759" s="169"/>
      <c r="R3759" s="169"/>
      <c r="S3759" s="169"/>
      <c r="T3759" s="169"/>
      <c r="U3759" s="169"/>
      <c r="V3759" s="169"/>
      <c r="W3759" s="169"/>
      <c r="X3759" s="169"/>
      <c r="Y3759" s="169"/>
      <c r="Z3759" s="169"/>
      <c r="AA3759" s="169"/>
      <c r="AB3759" s="169"/>
      <c r="AC3759" s="169"/>
      <c r="AD3759" s="169"/>
      <c r="AE3759" s="169"/>
      <c r="AF3759" s="169"/>
      <c r="AG3759" s="169"/>
      <c r="AH3759" s="169"/>
      <c r="AI3759" s="169"/>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69"/>
      <c r="C3884" s="169"/>
      <c r="D3884" s="169"/>
      <c r="E3884" s="169"/>
      <c r="F3884" s="169"/>
      <c r="G3884" s="169"/>
      <c r="H3884" s="169"/>
      <c r="I3884" s="169"/>
      <c r="J3884" s="169"/>
      <c r="K3884" s="169"/>
      <c r="L3884" s="169"/>
      <c r="M3884" s="169"/>
      <c r="N3884" s="169"/>
      <c r="O3884" s="169"/>
      <c r="P3884" s="169"/>
      <c r="Q3884" s="169"/>
      <c r="R3884" s="169"/>
      <c r="S3884" s="169"/>
      <c r="T3884" s="169"/>
      <c r="U3884" s="169"/>
      <c r="V3884" s="169"/>
      <c r="W3884" s="169"/>
      <c r="X3884" s="169"/>
      <c r="Y3884" s="169"/>
      <c r="Z3884" s="169"/>
      <c r="AA3884" s="169"/>
      <c r="AB3884" s="169"/>
      <c r="AC3884" s="169"/>
      <c r="AD3884" s="169"/>
      <c r="AE3884" s="169"/>
      <c r="AF3884" s="169"/>
      <c r="AG3884" s="169"/>
      <c r="AH3884" s="169"/>
      <c r="AI3884" s="169"/>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69"/>
      <c r="C4009" s="169"/>
      <c r="D4009" s="169"/>
      <c r="E4009" s="169"/>
      <c r="F4009" s="169"/>
      <c r="G4009" s="169"/>
      <c r="H4009" s="169"/>
      <c r="I4009" s="169"/>
      <c r="J4009" s="169"/>
      <c r="K4009" s="169"/>
      <c r="L4009" s="169"/>
      <c r="M4009" s="169"/>
      <c r="N4009" s="169"/>
      <c r="O4009" s="169"/>
      <c r="P4009" s="169"/>
      <c r="Q4009" s="169"/>
      <c r="R4009" s="169"/>
      <c r="S4009" s="169"/>
      <c r="T4009" s="169"/>
      <c r="U4009" s="169"/>
      <c r="V4009" s="169"/>
      <c r="W4009" s="169"/>
      <c r="X4009" s="169"/>
      <c r="Y4009" s="169"/>
      <c r="Z4009" s="169"/>
      <c r="AA4009" s="169"/>
      <c r="AB4009" s="169"/>
      <c r="AC4009" s="169"/>
      <c r="AD4009" s="169"/>
      <c r="AE4009" s="169"/>
      <c r="AF4009" s="169"/>
      <c r="AG4009" s="169"/>
      <c r="AH4009" s="169"/>
      <c r="AI4009" s="169"/>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69"/>
      <c r="C4134" s="169"/>
      <c r="D4134" s="169"/>
      <c r="E4134" s="169"/>
      <c r="F4134" s="169"/>
      <c r="G4134" s="169"/>
      <c r="H4134" s="169"/>
      <c r="I4134" s="169"/>
      <c r="J4134" s="169"/>
      <c r="K4134" s="169"/>
      <c r="L4134" s="169"/>
      <c r="M4134" s="169"/>
      <c r="N4134" s="169"/>
      <c r="O4134" s="169"/>
      <c r="P4134" s="169"/>
      <c r="Q4134" s="169"/>
      <c r="R4134" s="169"/>
      <c r="S4134" s="169"/>
      <c r="T4134" s="169"/>
      <c r="U4134" s="169"/>
      <c r="V4134" s="169"/>
      <c r="W4134" s="169"/>
      <c r="X4134" s="169"/>
      <c r="Y4134" s="169"/>
      <c r="Z4134" s="169"/>
      <c r="AA4134" s="169"/>
      <c r="AB4134" s="169"/>
      <c r="AC4134" s="169"/>
      <c r="AD4134" s="169"/>
      <c r="AE4134" s="169"/>
      <c r="AF4134" s="169"/>
      <c r="AG4134" s="169"/>
      <c r="AH4134" s="169"/>
      <c r="AI4134" s="169"/>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69"/>
      <c r="C4259" s="169"/>
      <c r="D4259" s="169"/>
      <c r="E4259" s="169"/>
      <c r="F4259" s="169"/>
      <c r="G4259" s="169"/>
      <c r="H4259" s="169"/>
      <c r="I4259" s="169"/>
      <c r="J4259" s="169"/>
      <c r="K4259" s="169"/>
      <c r="L4259" s="169"/>
      <c r="M4259" s="169"/>
      <c r="N4259" s="169"/>
      <c r="O4259" s="169"/>
      <c r="P4259" s="169"/>
      <c r="Q4259" s="169"/>
      <c r="R4259" s="169"/>
      <c r="S4259" s="169"/>
      <c r="T4259" s="169"/>
      <c r="U4259" s="169"/>
      <c r="V4259" s="169"/>
      <c r="W4259" s="169"/>
      <c r="X4259" s="169"/>
      <c r="Y4259" s="169"/>
      <c r="Z4259" s="169"/>
      <c r="AA4259" s="169"/>
      <c r="AB4259" s="169"/>
      <c r="AC4259" s="169"/>
      <c r="AD4259" s="169"/>
      <c r="AE4259" s="169"/>
      <c r="AF4259" s="169"/>
      <c r="AG4259" s="169"/>
      <c r="AH4259" s="169"/>
      <c r="AI4259" s="169"/>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69"/>
      <c r="C4384" s="169"/>
      <c r="D4384" s="169"/>
      <c r="E4384" s="169"/>
      <c r="F4384" s="169"/>
      <c r="G4384" s="169"/>
      <c r="H4384" s="169"/>
      <c r="I4384" s="169"/>
      <c r="J4384" s="169"/>
      <c r="K4384" s="169"/>
      <c r="L4384" s="169"/>
      <c r="M4384" s="169"/>
      <c r="N4384" s="169"/>
      <c r="O4384" s="169"/>
      <c r="P4384" s="169"/>
      <c r="Q4384" s="169"/>
      <c r="R4384" s="169"/>
      <c r="S4384" s="169"/>
      <c r="T4384" s="169"/>
      <c r="U4384" s="169"/>
      <c r="V4384" s="169"/>
      <c r="W4384" s="169"/>
      <c r="X4384" s="169"/>
      <c r="Y4384" s="169"/>
      <c r="Z4384" s="169"/>
      <c r="AA4384" s="169"/>
      <c r="AB4384" s="169"/>
      <c r="AC4384" s="169"/>
      <c r="AD4384" s="169"/>
      <c r="AE4384" s="169"/>
      <c r="AF4384" s="169"/>
      <c r="AG4384" s="169"/>
      <c r="AH4384" s="169"/>
      <c r="AI4384" s="169"/>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70" t="s">
        <v>1391</v>
      </c>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c r="AD67" s="171"/>
      <c r="AE67" s="171"/>
      <c r="AF67" s="171"/>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70" t="s">
        <v>1542</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c r="AD146" s="171"/>
      <c r="AE146" s="171"/>
      <c r="AF146" s="171"/>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146:AF14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70" t="s">
        <v>1612</v>
      </c>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f>TREND(N3:O3,$N$2:$O$2,2021)*(1+US_salestax)</f>
        <v>1.424399544444507</v>
      </c>
    </row>
    <row r="4" spans="13:16" x14ac:dyDescent="0.25">
      <c r="M4" t="s">
        <v>1041</v>
      </c>
      <c r="N4">
        <f>528000/167000</f>
        <v>3.1616766467065869</v>
      </c>
      <c r="O4">
        <f>384000/169000</f>
        <v>2.2721893491124261</v>
      </c>
      <c r="P4">
        <f>TREND(N4:O4,$N$2:$O$2,2021)*(1+US_salestax)</f>
        <v>2.9219936161489337</v>
      </c>
    </row>
    <row r="5" spans="13:16" x14ac:dyDescent="0.25">
      <c r="M5" t="s">
        <v>1042</v>
      </c>
      <c r="N5">
        <f>428000/167000</f>
        <v>2.5628742514970062</v>
      </c>
      <c r="O5">
        <f>331000/169000</f>
        <v>1.9585798816568047</v>
      </c>
      <c r="P5">
        <f>TREND(N5:O5,$N$2:$O$2,2021)*(1+US_salestax)</f>
        <v>2.4211589994988865</v>
      </c>
    </row>
    <row r="7" spans="13:16" ht="105" x14ac:dyDescent="0.25">
      <c r="M7" s="11" t="s">
        <v>221</v>
      </c>
      <c r="N7">
        <f>AVERAGE(209069,246431)*(1+US_salestax)</f>
        <v>239342.47499999998</v>
      </c>
      <c r="P7" s="11" t="s">
        <v>1038</v>
      </c>
    </row>
    <row r="8" spans="13:16" x14ac:dyDescent="0.25">
      <c r="M8" t="s">
        <v>2172</v>
      </c>
      <c r="N8">
        <f>125000*(1+US_salestax)</f>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topLeftCell="A45" workbookViewId="0">
      <selection activeCell="F13" sqref="F13"/>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74"/>
      <c r="B56" s="118"/>
      <c r="C56" s="120"/>
      <c r="D56" s="120"/>
      <c r="E56" s="120"/>
      <c r="F56" s="120"/>
      <c r="G56" s="120"/>
      <c r="H56" s="120"/>
      <c r="I56" s="120"/>
      <c r="J56" s="120"/>
      <c r="K56" s="120"/>
      <c r="L56" s="120"/>
      <c r="M56" s="120"/>
      <c r="N56" s="120"/>
    </row>
    <row r="57" spans="1:15" ht="23.25" thickBot="1" x14ac:dyDescent="0.3">
      <c r="A57" s="175"/>
      <c r="B57" s="17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76"/>
      <c r="B58" s="17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79"/>
      <c r="C60" s="172" t="s">
        <v>4270</v>
      </c>
      <c r="D60" s="172" t="s">
        <v>4270</v>
      </c>
      <c r="E60" s="172" t="s">
        <v>4270</v>
      </c>
      <c r="F60" s="172" t="s">
        <v>4270</v>
      </c>
      <c r="G60" s="172" t="s">
        <v>4270</v>
      </c>
      <c r="H60" s="172" t="s">
        <v>4270</v>
      </c>
      <c r="I60" s="172" t="s">
        <v>4270</v>
      </c>
      <c r="J60" s="172" t="s">
        <v>4270</v>
      </c>
      <c r="K60" s="172"/>
      <c r="L60" s="172"/>
      <c r="M60" s="172"/>
      <c r="N60" s="172"/>
    </row>
    <row r="61" spans="1:15" ht="15.75" thickBot="1" x14ac:dyDescent="0.3">
      <c r="A61" s="114" t="s">
        <v>4269</v>
      </c>
      <c r="B61" s="180"/>
      <c r="C61" s="173"/>
      <c r="D61" s="173"/>
      <c r="E61" s="173"/>
      <c r="F61" s="173"/>
      <c r="G61" s="173"/>
      <c r="H61" s="173"/>
      <c r="I61" s="173"/>
      <c r="J61" s="173"/>
      <c r="K61" s="173"/>
      <c r="L61" s="173"/>
      <c r="M61" s="173"/>
      <c r="N61" s="173"/>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A56:A58"/>
    <mergeCell ref="B57:B58"/>
    <mergeCell ref="B60:B61"/>
    <mergeCell ref="C60:C61"/>
    <mergeCell ref="D60:D61"/>
    <mergeCell ref="E60:E61"/>
    <mergeCell ref="L60:L61"/>
    <mergeCell ref="M60:M61"/>
    <mergeCell ref="N60:N61"/>
    <mergeCell ref="F60:F61"/>
    <mergeCell ref="G60:G61"/>
    <mergeCell ref="H60:H61"/>
    <mergeCell ref="I60:I61"/>
    <mergeCell ref="J60:J61"/>
    <mergeCell ref="K60:K6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107" workbookViewId="0">
      <selection activeCell="M35" sqref="M35"/>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270" workbookViewId="0">
      <selection activeCell="C11" sqref="C11"/>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51" workbookViewId="0">
      <selection activeCell="M35" sqref="M35"/>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Data'!C10-D11</f>
        <v>241428.29587332401</v>
      </c>
      <c r="E23" s="30">
        <f>'ICCT MDV HDV Data'!D10-E11</f>
        <v>226049.59260017413</v>
      </c>
      <c r="F23" s="30">
        <f>'ICCT MDV HDV Data'!E10-F11</f>
        <v>211179.89064541471</v>
      </c>
      <c r="G23" s="30">
        <f>'ICCT MDV HDV Data'!F10-G11</f>
        <v>197133.88270082459</v>
      </c>
      <c r="H23" s="30">
        <f>'ICCT MDV HDV Data'!G10-H11</f>
        <v>183646.83210084747</v>
      </c>
      <c r="I23" s="30">
        <f>'ICCT MDV HDV Data'!H10-I11</f>
        <v>170789.86114733585</v>
      </c>
      <c r="J23" s="30">
        <f>'ICCT MDV HDV Data'!I10-J11</f>
        <v>158415.99981139184</v>
      </c>
      <c r="K23" s="30">
        <f>'ICCT MDV HDV Data'!J10-K11</f>
        <v>146771.243679804</v>
      </c>
      <c r="L23" s="30">
        <f>'ICCT MDV HDV Data'!K10-L11</f>
        <v>135701.09355900332</v>
      </c>
      <c r="M23" s="30">
        <f>'ICCT MDV HDV Data'!L10-M11</f>
        <v>133636.65867918055</v>
      </c>
      <c r="N23" s="30">
        <f>'ICCT MDV HDV Data'!M10-N11</f>
        <v>131615.63114554022</v>
      </c>
      <c r="O23" s="30">
        <f>'ICCT MDV HDV Data'!N10-O11</f>
        <v>129637.51842742984</v>
      </c>
      <c r="P23" s="30">
        <f>'ICCT MDV HDV Data'!O10-P11</f>
        <v>127701.82799419688</v>
      </c>
      <c r="Q23" s="30">
        <f>'ICCT MDV HDV Data'!P10-Q11</f>
        <v>125808.06731518872</v>
      </c>
    </row>
    <row r="24" spans="1:17" x14ac:dyDescent="0.25">
      <c r="A24" s="144" t="s">
        <v>4335</v>
      </c>
      <c r="B24" s="167"/>
      <c r="C24" s="167"/>
      <c r="D24" s="30">
        <f>'ICCT MDV HDV Data'!C11-D12</f>
        <v>74154.211730284995</v>
      </c>
      <c r="E24" s="30">
        <f>'ICCT MDV HDV Data'!D11-E12</f>
        <v>71903.22664436599</v>
      </c>
      <c r="F24" s="30">
        <f>'ICCT MDV HDV Data'!E11-F12</f>
        <v>69679.516201535007</v>
      </c>
      <c r="G24" s="30">
        <f>'ICCT MDV HDV Data'!F11-G12</f>
        <v>67647.52142217799</v>
      </c>
      <c r="H24" s="30">
        <f>'ICCT MDV HDV Data'!G11-H12</f>
        <v>65720.844151570986</v>
      </c>
      <c r="I24" s="30">
        <f>'ICCT MDV HDV Data'!H11-I12</f>
        <v>63897.495995339283</v>
      </c>
      <c r="J24" s="30">
        <f>'ICCT MDV HDV Data'!I11-J12</f>
        <v>62102.444506571373</v>
      </c>
      <c r="K24" s="30">
        <f>'ICCT MDV HDV Data'!J11-K12</f>
        <v>60481.945573151774</v>
      </c>
      <c r="L24" s="30">
        <f>'ICCT MDV HDV Data'!K11-L12</f>
        <v>58958.771582857094</v>
      </c>
      <c r="M24" s="30">
        <f>'ICCT MDV HDV Data'!L11-M12</f>
        <v>59232.769229955011</v>
      </c>
      <c r="N24" s="30">
        <f>'ICCT MDV HDV Data'!M11-N12</f>
        <v>59512.183579452918</v>
      </c>
      <c r="O24" s="30">
        <f>'ICCT MDV HDV Data'!N11-O12</f>
        <v>59797.01463135083</v>
      </c>
      <c r="P24" s="30">
        <f>'ICCT MDV HDV Data'!O11-P12</f>
        <v>60087.262385648733</v>
      </c>
      <c r="Q24" s="30">
        <f>'ICCT MDV HDV Data'!P11-Q12</f>
        <v>60382.926842346656</v>
      </c>
    </row>
    <row r="25" spans="1:17" x14ac:dyDescent="0.25">
      <c r="A25" s="144" t="s">
        <v>4334</v>
      </c>
      <c r="B25" s="167"/>
      <c r="C25" s="167"/>
      <c r="D25" s="30">
        <f>'ICCT MDV HDV Data'!C12-D13</f>
        <v>431668.87437165697</v>
      </c>
      <c r="E25" s="30">
        <f>'ICCT MDV HDV Data'!D12-E13</f>
        <v>416181.46652422904</v>
      </c>
      <c r="F25" s="30">
        <f>'ICCT MDV HDV Data'!E12-F13</f>
        <v>400850.61355878203</v>
      </c>
      <c r="G25" s="30">
        <f>'ICCT MDV HDV Data'!F12-G13</f>
        <v>386285.47438276</v>
      </c>
      <c r="H25" s="30">
        <f>'ICCT MDV HDV Data'!G12-H13</f>
        <v>372166.31199361396</v>
      </c>
      <c r="I25" s="30">
        <f>'ICCT MDV HDV Data'!H12-I13</f>
        <v>358485.672470405</v>
      </c>
      <c r="J25" s="30">
        <f>'ICCT MDV HDV Data'!I12-J13</f>
        <v>344961.39315511403</v>
      </c>
      <c r="K25" s="30">
        <f>'ICCT MDV HDV Data'!J12-K13</f>
        <v>332142.51400393603</v>
      </c>
      <c r="L25" s="30">
        <f>'ICCT MDV HDV Data'!K12-L13</f>
        <v>319739.64980057097</v>
      </c>
      <c r="M25" s="30">
        <f>'ICCT MDV HDV Data'!L12-M13</f>
        <v>318207.57545493013</v>
      </c>
      <c r="N25" s="30">
        <f>'ICCT MDV HDV Data'!M12-N13</f>
        <v>316695.82303968933</v>
      </c>
      <c r="O25" s="30">
        <f>'ICCT MDV HDV Data'!N12-O13</f>
        <v>315204.39255484851</v>
      </c>
      <c r="P25" s="30">
        <f>'ICCT MDV HDV Data'!O12-P13</f>
        <v>313733.28400040761</v>
      </c>
      <c r="Q25" s="30">
        <f>'ICCT MDV HDV Data'!P12-Q13</f>
        <v>312282.49737636681</v>
      </c>
    </row>
    <row r="26" spans="1:17" x14ac:dyDescent="0.25">
      <c r="A26" s="144" t="s">
        <v>4333</v>
      </c>
      <c r="B26" s="167"/>
      <c r="C26" s="167"/>
      <c r="D26" s="30">
        <f>'ICCT MDV HDV Data'!C13-D14</f>
        <v>117588.083843657</v>
      </c>
      <c r="E26" s="30">
        <f>'ICCT MDV HDV Data'!D13-E14</f>
        <v>114355.49181713499</v>
      </c>
      <c r="F26" s="30">
        <f>'ICCT MDV HDV Data'!E13-F14</f>
        <v>111119.22320265698</v>
      </c>
      <c r="G26" s="30">
        <f>'ICCT MDV HDV Data'!F13-G14</f>
        <v>108136.86564488497</v>
      </c>
      <c r="H26" s="30">
        <f>'ICCT MDV HDV Data'!G13-H14</f>
        <v>105275.35271211396</v>
      </c>
      <c r="I26" s="30">
        <f>'ICCT MDV HDV Data'!H13-I14</f>
        <v>102532.97909184199</v>
      </c>
      <c r="J26" s="30">
        <f>'ICCT MDV HDV Data'!I13-J14</f>
        <v>99793.323196113968</v>
      </c>
      <c r="K26" s="30">
        <f>'ICCT MDV HDV Data'!J13-K14</f>
        <v>97287.340919591952</v>
      </c>
      <c r="L26" s="30">
        <f>'ICCT MDV HDV Data'!K13-L14</f>
        <v>94895.348580571008</v>
      </c>
      <c r="M26" s="30">
        <f>'ICCT MDV HDV Data'!L13-M14</f>
        <v>95326.912098761823</v>
      </c>
      <c r="N26" s="30">
        <f>'ICCT MDV HDV Data'!M13-N14</f>
        <v>95764.673216952622</v>
      </c>
      <c r="O26" s="30">
        <f>'ICCT MDV HDV Data'!N13-O14</f>
        <v>96208.631935143436</v>
      </c>
      <c r="P26" s="30">
        <f>'ICCT MDV HDV Data'!O13-P14</f>
        <v>96658.788253334264</v>
      </c>
      <c r="Q26" s="30">
        <f>'ICCT MDV HDV Data'!P13-Q14</f>
        <v>97115.142171525076</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 t="shared" ref="E34:Q34" si="6">(1-E22/D22)</f>
        <v>3.9398086965992229E-2</v>
      </c>
      <c r="F34" s="80">
        <f t="shared" si="6"/>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6.3698843656747606E-2</v>
      </c>
      <c r="F35" s="80">
        <f t="shared" si="7"/>
        <v>6.5780706718902349E-2</v>
      </c>
      <c r="G35" s="80">
        <f t="shared" si="7"/>
        <v>6.65120523628564E-2</v>
      </c>
      <c r="H35" s="80">
        <f t="shared" si="7"/>
        <v>6.8415689962569304E-2</v>
      </c>
      <c r="I35" s="80">
        <f t="shared" si="7"/>
        <v>7.0009217182964378E-2</v>
      </c>
      <c r="J35" s="80">
        <f t="shared" si="7"/>
        <v>7.2450795690204406E-2</v>
      </c>
      <c r="K35" s="80">
        <f t="shared" si="7"/>
        <v>7.3507449660715762E-2</v>
      </c>
      <c r="L35" s="80">
        <f t="shared" si="7"/>
        <v>7.5424516705406619E-2</v>
      </c>
      <c r="M35" s="80">
        <f t="shared" si="7"/>
        <v>1.5213104225465623E-2</v>
      </c>
      <c r="N35" s="80">
        <f t="shared" si="7"/>
        <v>1.5123301896466712E-2</v>
      </c>
      <c r="O35" s="80">
        <f t="shared" si="7"/>
        <v>1.5029466491886412E-2</v>
      </c>
      <c r="P35" s="80">
        <f t="shared" si="7"/>
        <v>1.4931560374757846E-2</v>
      </c>
      <c r="Q35" s="80">
        <f t="shared" si="7"/>
        <v>1.4829550279375936E-2</v>
      </c>
    </row>
    <row r="36" spans="1:33" x14ac:dyDescent="0.25">
      <c r="A36" s="144" t="s">
        <v>4335</v>
      </c>
      <c r="B36" s="167"/>
      <c r="C36" s="167"/>
      <c r="D36" s="23">
        <v>0</v>
      </c>
      <c r="E36" s="80">
        <f t="shared" ref="E36:Q36" si="8">(1-E24/D24)</f>
        <v>3.0355458353550135E-2</v>
      </c>
      <c r="F36" s="80">
        <f t="shared" si="8"/>
        <v>3.0926434690190963E-2</v>
      </c>
      <c r="G36" s="80">
        <f t="shared" si="8"/>
        <v>2.916201044622424E-2</v>
      </c>
      <c r="H36" s="80">
        <f t="shared" si="8"/>
        <v>2.8481121408468146E-2</v>
      </c>
      <c r="I36" s="80">
        <f t="shared" si="8"/>
        <v>2.774383347886622E-2</v>
      </c>
      <c r="J36" s="80">
        <f t="shared" si="8"/>
        <v>2.8092673442146165E-2</v>
      </c>
      <c r="K36" s="80">
        <f t="shared" si="8"/>
        <v>2.609396371262207E-2</v>
      </c>
      <c r="L36" s="80">
        <f t="shared" si="8"/>
        <v>2.5183944991525209E-2</v>
      </c>
      <c r="M36" s="80">
        <f t="shared" si="8"/>
        <v>-4.6472753712796244E-3</v>
      </c>
      <c r="N36" s="80">
        <f t="shared" si="8"/>
        <v>-4.7172258385077548E-3</v>
      </c>
      <c r="O36" s="80">
        <f t="shared" si="8"/>
        <v>-4.7860964724584232E-3</v>
      </c>
      <c r="P36" s="80">
        <f t="shared" si="8"/>
        <v>-4.853883694483363E-3</v>
      </c>
      <c r="Q36" s="80">
        <f t="shared" si="8"/>
        <v>-4.9205845791460145E-3</v>
      </c>
    </row>
    <row r="37" spans="1:33" x14ac:dyDescent="0.25">
      <c r="A37" s="144" t="s">
        <v>4334</v>
      </c>
      <c r="B37" s="167"/>
      <c r="C37" s="167"/>
      <c r="D37" s="23">
        <v>0</v>
      </c>
      <c r="E37" s="80">
        <f t="shared" ref="E37:Q37" si="9">(1-E25/D25)</f>
        <v>3.5877981404083381E-2</v>
      </c>
      <c r="F37" s="80">
        <f t="shared" si="9"/>
        <v>3.6836943013065393E-2</v>
      </c>
      <c r="G37" s="80">
        <f t="shared" si="9"/>
        <v>3.6335579099434634E-2</v>
      </c>
      <c r="H37" s="80">
        <f t="shared" si="9"/>
        <v>3.6551108766662455E-2</v>
      </c>
      <c r="I37" s="80">
        <f t="shared" si="9"/>
        <v>3.6759478443722515E-2</v>
      </c>
      <c r="J37" s="80">
        <f t="shared" si="9"/>
        <v>3.7726136227682838E-2</v>
      </c>
      <c r="K37" s="80">
        <f t="shared" si="9"/>
        <v>3.7160329838457962E-2</v>
      </c>
      <c r="L37" s="80">
        <f t="shared" si="9"/>
        <v>3.734199531956961E-2</v>
      </c>
      <c r="M37" s="80">
        <f t="shared" si="9"/>
        <v>4.7916307739638286E-3</v>
      </c>
      <c r="N37" s="80">
        <f t="shared" si="9"/>
        <v>4.7508372893998452E-3</v>
      </c>
      <c r="O37" s="80">
        <f t="shared" si="9"/>
        <v>4.7093468758945267E-3</v>
      </c>
      <c r="P37" s="80">
        <f t="shared" si="9"/>
        <v>4.6671575307597468E-3</v>
      </c>
      <c r="Q37" s="80">
        <f t="shared" si="9"/>
        <v>4.6242674846029841E-3</v>
      </c>
    </row>
    <row r="38" spans="1:33" x14ac:dyDescent="0.25">
      <c r="A38" s="144" t="s">
        <v>4333</v>
      </c>
      <c r="B38" s="167"/>
      <c r="C38" s="167"/>
      <c r="D38" s="23">
        <v>0</v>
      </c>
      <c r="E38" s="80">
        <f t="shared" ref="E38:Q38" si="10">(1-E26/D26)</f>
        <v>2.749081302166656E-2</v>
      </c>
      <c r="F38" s="80">
        <f t="shared" si="10"/>
        <v>2.8300071671705007E-2</v>
      </c>
      <c r="G38" s="80">
        <f t="shared" si="10"/>
        <v>2.6839258517249109E-2</v>
      </c>
      <c r="H38" s="80">
        <f t="shared" si="10"/>
        <v>2.6461955557025685E-2</v>
      </c>
      <c r="I38" s="80">
        <f t="shared" si="10"/>
        <v>2.6049531534425463E-2</v>
      </c>
      <c r="J38" s="80">
        <f t="shared" si="10"/>
        <v>2.6719753195447726E-2</v>
      </c>
      <c r="K38" s="80">
        <f t="shared" si="10"/>
        <v>2.5111722871451581E-2</v>
      </c>
      <c r="L38" s="80">
        <f t="shared" si="10"/>
        <v>2.458688166837586E-2</v>
      </c>
      <c r="M38" s="80">
        <f t="shared" si="10"/>
        <v>-4.5477836864089571E-3</v>
      </c>
      <c r="N38" s="80">
        <f t="shared" si="10"/>
        <v>-4.5922091521990449E-3</v>
      </c>
      <c r="O38" s="80">
        <f t="shared" si="10"/>
        <v>-4.6359341422805844E-3</v>
      </c>
      <c r="P38" s="80">
        <f t="shared" si="10"/>
        <v>-4.6789597683323247E-3</v>
      </c>
      <c r="Q38" s="80">
        <f t="shared" si="10"/>
        <v>-4.7212873908035746E-3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7"/>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row>
    <row r="52" spans="1:33" ht="15.75" x14ac:dyDescent="0.25">
      <c r="A52" s="128" t="s">
        <v>4420</v>
      </c>
      <c r="B52" s="127" t="s">
        <v>4343</v>
      </c>
      <c r="C52" s="127">
        <v>2020</v>
      </c>
      <c r="D52" s="127">
        <v>2021</v>
      </c>
      <c r="E52" s="127">
        <v>2022</v>
      </c>
      <c r="F52" s="127">
        <v>2023</v>
      </c>
      <c r="G52" s="127">
        <v>2024</v>
      </c>
      <c r="H52" s="127">
        <v>2025</v>
      </c>
      <c r="I52" s="127">
        <v>2026</v>
      </c>
      <c r="J52" s="127">
        <v>2027</v>
      </c>
      <c r="K52" s="127">
        <v>2028</v>
      </c>
      <c r="L52" s="127">
        <v>2029</v>
      </c>
      <c r="M52" s="127">
        <v>2030</v>
      </c>
      <c r="N52" s="127">
        <v>2031</v>
      </c>
      <c r="O52" s="127">
        <v>2032</v>
      </c>
      <c r="P52" s="127">
        <v>2033</v>
      </c>
      <c r="Q52" s="127">
        <v>2034</v>
      </c>
      <c r="R52" s="127">
        <v>2035</v>
      </c>
      <c r="S52" s="127">
        <v>2036</v>
      </c>
      <c r="T52" s="127">
        <v>2037</v>
      </c>
      <c r="U52" s="127">
        <v>2038</v>
      </c>
      <c r="V52" s="127">
        <v>2039</v>
      </c>
      <c r="W52" s="127">
        <v>2040</v>
      </c>
      <c r="X52" s="127">
        <v>2041</v>
      </c>
      <c r="Y52" s="127">
        <v>2042</v>
      </c>
      <c r="Z52" s="127">
        <v>2043</v>
      </c>
      <c r="AA52" s="127">
        <v>2044</v>
      </c>
      <c r="AB52" s="127">
        <v>2045</v>
      </c>
      <c r="AC52" s="127">
        <v>2046</v>
      </c>
      <c r="AD52" s="127">
        <v>2047</v>
      </c>
      <c r="AE52" s="127">
        <v>2048</v>
      </c>
      <c r="AF52" s="127">
        <v>2049</v>
      </c>
      <c r="AG52" s="127">
        <v>2050</v>
      </c>
    </row>
    <row r="53" spans="1:33" ht="15.75" x14ac:dyDescent="0.25">
      <c r="A53" s="126" t="s">
        <v>4342</v>
      </c>
      <c r="B53" s="124" t="str">
        <f t="shared" ref="B53:B62" si="11">B41</f>
        <v>Freight LDV</v>
      </c>
      <c r="C53" s="14"/>
      <c r="D53" s="14"/>
      <c r="E53" s="4">
        <f t="shared" ref="E53:R53" si="12">E41*D17</f>
        <v>54018.933107081233</v>
      </c>
      <c r="F53" s="4">
        <f t="shared" si="12"/>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75" x14ac:dyDescent="0.25">
      <c r="A54" s="126" t="s">
        <v>4341</v>
      </c>
      <c r="B54" s="124"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75" x14ac:dyDescent="0.25">
      <c r="A55" s="126" t="s">
        <v>4340</v>
      </c>
      <c r="B55" s="124"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75" x14ac:dyDescent="0.25">
      <c r="A56" s="126" t="s">
        <v>4339</v>
      </c>
      <c r="B56" s="124"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75" x14ac:dyDescent="0.25">
      <c r="A57" s="126" t="s">
        <v>4338</v>
      </c>
      <c r="B57" s="124"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75" x14ac:dyDescent="0.25">
      <c r="A58" s="126" t="s">
        <v>4337</v>
      </c>
      <c r="B58" s="124"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75" x14ac:dyDescent="0.25">
      <c r="A59" s="126" t="s">
        <v>4336</v>
      </c>
      <c r="B59" s="124" t="str">
        <f t="shared" si="11"/>
        <v>Passenger HDV</v>
      </c>
      <c r="C59" s="14"/>
      <c r="D59" s="14"/>
      <c r="E59" s="4">
        <f t="shared" ref="E59:R59" si="24">E47*D23</f>
        <v>28052.185539591486</v>
      </c>
      <c r="F59" s="4">
        <f t="shared" si="24"/>
        <v>26147.70827942797</v>
      </c>
      <c r="G59" s="4">
        <f t="shared" si="24"/>
        <v>24317.058073254422</v>
      </c>
      <c r="H59" s="4">
        <f t="shared" si="24"/>
        <v>22595.652760213707</v>
      </c>
      <c r="I59" s="4">
        <f t="shared" si="24"/>
        <v>21006.917890234388</v>
      </c>
      <c r="J59" s="4">
        <f t="shared" si="24"/>
        <v>19495.669541996205</v>
      </c>
      <c r="K59" s="4">
        <f t="shared" si="24"/>
        <v>18044.865896428604</v>
      </c>
      <c r="L59" s="4">
        <f t="shared" si="24"/>
        <v>16682.263378631171</v>
      </c>
      <c r="M59" s="4">
        <f t="shared" si="24"/>
        <v>15389.942837646278</v>
      </c>
      <c r="N59" s="4">
        <f t="shared" si="24"/>
        <v>15139.956249576424</v>
      </c>
      <c r="O59" s="4">
        <f t="shared" si="24"/>
        <v>14894.687772350004</v>
      </c>
      <c r="P59" s="4">
        <f t="shared" si="24"/>
        <v>14654.086026379971</v>
      </c>
      <c r="Q59" s="4">
        <f t="shared" si="24"/>
        <v>14418.09894386721</v>
      </c>
      <c r="R59" s="4">
        <f t="shared" si="24"/>
        <v>14186.673770621283</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75" x14ac:dyDescent="0.25">
      <c r="A60" s="126" t="s">
        <v>4335</v>
      </c>
      <c r="B60" s="124" t="str">
        <f t="shared" si="11"/>
        <v>Passenger HDV</v>
      </c>
      <c r="C60" s="14"/>
      <c r="D60" s="14"/>
      <c r="E60" s="4">
        <f t="shared" ref="E60:R60" si="26">E48*D24</f>
        <v>10652.488878318089</v>
      </c>
      <c r="F60" s="4">
        <f t="shared" si="26"/>
        <v>10221.592430338513</v>
      </c>
      <c r="G60" s="4">
        <f t="shared" si="26"/>
        <v>9804.2119321211121</v>
      </c>
      <c r="H60" s="4">
        <f t="shared" si="26"/>
        <v>9422.9457075540486</v>
      </c>
      <c r="I60" s="4">
        <f t="shared" si="26"/>
        <v>9076.7461032469746</v>
      </c>
      <c r="J60" s="4">
        <f t="shared" si="26"/>
        <v>8752.0035779298723</v>
      </c>
      <c r="K60" s="4">
        <f t="shared" si="26"/>
        <v>8438.0061118952417</v>
      </c>
      <c r="L60" s="4">
        <f t="shared" si="26"/>
        <v>8154.2131196586552</v>
      </c>
      <c r="M60" s="4">
        <f t="shared" si="26"/>
        <v>7889.5919927661425</v>
      </c>
      <c r="N60" s="4">
        <f t="shared" si="26"/>
        <v>7882.1346793325138</v>
      </c>
      <c r="O60" s="4">
        <f t="shared" si="26"/>
        <v>7877.809243145859</v>
      </c>
      <c r="P60" s="4">
        <f t="shared" si="26"/>
        <v>7876.6964703171743</v>
      </c>
      <c r="Q60" s="4">
        <f t="shared" si="26"/>
        <v>7878.8808535284325</v>
      </c>
      <c r="R60" s="4">
        <f t="shared" si="26"/>
        <v>7884.4507023753285</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75" x14ac:dyDescent="0.25">
      <c r="A61" s="126" t="s">
        <v>4334</v>
      </c>
      <c r="B61" s="124" t="str">
        <f t="shared" si="11"/>
        <v>Passenger HDV</v>
      </c>
      <c r="C61" s="14"/>
      <c r="D61" s="14"/>
      <c r="E61" s="4">
        <f t="shared" ref="E61:R61" si="28">E49*D25</f>
        <v>118496.21558673528</v>
      </c>
      <c r="F61" s="4">
        <f t="shared" si="28"/>
        <v>114390.56513152934</v>
      </c>
      <c r="G61" s="4">
        <f t="shared" si="28"/>
        <v>110311.75190216942</v>
      </c>
      <c r="H61" s="4">
        <f t="shared" si="28"/>
        <v>106428.22454266966</v>
      </c>
      <c r="I61" s="4">
        <f t="shared" si="28"/>
        <v>102552.99699510985</v>
      </c>
      <c r="J61" s="4">
        <f t="shared" si="28"/>
        <v>98793.036701473116</v>
      </c>
      <c r="K61" s="4">
        <f t="shared" si="28"/>
        <v>95071.013191999751</v>
      </c>
      <c r="L61" s="4">
        <f t="shared" si="28"/>
        <v>91538.654569472987</v>
      </c>
      <c r="M61" s="4">
        <f t="shared" si="28"/>
        <v>88116.604633872514</v>
      </c>
      <c r="N61" s="4">
        <f t="shared" si="28"/>
        <v>87738.529518045601</v>
      </c>
      <c r="O61" s="4">
        <f t="shared" si="28"/>
        <v>87360.817409535841</v>
      </c>
      <c r="P61" s="4">
        <f t="shared" si="28"/>
        <v>86983.464855741651</v>
      </c>
      <c r="Q61" s="4">
        <f t="shared" si="28"/>
        <v>86606.466184821213</v>
      </c>
      <c r="R61" s="4">
        <f t="shared" si="28"/>
        <v>86229.813443729101</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75" x14ac:dyDescent="0.25">
      <c r="A62" s="126" t="s">
        <v>4333</v>
      </c>
      <c r="B62" s="124" t="str">
        <f t="shared" si="11"/>
        <v>Passenger HDV</v>
      </c>
      <c r="C62" s="14"/>
      <c r="D62" s="14"/>
      <c r="E62" s="4">
        <f t="shared" ref="E62:R62" si="30">E50*D26</f>
        <v>54754.537518006699</v>
      </c>
      <c r="F62" s="4">
        <f t="shared" si="30"/>
        <v>53439.751243290237</v>
      </c>
      <c r="G62" s="4">
        <f t="shared" si="30"/>
        <v>52109.683932639455</v>
      </c>
      <c r="H62" s="4">
        <f t="shared" si="30"/>
        <v>50885.679497658464</v>
      </c>
      <c r="I62" s="4">
        <f t="shared" si="30"/>
        <v>49684.165310178432</v>
      </c>
      <c r="J62" s="4">
        <f t="shared" si="30"/>
        <v>48528.468573823564</v>
      </c>
      <c r="K62" s="4">
        <f t="shared" si="30"/>
        <v>47363.960578181766</v>
      </c>
      <c r="L62" s="4">
        <f t="shared" si="30"/>
        <v>46300.717754621786</v>
      </c>
      <c r="M62" s="4">
        <f t="shared" si="30"/>
        <v>45282.673318514375</v>
      </c>
      <c r="N62" s="4">
        <f t="shared" si="30"/>
        <v>45557.70448779752</v>
      </c>
      <c r="O62" s="4">
        <f t="shared" si="30"/>
        <v>45833.739372272845</v>
      </c>
      <c r="P62" s="4">
        <f t="shared" si="30"/>
        <v>46110.703870581012</v>
      </c>
      <c r="Q62" s="4">
        <f t="shared" si="30"/>
        <v>46388.520833988339</v>
      </c>
      <c r="R62" s="4">
        <f t="shared" si="30"/>
        <v>46667.109974182793</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25">
      <c r="A63" s="128"/>
    </row>
    <row r="64" spans="1:33" ht="15.75" x14ac:dyDescent="0.25">
      <c r="A64" s="128" t="s">
        <v>4419</v>
      </c>
      <c r="C64" s="127">
        <v>2020</v>
      </c>
      <c r="D64" s="127">
        <v>2021</v>
      </c>
      <c r="E64" s="127">
        <v>2022</v>
      </c>
      <c r="F64" s="127">
        <v>2023</v>
      </c>
      <c r="G64" s="127">
        <v>2024</v>
      </c>
      <c r="H64" s="127">
        <v>2025</v>
      </c>
      <c r="I64" s="127">
        <v>2026</v>
      </c>
      <c r="J64" s="127">
        <v>2027</v>
      </c>
      <c r="K64" s="127">
        <v>2028</v>
      </c>
      <c r="L64" s="127">
        <v>2029</v>
      </c>
      <c r="M64" s="127">
        <v>2030</v>
      </c>
      <c r="N64" s="127">
        <v>2031</v>
      </c>
      <c r="O64" s="127">
        <v>2032</v>
      </c>
      <c r="P64" s="127">
        <v>2033</v>
      </c>
      <c r="Q64" s="127">
        <v>2034</v>
      </c>
      <c r="R64" s="127">
        <v>2035</v>
      </c>
      <c r="S64" s="127">
        <v>2036</v>
      </c>
      <c r="T64" s="127">
        <v>2037</v>
      </c>
      <c r="U64" s="127">
        <v>2038</v>
      </c>
      <c r="V64" s="127">
        <v>2039</v>
      </c>
      <c r="W64" s="127">
        <v>2040</v>
      </c>
      <c r="X64" s="127">
        <v>2041</v>
      </c>
      <c r="Y64" s="127">
        <v>2042</v>
      </c>
      <c r="Z64" s="127">
        <v>2043</v>
      </c>
      <c r="AA64" s="127">
        <v>2044</v>
      </c>
      <c r="AB64" s="127">
        <v>2045</v>
      </c>
      <c r="AC64" s="127">
        <v>2046</v>
      </c>
      <c r="AD64" s="127">
        <v>2047</v>
      </c>
      <c r="AE64" s="127">
        <v>2048</v>
      </c>
      <c r="AF64" s="127">
        <v>2049</v>
      </c>
      <c r="AG64" s="127">
        <v>2050</v>
      </c>
    </row>
    <row r="65" spans="1:33" x14ac:dyDescent="0.25">
      <c r="A65" s="126" t="s">
        <v>4330</v>
      </c>
      <c r="C65" s="148" cm="1">
        <f t="array" ref="C65">TREND($E65:$H65,$E$64:$H$64,C$64)</f>
        <v>134837.28898975067</v>
      </c>
      <c r="D65" s="148" cm="1">
        <f t="array" ref="D65">TREND($E65:$H65,$E$64:$H$64,D$64)</f>
        <v>128892.5663464684</v>
      </c>
      <c r="E65" s="149">
        <f t="shared" ref="E65:R67" si="32">SUMIFS(E$53:E$62,$B$53:$B$62,$A65)</f>
        <v>123028.71960745176</v>
      </c>
      <c r="F65" s="149">
        <f t="shared" si="32"/>
        <v>116940.7905143734</v>
      </c>
      <c r="G65" s="149">
        <f t="shared" si="32"/>
        <v>110940.431794897</v>
      </c>
      <c r="H65" s="149">
        <f t="shared" si="32"/>
        <v>105213.09703634039</v>
      </c>
      <c r="I65" s="149">
        <f t="shared" si="32"/>
        <v>99735.144149241009</v>
      </c>
      <c r="J65" s="149">
        <f t="shared" si="32"/>
        <v>94416.574128974607</v>
      </c>
      <c r="K65" s="149">
        <f t="shared" si="32"/>
        <v>89177.962188183883</v>
      </c>
      <c r="L65" s="149">
        <f t="shared" si="32"/>
        <v>84174.887267207232</v>
      </c>
      <c r="M65" s="149">
        <f t="shared" si="32"/>
        <v>79324.201859753244</v>
      </c>
      <c r="N65" s="149">
        <f t="shared" si="32"/>
        <v>78748.443625314627</v>
      </c>
      <c r="O65" s="149">
        <f t="shared" si="32"/>
        <v>78181.031674896454</v>
      </c>
      <c r="P65" s="149">
        <f t="shared" si="32"/>
        <v>77621.941626627347</v>
      </c>
      <c r="Q65" s="149">
        <f t="shared" si="32"/>
        <v>77071.149879896795</v>
      </c>
      <c r="R65" s="149">
        <f t="shared" si="32"/>
        <v>76528.633584580559</v>
      </c>
      <c r="S65" s="86">
        <f t="shared" ref="S65:AG67" si="33">MAX(0,TREND($N65:$R65,$N$64:$R$64,S$64))</f>
        <v>75965.389515322866</v>
      </c>
      <c r="T65" s="86">
        <f t="shared" si="33"/>
        <v>75410.439327676082</v>
      </c>
      <c r="U65" s="86">
        <f t="shared" si="33"/>
        <v>74855.489140029298</v>
      </c>
      <c r="V65" s="86">
        <f t="shared" si="33"/>
        <v>74300.538952382514</v>
      </c>
      <c r="W65" s="86">
        <f t="shared" si="33"/>
        <v>73745.58876473573</v>
      </c>
      <c r="X65" s="86">
        <f t="shared" si="33"/>
        <v>73190.638577088946</v>
      </c>
      <c r="Y65" s="86">
        <f t="shared" si="33"/>
        <v>72635.688389442163</v>
      </c>
      <c r="Z65" s="86">
        <f t="shared" si="33"/>
        <v>72080.738201795379</v>
      </c>
      <c r="AA65" s="86">
        <f t="shared" si="33"/>
        <v>71525.788014148595</v>
      </c>
      <c r="AB65" s="86">
        <f t="shared" si="33"/>
        <v>70970.837826501811</v>
      </c>
      <c r="AC65" s="86">
        <f t="shared" si="33"/>
        <v>70415.887638855027</v>
      </c>
      <c r="AD65" s="86">
        <f t="shared" si="33"/>
        <v>69860.937451208243</v>
      </c>
      <c r="AE65" s="86">
        <f t="shared" si="33"/>
        <v>69305.987263561459</v>
      </c>
      <c r="AF65" s="86">
        <f t="shared" si="33"/>
        <v>68751.037075914675</v>
      </c>
      <c r="AG65" s="86">
        <f t="shared" si="33"/>
        <v>68196.086888267891</v>
      </c>
    </row>
    <row r="66" spans="1:33" x14ac:dyDescent="0.25">
      <c r="A66" s="126" t="s">
        <v>4329</v>
      </c>
      <c r="C66" s="148" cm="1">
        <f t="array" ref="C66">TREND($E66:$H66,$E$64:$H$64,C$64)</f>
        <v>398303.65414691716</v>
      </c>
      <c r="D66" s="148" cm="1">
        <f t="array" ref="D66">TREND($E66:$H66,$E$64:$H$64,D$64)</f>
        <v>375874.85781472921</v>
      </c>
      <c r="E66" s="149">
        <f t="shared" si="32"/>
        <v>353908.43666650727</v>
      </c>
      <c r="F66" s="149">
        <f t="shared" si="32"/>
        <v>330609.21984592202</v>
      </c>
      <c r="G66" s="149">
        <f t="shared" si="32"/>
        <v>308017.43387517025</v>
      </c>
      <c r="H66" s="149">
        <f t="shared" si="32"/>
        <v>286676.37754946738</v>
      </c>
      <c r="I66" s="149">
        <f t="shared" si="32"/>
        <v>266380.87976815319</v>
      </c>
      <c r="J66" s="149">
        <f t="shared" si="32"/>
        <v>246985.16133578928</v>
      </c>
      <c r="K66" s="149">
        <f t="shared" si="32"/>
        <v>228254.48840923159</v>
      </c>
      <c r="L66" s="149">
        <f t="shared" si="32"/>
        <v>210597.53410011347</v>
      </c>
      <c r="M66" s="149">
        <f t="shared" si="32"/>
        <v>193764.03033752463</v>
      </c>
      <c r="N66" s="149">
        <f t="shared" si="32"/>
        <v>190624.05102420715</v>
      </c>
      <c r="O66" s="149">
        <f t="shared" si="32"/>
        <v>187555.90238736311</v>
      </c>
      <c r="P66" s="149">
        <f t="shared" si="32"/>
        <v>184558.9097000676</v>
      </c>
      <c r="Q66" s="149">
        <f t="shared" si="32"/>
        <v>181632.40678617769</v>
      </c>
      <c r="R66" s="149">
        <f t="shared" si="32"/>
        <v>178775.73628055101</v>
      </c>
      <c r="S66" s="86">
        <f t="shared" si="33"/>
        <v>175743.36370912381</v>
      </c>
      <c r="T66" s="86">
        <f t="shared" si="33"/>
        <v>172781.35120027419</v>
      </c>
      <c r="U66" s="86">
        <f t="shared" si="33"/>
        <v>169819.33869142458</v>
      </c>
      <c r="V66" s="86">
        <f t="shared" si="33"/>
        <v>166857.32618257497</v>
      </c>
      <c r="W66" s="86">
        <f t="shared" si="33"/>
        <v>163895.31367372442</v>
      </c>
      <c r="X66" s="86">
        <f t="shared" si="33"/>
        <v>160933.30116487481</v>
      </c>
      <c r="Y66" s="86">
        <f t="shared" si="33"/>
        <v>157971.28865602519</v>
      </c>
      <c r="Z66" s="86">
        <f t="shared" si="33"/>
        <v>155009.27614717558</v>
      </c>
      <c r="AA66" s="86">
        <f t="shared" si="33"/>
        <v>152047.26363832597</v>
      </c>
      <c r="AB66" s="86">
        <f t="shared" si="33"/>
        <v>149085.25112947635</v>
      </c>
      <c r="AC66" s="86">
        <f t="shared" si="33"/>
        <v>146123.23862062581</v>
      </c>
      <c r="AD66" s="86">
        <f t="shared" si="33"/>
        <v>143161.2261117762</v>
      </c>
      <c r="AE66" s="86">
        <f t="shared" si="33"/>
        <v>140199.21360292658</v>
      </c>
      <c r="AF66" s="86">
        <f t="shared" si="33"/>
        <v>137237.20109407697</v>
      </c>
      <c r="AG66" s="86">
        <f t="shared" si="33"/>
        <v>134275.18858522736</v>
      </c>
    </row>
    <row r="67" spans="1:33" x14ac:dyDescent="0.25">
      <c r="A67" s="126" t="s">
        <v>4328</v>
      </c>
      <c r="C67" s="148" cm="1">
        <f t="array" ref="C67">TREND($E67:$H67,$E$64:$H$64,C$64)</f>
        <v>226941.5534397047</v>
      </c>
      <c r="D67" s="148" cm="1">
        <f t="array" ref="D67">TREND($E67:$H67,$E$64:$H$64,D$64)</f>
        <v>219388.98481089808</v>
      </c>
      <c r="E67" s="149">
        <f t="shared" si="32"/>
        <v>211955.42752265156</v>
      </c>
      <c r="F67" s="149">
        <f t="shared" si="32"/>
        <v>204199.61708458603</v>
      </c>
      <c r="G67" s="149">
        <f t="shared" si="32"/>
        <v>196542.70584018441</v>
      </c>
      <c r="H67" s="149">
        <f t="shared" si="32"/>
        <v>189332.50250809587</v>
      </c>
      <c r="I67" s="149">
        <f t="shared" si="32"/>
        <v>182320.82629876962</v>
      </c>
      <c r="J67" s="149">
        <f t="shared" si="32"/>
        <v>175569.17839522276</v>
      </c>
      <c r="K67" s="149">
        <f t="shared" si="32"/>
        <v>168917.84577850538</v>
      </c>
      <c r="L67" s="149">
        <f t="shared" si="32"/>
        <v>162675.84882238461</v>
      </c>
      <c r="M67" s="149">
        <f t="shared" si="32"/>
        <v>156678.8127827993</v>
      </c>
      <c r="N67" s="149">
        <f t="shared" si="32"/>
        <v>156318.32493475205</v>
      </c>
      <c r="O67" s="149">
        <f t="shared" si="32"/>
        <v>155967.05379730457</v>
      </c>
      <c r="P67" s="149">
        <f t="shared" si="32"/>
        <v>155624.9512230198</v>
      </c>
      <c r="Q67" s="149">
        <f t="shared" si="32"/>
        <v>155291.96681620518</v>
      </c>
      <c r="R67" s="149">
        <f t="shared" si="32"/>
        <v>154968.04789090849</v>
      </c>
      <c r="S67" s="86">
        <f t="shared" si="33"/>
        <v>154621.37661180214</v>
      </c>
      <c r="T67" s="86">
        <f t="shared" si="33"/>
        <v>154283.81250492344</v>
      </c>
      <c r="U67" s="86">
        <f t="shared" si="33"/>
        <v>153946.24839804485</v>
      </c>
      <c r="V67" s="86">
        <f t="shared" si="33"/>
        <v>153608.68429116614</v>
      </c>
      <c r="W67" s="86">
        <f t="shared" si="33"/>
        <v>153271.12018428755</v>
      </c>
      <c r="X67" s="86">
        <f t="shared" si="33"/>
        <v>152933.55607740884</v>
      </c>
      <c r="Y67" s="86">
        <f t="shared" si="33"/>
        <v>152595.99197053025</v>
      </c>
      <c r="Z67" s="86">
        <f t="shared" si="33"/>
        <v>152258.42786365154</v>
      </c>
      <c r="AA67" s="86">
        <f t="shared" si="33"/>
        <v>151920.86375677295</v>
      </c>
      <c r="AB67" s="86">
        <f t="shared" si="33"/>
        <v>151583.29964989424</v>
      </c>
      <c r="AC67" s="86">
        <f t="shared" si="33"/>
        <v>151245.73554301565</v>
      </c>
      <c r="AD67" s="86">
        <f t="shared" si="33"/>
        <v>150908.17143613694</v>
      </c>
      <c r="AE67" s="86">
        <f t="shared" si="33"/>
        <v>150570.60732925835</v>
      </c>
      <c r="AF67" s="86">
        <f t="shared" si="33"/>
        <v>150233.04322237975</v>
      </c>
      <c r="AG67" s="86">
        <f t="shared" si="33"/>
        <v>149895.47911550105</v>
      </c>
    </row>
    <row r="69" spans="1:33" ht="15.75" x14ac:dyDescent="0.25">
      <c r="A69" s="128" t="s">
        <v>4418</v>
      </c>
      <c r="C69" s="127">
        <v>2020</v>
      </c>
      <c r="D69" s="127">
        <v>2021</v>
      </c>
      <c r="E69" s="127">
        <v>2022</v>
      </c>
      <c r="F69" s="127">
        <v>2023</v>
      </c>
      <c r="G69" s="127">
        <v>2024</v>
      </c>
      <c r="H69" s="127">
        <v>2025</v>
      </c>
      <c r="I69" s="127">
        <v>2026</v>
      </c>
      <c r="J69" s="127">
        <v>2027</v>
      </c>
      <c r="K69" s="127">
        <v>2028</v>
      </c>
      <c r="L69" s="127">
        <v>2029</v>
      </c>
      <c r="M69" s="127">
        <v>2030</v>
      </c>
      <c r="N69" s="127">
        <v>2031</v>
      </c>
      <c r="O69" s="127">
        <v>2032</v>
      </c>
      <c r="P69" s="127">
        <v>2033</v>
      </c>
      <c r="Q69" s="127">
        <v>2034</v>
      </c>
      <c r="R69" s="127">
        <v>2035</v>
      </c>
      <c r="S69" s="127">
        <v>2036</v>
      </c>
      <c r="T69" s="127">
        <v>2037</v>
      </c>
      <c r="U69" s="127">
        <v>2038</v>
      </c>
      <c r="V69" s="127">
        <v>2039</v>
      </c>
      <c r="W69" s="127">
        <v>2040</v>
      </c>
      <c r="X69" s="127">
        <v>2041</v>
      </c>
      <c r="Y69" s="127">
        <v>2042</v>
      </c>
      <c r="Z69" s="127">
        <v>2043</v>
      </c>
      <c r="AA69" s="127">
        <v>2044</v>
      </c>
      <c r="AB69" s="127">
        <v>2045</v>
      </c>
      <c r="AC69" s="127">
        <v>2046</v>
      </c>
      <c r="AD69" s="127">
        <v>2047</v>
      </c>
      <c r="AE69" s="127">
        <v>2048</v>
      </c>
      <c r="AF69" s="127">
        <v>2049</v>
      </c>
      <c r="AG69" s="127">
        <v>2050</v>
      </c>
    </row>
    <row r="70" spans="1:33" x14ac:dyDescent="0.25">
      <c r="A70" s="126" t="s">
        <v>4330</v>
      </c>
      <c r="C70" s="148">
        <f t="shared" ref="C70:R70" si="34">C65*cpi_2020to2012</f>
        <v>119615.59797811073</v>
      </c>
      <c r="D70" s="148">
        <f t="shared" si="34"/>
        <v>114341.97108218379</v>
      </c>
      <c r="E70" s="148">
        <f t="shared" si="34"/>
        <v>109140.09006399759</v>
      </c>
      <c r="F70" s="148">
        <f t="shared" si="34"/>
        <v>103739.42319822978</v>
      </c>
      <c r="G70" s="148">
        <f t="shared" si="34"/>
        <v>98416.440945390976</v>
      </c>
      <c r="H70" s="148">
        <f t="shared" si="34"/>
        <v>93335.661161857643</v>
      </c>
      <c r="I70" s="148">
        <f t="shared" si="34"/>
        <v>88476.110697771117</v>
      </c>
      <c r="J70" s="148">
        <f t="shared" si="34"/>
        <v>83757.950475705424</v>
      </c>
      <c r="K70" s="148">
        <f t="shared" si="34"/>
        <v>79110.72191921476</v>
      </c>
      <c r="L70" s="148">
        <f t="shared" si="34"/>
        <v>74672.440766533022</v>
      </c>
      <c r="M70" s="148">
        <f t="shared" si="34"/>
        <v>70369.345977521007</v>
      </c>
      <c r="N70" s="148">
        <f t="shared" si="34"/>
        <v>69858.584703550034</v>
      </c>
      <c r="O70" s="148">
        <f t="shared" si="34"/>
        <v>69355.227507200922</v>
      </c>
      <c r="P70" s="148">
        <f t="shared" si="34"/>
        <v>68859.25275905538</v>
      </c>
      <c r="Q70" s="148">
        <f t="shared" si="34"/>
        <v>68370.639522759957</v>
      </c>
      <c r="R70" s="148">
        <f t="shared" si="34"/>
        <v>67889.367527725597</v>
      </c>
      <c r="S70" s="149">
        <f t="shared" ref="S70:AG72" si="35">$R70</f>
        <v>67889.367527725597</v>
      </c>
      <c r="T70" s="149">
        <f t="shared" si="35"/>
        <v>67889.367527725597</v>
      </c>
      <c r="U70" s="149">
        <f t="shared" si="35"/>
        <v>67889.367527725597</v>
      </c>
      <c r="V70" s="149">
        <f t="shared" si="35"/>
        <v>67889.367527725597</v>
      </c>
      <c r="W70" s="149">
        <f t="shared" si="35"/>
        <v>67889.367527725597</v>
      </c>
      <c r="X70" s="149">
        <f t="shared" si="35"/>
        <v>67889.367527725597</v>
      </c>
      <c r="Y70" s="149">
        <f t="shared" si="35"/>
        <v>67889.367527725597</v>
      </c>
      <c r="Z70" s="149">
        <f t="shared" si="35"/>
        <v>67889.367527725597</v>
      </c>
      <c r="AA70" s="149">
        <f t="shared" si="35"/>
        <v>67889.367527725597</v>
      </c>
      <c r="AB70" s="149">
        <f t="shared" si="35"/>
        <v>67889.367527725597</v>
      </c>
      <c r="AC70" s="149">
        <f t="shared" si="35"/>
        <v>67889.367527725597</v>
      </c>
      <c r="AD70" s="149">
        <f t="shared" si="35"/>
        <v>67889.367527725597</v>
      </c>
      <c r="AE70" s="149">
        <f t="shared" si="35"/>
        <v>67889.367527725597</v>
      </c>
      <c r="AF70" s="149">
        <f t="shared" si="35"/>
        <v>67889.367527725597</v>
      </c>
      <c r="AG70" s="149">
        <f t="shared" si="35"/>
        <v>67889.367527725597</v>
      </c>
    </row>
    <row r="71" spans="1:33" x14ac:dyDescent="0.25">
      <c r="A71" s="126" t="s">
        <v>4329</v>
      </c>
      <c r="C71" s="148">
        <f t="shared" ref="C71:R71" si="36">C66*cpi_2020to2012</f>
        <v>353339.42208873387</v>
      </c>
      <c r="D71" s="148">
        <f t="shared" si="36"/>
        <v>333442.59751368739</v>
      </c>
      <c r="E71" s="148">
        <f t="shared" si="36"/>
        <v>313955.95089857106</v>
      </c>
      <c r="F71" s="148">
        <f t="shared" si="36"/>
        <v>293286.96701958042</v>
      </c>
      <c r="G71" s="148">
        <f t="shared" si="36"/>
        <v>273245.55259682104</v>
      </c>
      <c r="H71" s="148">
        <f t="shared" si="36"/>
        <v>254313.67378933824</v>
      </c>
      <c r="I71" s="148">
        <f t="shared" si="36"/>
        <v>236309.32112425426</v>
      </c>
      <c r="J71" s="148">
        <f t="shared" si="36"/>
        <v>219103.17232161388</v>
      </c>
      <c r="K71" s="148">
        <f t="shared" si="36"/>
        <v>202486.99248420322</v>
      </c>
      <c r="L71" s="148">
        <f t="shared" si="36"/>
        <v>186823.31989050488</v>
      </c>
      <c r="M71" s="148">
        <f t="shared" si="36"/>
        <v>171890.13906408011</v>
      </c>
      <c r="N71" s="148">
        <f t="shared" si="36"/>
        <v>169104.62990696618</v>
      </c>
      <c r="O71" s="148">
        <f t="shared" si="36"/>
        <v>166382.84250949245</v>
      </c>
      <c r="P71" s="148">
        <f t="shared" si="36"/>
        <v>163724.17831420351</v>
      </c>
      <c r="Q71" s="148">
        <f t="shared" si="36"/>
        <v>161128.04634913386</v>
      </c>
      <c r="R71" s="148">
        <f t="shared" si="36"/>
        <v>158593.86345865065</v>
      </c>
      <c r="S71" s="149">
        <f t="shared" si="35"/>
        <v>158593.86345865065</v>
      </c>
      <c r="T71" s="149">
        <f t="shared" si="35"/>
        <v>158593.86345865065</v>
      </c>
      <c r="U71" s="149">
        <f t="shared" si="35"/>
        <v>158593.86345865065</v>
      </c>
      <c r="V71" s="149">
        <f t="shared" si="35"/>
        <v>158593.86345865065</v>
      </c>
      <c r="W71" s="149">
        <f t="shared" si="35"/>
        <v>158593.86345865065</v>
      </c>
      <c r="X71" s="149">
        <f t="shared" si="35"/>
        <v>158593.86345865065</v>
      </c>
      <c r="Y71" s="149">
        <f t="shared" si="35"/>
        <v>158593.86345865065</v>
      </c>
      <c r="Z71" s="149">
        <f t="shared" si="35"/>
        <v>158593.86345865065</v>
      </c>
      <c r="AA71" s="149">
        <f t="shared" si="35"/>
        <v>158593.86345865065</v>
      </c>
      <c r="AB71" s="149">
        <f t="shared" si="35"/>
        <v>158593.86345865065</v>
      </c>
      <c r="AC71" s="149">
        <f t="shared" si="35"/>
        <v>158593.86345865065</v>
      </c>
      <c r="AD71" s="149">
        <f t="shared" si="35"/>
        <v>158593.86345865065</v>
      </c>
      <c r="AE71" s="149">
        <f t="shared" si="35"/>
        <v>158593.86345865065</v>
      </c>
      <c r="AF71" s="149">
        <f t="shared" si="35"/>
        <v>158593.86345865065</v>
      </c>
      <c r="AG71" s="149">
        <f t="shared" si="35"/>
        <v>158593.86345865065</v>
      </c>
    </row>
    <row r="72" spans="1:33" x14ac:dyDescent="0.25">
      <c r="A72" s="126" t="s">
        <v>4328</v>
      </c>
      <c r="C72" s="148">
        <f t="shared" ref="C72:R72" si="37">C67*cpi_2020to2012</f>
        <v>201322.27386175844</v>
      </c>
      <c r="D72" s="148">
        <f t="shared" si="37"/>
        <v>194622.30963395428</v>
      </c>
      <c r="E72" s="148">
        <f t="shared" si="37"/>
        <v>188027.92163638974</v>
      </c>
      <c r="F72" s="148">
        <f t="shared" si="37"/>
        <v>181147.65943069826</v>
      </c>
      <c r="G72" s="148">
        <f t="shared" si="37"/>
        <v>174355.13175510819</v>
      </c>
      <c r="H72" s="148">
        <f t="shared" si="37"/>
        <v>167958.88343557177</v>
      </c>
      <c r="I72" s="148">
        <f t="shared" si="37"/>
        <v>161738.75064521877</v>
      </c>
      <c r="J72" s="148">
        <f t="shared" si="37"/>
        <v>155749.29173981314</v>
      </c>
      <c r="K72" s="148">
        <f t="shared" si="37"/>
        <v>149848.8235958679</v>
      </c>
      <c r="L72" s="148">
        <f t="shared" si="37"/>
        <v>144311.48148466091</v>
      </c>
      <c r="M72" s="148">
        <f t="shared" si="37"/>
        <v>138991.44681661145</v>
      </c>
      <c r="N72" s="148">
        <f t="shared" si="37"/>
        <v>138671.65419966486</v>
      </c>
      <c r="O72" s="148">
        <f t="shared" si="37"/>
        <v>138360.03782504742</v>
      </c>
      <c r="P72" s="148">
        <f t="shared" si="37"/>
        <v>138056.55498065389</v>
      </c>
      <c r="Q72" s="148">
        <f t="shared" si="37"/>
        <v>137761.16095992757</v>
      </c>
      <c r="R72" s="148">
        <f t="shared" si="37"/>
        <v>137473.80902459807</v>
      </c>
      <c r="S72" s="149">
        <f t="shared" si="35"/>
        <v>137473.80902459807</v>
      </c>
      <c r="T72" s="149">
        <f t="shared" si="35"/>
        <v>137473.80902459807</v>
      </c>
      <c r="U72" s="149">
        <f t="shared" si="35"/>
        <v>137473.80902459807</v>
      </c>
      <c r="V72" s="149">
        <f t="shared" si="35"/>
        <v>137473.80902459807</v>
      </c>
      <c r="W72" s="149">
        <f t="shared" si="35"/>
        <v>137473.80902459807</v>
      </c>
      <c r="X72" s="149">
        <f t="shared" si="35"/>
        <v>137473.80902459807</v>
      </c>
      <c r="Y72" s="149">
        <f t="shared" si="35"/>
        <v>137473.80902459807</v>
      </c>
      <c r="Z72" s="149">
        <f t="shared" si="35"/>
        <v>137473.80902459807</v>
      </c>
      <c r="AA72" s="149">
        <f t="shared" si="35"/>
        <v>137473.80902459807</v>
      </c>
      <c r="AB72" s="149">
        <f t="shared" si="35"/>
        <v>137473.80902459807</v>
      </c>
      <c r="AC72" s="149">
        <f t="shared" si="35"/>
        <v>137473.80902459807</v>
      </c>
      <c r="AD72" s="149">
        <f t="shared" si="35"/>
        <v>137473.80902459807</v>
      </c>
      <c r="AE72" s="149">
        <f t="shared" si="35"/>
        <v>137473.80902459807</v>
      </c>
      <c r="AF72" s="149">
        <f t="shared" si="35"/>
        <v>137473.80902459807</v>
      </c>
      <c r="AG72" s="149">
        <f t="shared" si="35"/>
        <v>137473.80902459807</v>
      </c>
    </row>
    <row r="74" spans="1:33" x14ac:dyDescent="0.25">
      <c r="A74" s="1" t="s">
        <v>4425</v>
      </c>
    </row>
    <row r="76" spans="1:33" x14ac:dyDescent="0.25">
      <c r="A76" t="s">
        <v>4426</v>
      </c>
      <c r="B76">
        <v>173.7</v>
      </c>
    </row>
    <row r="77" spans="1:33" x14ac:dyDescent="0.25">
      <c r="A77" t="s">
        <v>4427</v>
      </c>
      <c r="B77">
        <v>109.3</v>
      </c>
    </row>
    <row r="78" spans="1:33" x14ac:dyDescent="0.25">
      <c r="A78" t="s">
        <v>4428</v>
      </c>
      <c r="B78">
        <f>B76*B77</f>
        <v>18985.41</v>
      </c>
    </row>
    <row r="79" spans="1:33" x14ac:dyDescent="0.25">
      <c r="A79" t="s">
        <v>4429</v>
      </c>
      <c r="B79">
        <f>'CARB ACT ISOR'!B58-'ICCT MDV HDV Calcs'!B78</f>
        <v>43267.095137639524</v>
      </c>
    </row>
    <row r="80" spans="1:33" x14ac:dyDescent="0.25">
      <c r="A80" t="s">
        <v>4430</v>
      </c>
      <c r="B80">
        <f>B79*'CARB ACT ISOR'!B8+D70*SUM('CARB ACT ISOR'!C8:D8)</f>
        <v>66392.453926054499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42"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topLeftCell="C1"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Q6" sqref="Q6"/>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Calcs'!$B$80*'ICCT MDV HDV Calcs'!D70/'ICCT MDV HDV Calcs'!$D$70</f>
        <v>66392.453926054499</v>
      </c>
      <c r="C2" s="4">
        <f>'ICCT MDV HDV Calcs'!$B$80*'ICCT MDV HDV Calcs'!E70/'ICCT MDV HDV Calcs'!$D$70</f>
        <v>63371.99133860696</v>
      </c>
      <c r="D2" s="4">
        <f>'ICCT MDV HDV Calcs'!$B$80*'ICCT MDV HDV Calcs'!F70/'ICCT MDV HDV Calcs'!$D$70</f>
        <v>60236.10411660219</v>
      </c>
      <c r="E2" s="4">
        <f>'ICCT MDV HDV Calcs'!$B$80*'ICCT MDV HDV Calcs'!G70/'ICCT MDV HDV Calcs'!$D$70</f>
        <v>57145.324321344029</v>
      </c>
      <c r="F2" s="4">
        <f>'ICCT MDV HDV Calcs'!$B$80*'ICCT MDV HDV Calcs'!H70/'ICCT MDV HDV Calcs'!$D$70</f>
        <v>54195.178941707265</v>
      </c>
      <c r="G2" s="4">
        <f>'ICCT MDV HDV Calcs'!$B$80*'ICCT MDV HDV Calcs'!I70/'ICCT MDV HDV Calcs'!$D$70</f>
        <v>51373.48995703597</v>
      </c>
      <c r="H2" s="4">
        <f>'ICCT MDV HDV Calcs'!$B$80*'ICCT MDV HDV Calcs'!J70/'ICCT MDV HDV Calcs'!$D$70</f>
        <v>48633.898954760087</v>
      </c>
      <c r="I2" s="4">
        <f>'ICCT MDV HDV Calcs'!$B$80*'ICCT MDV HDV Calcs'!K70/'ICCT MDV HDV Calcs'!$D$70</f>
        <v>45935.494292845651</v>
      </c>
      <c r="J2" s="4">
        <f>'ICCT MDV HDV Calcs'!$B$80*'ICCT MDV HDV Calcs'!L70/'ICCT MDV HDV Calcs'!$D$70</f>
        <v>43358.414554308481</v>
      </c>
      <c r="K2" s="4">
        <f>'ICCT MDV HDV Calcs'!$B$80*'ICCT MDV HDV Calcs'!M70/'ICCT MDV HDV Calcs'!$D$70</f>
        <v>40859.830527682054</v>
      </c>
      <c r="L2" s="4">
        <f>'ICCT MDV HDV Calcs'!$B$80*'ICCT MDV HDV Calcs'!N70/'ICCT MDV HDV Calcs'!$D$70</f>
        <v>40563.257939083269</v>
      </c>
      <c r="M2" s="4">
        <f>'ICCT MDV HDV Calcs'!$B$80*'ICCT MDV HDV Calcs'!O70/'ICCT MDV HDV Calcs'!$D$70</f>
        <v>40270.984514454824</v>
      </c>
      <c r="N2" s="4">
        <f>'ICCT MDV HDV Calcs'!$B$80*'ICCT MDV HDV Calcs'!P70/'ICCT MDV HDV Calcs'!$D$70</f>
        <v>39982.997694715013</v>
      </c>
      <c r="O2" s="4">
        <f>'ICCT MDV HDV Calcs'!$B$80*'ICCT MDV HDV Calcs'!Q70/'ICCT MDV HDV Calcs'!$D$70</f>
        <v>39699.285323208947</v>
      </c>
      <c r="P2" s="4">
        <f>'ICCT MDV HDV Calcs'!$B$80*'ICCT MDV HDV Calcs'!R70/'ICCT MDV HDV Calcs'!$D$70</f>
        <v>39419.835629856607</v>
      </c>
      <c r="Q2" s="4">
        <f>'ICCT MDV HDV Calcs'!$B$80*'ICCT MDV HDV Calcs'!S70/'ICCT MDV HDV Calcs'!$D$70</f>
        <v>39419.835629856607</v>
      </c>
      <c r="R2" s="4">
        <f>'ICCT MDV HDV Calcs'!$B$80*'ICCT MDV HDV Calcs'!T70/'ICCT MDV HDV Calcs'!$D$70</f>
        <v>39419.835629856607</v>
      </c>
      <c r="S2" s="4">
        <f>'ICCT MDV HDV Calcs'!$B$80*'ICCT MDV HDV Calcs'!U70/'ICCT MDV HDV Calcs'!$D$70</f>
        <v>39419.835629856607</v>
      </c>
      <c r="T2" s="4">
        <f>'ICCT MDV HDV Calcs'!$B$80*'ICCT MDV HDV Calcs'!V70/'ICCT MDV HDV Calcs'!$D$70</f>
        <v>39419.835629856607</v>
      </c>
      <c r="U2" s="4">
        <f>'ICCT MDV HDV Calcs'!$B$80*'ICCT MDV HDV Calcs'!W70/'ICCT MDV HDV Calcs'!$D$70</f>
        <v>39419.835629856607</v>
      </c>
      <c r="V2" s="4">
        <f>'ICCT MDV HDV Calcs'!$B$80*'ICCT MDV HDV Calcs'!X70/'ICCT MDV HDV Calcs'!$D$70</f>
        <v>39419.835629856607</v>
      </c>
      <c r="W2" s="4">
        <f>'ICCT MDV HDV Calcs'!$B$80*'ICCT MDV HDV Calcs'!Y70/'ICCT MDV HDV Calcs'!$D$70</f>
        <v>39419.835629856607</v>
      </c>
      <c r="X2" s="4">
        <f>'ICCT MDV HDV Calcs'!$B$80*'ICCT MDV HDV Calcs'!Z70/'ICCT MDV HDV Calcs'!$D$70</f>
        <v>39419.835629856607</v>
      </c>
      <c r="Y2" s="4">
        <f>'ICCT MDV HDV Calcs'!$B$80*'ICCT MDV HDV Calcs'!AA70/'ICCT MDV HDV Calcs'!$D$70</f>
        <v>39419.835629856607</v>
      </c>
      <c r="Z2" s="4">
        <f>'ICCT MDV HDV Calcs'!$B$80*'ICCT MDV HDV Calcs'!AB70/'ICCT MDV HDV Calcs'!$D$70</f>
        <v>39419.835629856607</v>
      </c>
      <c r="AA2" s="4">
        <f>'ICCT MDV HDV Calcs'!$B$80*'ICCT MDV HDV Calcs'!AC70/'ICCT MDV HDV Calcs'!$D$70</f>
        <v>39419.835629856607</v>
      </c>
      <c r="AB2" s="4">
        <f>'ICCT MDV HDV Calcs'!$B$80*'ICCT MDV HDV Calcs'!AD70/'ICCT MDV HDV Calcs'!$D$70</f>
        <v>39419.835629856607</v>
      </c>
      <c r="AC2" s="4">
        <f>'ICCT MDV HDV Calcs'!$B$80*'ICCT MDV HDV Calcs'!AE70/'ICCT MDV HDV Calcs'!$D$70</f>
        <v>39419.835629856607</v>
      </c>
      <c r="AD2" s="4">
        <f>'ICCT MDV HDV Calcs'!$B$80*'ICCT MDV HDV Calcs'!AF70/'ICCT MDV HDV Calcs'!$D$70</f>
        <v>39419.835629856607</v>
      </c>
      <c r="AE2" s="4">
        <f>'ICCT MDV HDV Calcs'!$B$80*'ICCT MDV HDV Calcs'!AG70/'ICCT MDV HDV Calcs'!$D$70</f>
        <v>39419.835629856607</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'CARB ACT ISOR'!E30</f>
        <v>50833.772332100729</v>
      </c>
      <c r="C5" s="4">
        <f t="shared" ref="C5:AE5" si="1">B5</f>
        <v>50833.772332100729</v>
      </c>
      <c r="D5" s="4">
        <f t="shared" si="1"/>
        <v>50833.772332100729</v>
      </c>
      <c r="E5" s="4">
        <f t="shared" si="1"/>
        <v>50833.772332100729</v>
      </c>
      <c r="F5" s="4">
        <f t="shared" si="1"/>
        <v>50833.772332100729</v>
      </c>
      <c r="G5" s="4">
        <f t="shared" si="1"/>
        <v>50833.772332100729</v>
      </c>
      <c r="H5" s="4">
        <f t="shared" si="1"/>
        <v>50833.772332100729</v>
      </c>
      <c r="I5" s="4">
        <f t="shared" si="1"/>
        <v>50833.772332100729</v>
      </c>
      <c r="J5" s="4">
        <f t="shared" si="1"/>
        <v>50833.772332100729</v>
      </c>
      <c r="K5" s="4">
        <f t="shared" si="1"/>
        <v>50833.772332100729</v>
      </c>
      <c r="L5" s="4">
        <f t="shared" si="1"/>
        <v>50833.772332100729</v>
      </c>
      <c r="M5" s="4">
        <f t="shared" si="1"/>
        <v>50833.772332100729</v>
      </c>
      <c r="N5" s="4">
        <f t="shared" si="1"/>
        <v>50833.772332100729</v>
      </c>
      <c r="O5" s="4">
        <f t="shared" si="1"/>
        <v>50833.772332100729</v>
      </c>
      <c r="P5" s="4">
        <f t="shared" si="1"/>
        <v>50833.772332100729</v>
      </c>
      <c r="Q5" s="4">
        <f t="shared" si="1"/>
        <v>50833.772332100729</v>
      </c>
      <c r="R5" s="4">
        <f t="shared" si="1"/>
        <v>50833.772332100729</v>
      </c>
      <c r="S5" s="4">
        <f t="shared" si="1"/>
        <v>50833.772332100729</v>
      </c>
      <c r="T5" s="4">
        <f t="shared" si="1"/>
        <v>50833.772332100729</v>
      </c>
      <c r="U5" s="4">
        <f t="shared" si="1"/>
        <v>50833.772332100729</v>
      </c>
      <c r="V5" s="4">
        <f t="shared" si="1"/>
        <v>50833.772332100729</v>
      </c>
      <c r="W5" s="4">
        <f t="shared" si="1"/>
        <v>50833.772332100729</v>
      </c>
      <c r="X5" s="4">
        <f t="shared" si="1"/>
        <v>50833.772332100729</v>
      </c>
      <c r="Y5" s="4">
        <f t="shared" si="1"/>
        <v>50833.772332100729</v>
      </c>
      <c r="Z5" s="4">
        <f t="shared" si="1"/>
        <v>50833.772332100729</v>
      </c>
      <c r="AA5" s="4">
        <f t="shared" si="1"/>
        <v>50833.772332100729</v>
      </c>
      <c r="AB5" s="4">
        <f t="shared" si="1"/>
        <v>50833.772332100729</v>
      </c>
      <c r="AC5" s="4">
        <f t="shared" si="1"/>
        <v>50833.772332100729</v>
      </c>
      <c r="AD5" s="4">
        <f t="shared" si="1"/>
        <v>50833.772332100729</v>
      </c>
      <c r="AE5" s="4">
        <f t="shared" si="1"/>
        <v>50833.772332100729</v>
      </c>
      <c r="AF5" s="4"/>
      <c r="AG5" s="4"/>
      <c r="AH5" s="4"/>
      <c r="AI5" s="4"/>
    </row>
    <row r="6" spans="1:35" x14ac:dyDescent="0.25">
      <c r="A6" t="s">
        <v>4</v>
      </c>
      <c r="B6" s="4">
        <f>B2*'NBPoNVP-LDVs-psgr'!B6/'NBPoNVP-LDVs-psgr'!B2</f>
        <v>76652.235778521383</v>
      </c>
      <c r="C6" s="4">
        <f>C2*'NBPoNVP-LDVs-psgr'!C6/'NBPoNVP-LDVs-psgr'!C2</f>
        <v>74810.51989825294</v>
      </c>
      <c r="D6" s="4">
        <f>D2*'NBPoNVP-LDVs-psgr'!D6/'NBPoNVP-LDVs-psgr'!D2</f>
        <v>73558.547657497198</v>
      </c>
      <c r="E6" s="4">
        <f>E2*'NBPoNVP-LDVs-psgr'!E6/'NBPoNVP-LDVs-psgr'!E2</f>
        <v>71722.908582444943</v>
      </c>
      <c r="F6" s="4">
        <f>F2*'NBPoNVP-LDVs-psgr'!F6/'NBPoNVP-LDVs-psgr'!F2</f>
        <v>69551.662085772958</v>
      </c>
      <c r="G6" s="4">
        <f>G2*'NBPoNVP-LDVs-psgr'!G6/'NBPoNVP-LDVs-psgr'!G2</f>
        <v>67130.096840026963</v>
      </c>
      <c r="H6" s="4">
        <f>H2*'NBPoNVP-LDVs-psgr'!H6/'NBPoNVP-LDVs-psgr'!H2</f>
        <v>64473.231026927453</v>
      </c>
      <c r="I6" s="4">
        <f>I2*'NBPoNVP-LDVs-psgr'!I6/'NBPoNVP-LDVs-psgr'!I2</f>
        <v>61524.641802057027</v>
      </c>
      <c r="J6" s="4">
        <f>J2*'NBPoNVP-LDVs-psgr'!J6/'NBPoNVP-LDVs-psgr'!J2</f>
        <v>58432.796723837535</v>
      </c>
      <c r="K6" s="4">
        <f>K2*'NBPoNVP-LDVs-psgr'!K6/'NBPoNVP-LDVs-psgr'!K2</f>
        <v>55031.42469070221</v>
      </c>
      <c r="L6" s="4">
        <f>L2*'NBPoNVP-LDVs-psgr'!L6/'NBPoNVP-LDVs-psgr'!L2</f>
        <v>55327.619048390668</v>
      </c>
      <c r="M6" s="4">
        <f>M2*'NBPoNVP-LDVs-psgr'!M6/'NBPoNVP-LDVs-psgr'!M2</f>
        <v>55421.274869878158</v>
      </c>
      <c r="N6" s="4">
        <f>N2*'NBPoNVP-LDVs-psgr'!N6/'NBPoNVP-LDVs-psgr'!N2</f>
        <v>55372.692229202905</v>
      </c>
      <c r="O6" s="4">
        <f>O2*'NBPoNVP-LDVs-psgr'!O6/'NBPoNVP-LDVs-psgr'!O2</f>
        <v>55228.179166365844</v>
      </c>
      <c r="P6" s="4">
        <f>P2*'NBPoNVP-LDVs-psgr'!P6/'NBPoNVP-LDVs-psgr'!P2</f>
        <v>54996.67066666593</v>
      </c>
      <c r="Q6" s="4">
        <f>Q2*'NBPoNVP-LDVs-psgr'!Q6/'NBPoNVP-LDVs-psgr'!Q2</f>
        <v>54996.67066666593</v>
      </c>
      <c r="R6" s="4">
        <f>R2*'NBPoNVP-LDVs-psgr'!R6/'NBPoNVP-LDVs-psgr'!R2</f>
        <v>54996.67066666593</v>
      </c>
      <c r="S6" s="4">
        <f>S2*'NBPoNVP-LDVs-psgr'!S6/'NBPoNVP-LDVs-psgr'!S2</f>
        <v>54996.67066666593</v>
      </c>
      <c r="T6" s="4">
        <f>T2*'NBPoNVP-LDVs-psgr'!T6/'NBPoNVP-LDVs-psgr'!T2</f>
        <v>54996.67066666593</v>
      </c>
      <c r="U6" s="4">
        <f>U2*'NBPoNVP-LDVs-psgr'!U6/'NBPoNVP-LDVs-psgr'!U2</f>
        <v>54996.67066666593</v>
      </c>
      <c r="V6" s="4">
        <f>V2*'NBPoNVP-LDVs-psgr'!V6/'NBPoNVP-LDVs-psgr'!V2</f>
        <v>54996.67066666593</v>
      </c>
      <c r="W6" s="4">
        <f>W2*'NBPoNVP-LDVs-psgr'!W6/'NBPoNVP-LDVs-psgr'!W2</f>
        <v>54996.67066666593</v>
      </c>
      <c r="X6" s="4">
        <f>X2*'NBPoNVP-LDVs-psgr'!X6/'NBPoNVP-LDVs-psgr'!X2</f>
        <v>54996.67066666593</v>
      </c>
      <c r="Y6" s="4">
        <f>Y2*'NBPoNVP-LDVs-psgr'!Y6/'NBPoNVP-LDVs-psgr'!Y2</f>
        <v>54996.67066666593</v>
      </c>
      <c r="Z6" s="4">
        <f>Z2*'NBPoNVP-LDVs-psgr'!Z6/'NBPoNVP-LDVs-psgr'!Z2</f>
        <v>54996.67066666593</v>
      </c>
      <c r="AA6" s="4">
        <f>AA2*'NBPoNVP-LDVs-psgr'!AA6/'NBPoNVP-LDVs-psgr'!AA2</f>
        <v>54996.67066666593</v>
      </c>
      <c r="AB6" s="4">
        <f>AB2*'NBPoNVP-LDVs-psgr'!AB6/'NBPoNVP-LDVs-psgr'!AB2</f>
        <v>54996.67066666593</v>
      </c>
      <c r="AC6" s="4">
        <f>AC2*'NBPoNVP-LDVs-psgr'!AC6/'NBPoNVP-LDVs-psgr'!AC2</f>
        <v>54996.67066666593</v>
      </c>
      <c r="AD6" s="4">
        <f>AD2*'NBPoNVP-LDVs-psgr'!AD6/'NBPoNVP-LDVs-psgr'!AD2</f>
        <v>54996.67066666593</v>
      </c>
      <c r="AE6" s="4">
        <f>AE2*'NBPoNVP-LDVs-psgr'!AE6/'NBPoNVP-LDVs-psgr'!AE2</f>
        <v>54996.67066666593</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B5*'NBPoNVP-LDVs-psgr'!B8/'NBPoNVP-LDVs-psgr'!B5</f>
        <v>98846.131458916221</v>
      </c>
      <c r="C8" s="4">
        <f>$B8*'NBPoNVP-LDVs-psgr'!C8/'NBPoNVP-LDVs-psgr'!$B8</f>
        <v>90955.32869471093</v>
      </c>
      <c r="D8" s="4">
        <f>$B8*'NBPoNVP-LDVs-psgr'!D8/'NBPoNVP-LDVs-psgr'!$B8</f>
        <v>89259.202571758622</v>
      </c>
      <c r="E8" s="4">
        <f>$B8*'NBPoNVP-LDVs-psgr'!E8/'NBPoNVP-LDVs-psgr'!$B8</f>
        <v>87454.820291845564</v>
      </c>
      <c r="F8" s="4">
        <f>$B8*'NBPoNVP-LDVs-psgr'!F8/'NBPoNVP-LDVs-psgr'!$B8</f>
        <v>85430.963573116431</v>
      </c>
      <c r="G8" s="4">
        <f>$B8*'NBPoNVP-LDVs-psgr'!G8/'NBPoNVP-LDVs-psgr'!$B8</f>
        <v>83819.041649014398</v>
      </c>
      <c r="H8" s="4">
        <f>$B8*'NBPoNVP-LDVs-psgr'!H8/'NBPoNVP-LDVs-psgr'!$B8</f>
        <v>82239.472053675723</v>
      </c>
      <c r="I8" s="4">
        <f>$B8*'NBPoNVP-LDVs-psgr'!I8/'NBPoNVP-LDVs-psgr'!$B8</f>
        <v>80630.669528052735</v>
      </c>
      <c r="J8" s="4">
        <f>$B8*'NBPoNVP-LDVs-psgr'!J8/'NBPoNVP-LDVs-psgr'!$B8</f>
        <v>79270.937595715906</v>
      </c>
      <c r="K8" s="4">
        <f>$B8*'NBPoNVP-LDVs-psgr'!K8/'NBPoNVP-LDVs-psgr'!$B8</f>
        <v>77966.61298677302</v>
      </c>
      <c r="L8" s="4">
        <f>$B8*'NBPoNVP-LDVs-psgr'!L8/'NBPoNVP-LDVs-psgr'!$B8</f>
        <v>76729.246640945319</v>
      </c>
      <c r="M8" s="4">
        <f>$B8*'NBPoNVP-LDVs-psgr'!M8/'NBPoNVP-LDVs-psgr'!$B8</f>
        <v>75546.456041999118</v>
      </c>
      <c r="N8" s="4">
        <f>$B8*'NBPoNVP-LDVs-psgr'!N8/'NBPoNVP-LDVs-psgr'!$B8</f>
        <v>74411.229941441256</v>
      </c>
      <c r="O8" s="4">
        <f>$B8*'NBPoNVP-LDVs-psgr'!O8/'NBPoNVP-LDVs-psgr'!$B8</f>
        <v>73292.593381805869</v>
      </c>
      <c r="P8" s="4">
        <f>$B8*'NBPoNVP-LDVs-psgr'!P8/'NBPoNVP-LDVs-psgr'!$B8</f>
        <v>72218.946523901366</v>
      </c>
      <c r="Q8" s="4">
        <f>$B8*'NBPoNVP-LDVs-psgr'!Q8/'NBPoNVP-LDVs-psgr'!$B8</f>
        <v>71199.639482578481</v>
      </c>
      <c r="R8" s="4">
        <f>$B8*'NBPoNVP-LDVs-psgr'!R8/'NBPoNVP-LDVs-psgr'!$B8</f>
        <v>70238.395202159023</v>
      </c>
      <c r="S8" s="4">
        <f>$B8*'NBPoNVP-LDVs-psgr'!S8/'NBPoNVP-LDVs-psgr'!$B8</f>
        <v>69326.193264215763</v>
      </c>
      <c r="T8" s="4">
        <f>$B8*'NBPoNVP-LDVs-psgr'!T8/'NBPoNVP-LDVs-psgr'!$B8</f>
        <v>68458.571365428725</v>
      </c>
      <c r="U8" s="4">
        <f>$B8*'NBPoNVP-LDVs-psgr'!U8/'NBPoNVP-LDVs-psgr'!$B8</f>
        <v>67636.204097985523</v>
      </c>
      <c r="V8" s="4">
        <f>$B8*'NBPoNVP-LDVs-psgr'!V8/'NBPoNVP-LDVs-psgr'!$B8</f>
        <v>66850.081285165244</v>
      </c>
      <c r="W8" s="4">
        <f>$B8*'NBPoNVP-LDVs-psgr'!W8/'NBPoNVP-LDVs-psgr'!$B8</f>
        <v>66101.630231770047</v>
      </c>
      <c r="X8" s="4">
        <f>$B8*'NBPoNVP-LDVs-psgr'!X8/'NBPoNVP-LDVs-psgr'!$B8</f>
        <v>65388.999420062246</v>
      </c>
      <c r="Y8" s="4">
        <f>$B8*'NBPoNVP-LDVs-psgr'!Y8/'NBPoNVP-LDVs-psgr'!$B8</f>
        <v>64713.043675734931</v>
      </c>
      <c r="Z8" s="4">
        <f>$B8*'NBPoNVP-LDVs-psgr'!Z8/'NBPoNVP-LDVs-psgr'!$B8</f>
        <v>64064.929376409695</v>
      </c>
      <c r="AA8" s="4">
        <f>$B8*'NBPoNVP-LDVs-psgr'!AA8/'NBPoNVP-LDVs-psgr'!$B8</f>
        <v>63448.524250254042</v>
      </c>
      <c r="AB8" s="4">
        <f>$B8*'NBPoNVP-LDVs-psgr'!AB8/'NBPoNVP-LDVs-psgr'!$B8</f>
        <v>62860.94262701452</v>
      </c>
      <c r="AC8" s="4">
        <f>$B8*'NBPoNVP-LDVs-psgr'!AC8/'NBPoNVP-LDVs-psgr'!$B8</f>
        <v>62300.57846057124</v>
      </c>
      <c r="AD8" s="4">
        <f>$B8*'NBPoNVP-LDVs-psgr'!AD8/'NBPoNVP-LDVs-psgr'!$B8</f>
        <v>61765.87762395406</v>
      </c>
      <c r="AE8" s="4">
        <f>$B8*'NBPoNVP-LDVs-psgr'!AE8/'NBPoNVP-LDVs-psgr'!$B8</f>
        <v>61236.742189719087</v>
      </c>
      <c r="AF8" s="4"/>
      <c r="AG8" s="4"/>
      <c r="AH8" s="4"/>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H39" sqref="H39"/>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Calcs'!D72</f>
        <v>194622.30963395428</v>
      </c>
      <c r="C2" s="4">
        <f>'ICCT MDV HDV Calcs'!E72</f>
        <v>188027.92163638974</v>
      </c>
      <c r="D2" s="4">
        <f>'ICCT MDV HDV Calcs'!F72</f>
        <v>181147.65943069826</v>
      </c>
      <c r="E2" s="4">
        <f>'ICCT MDV HDV Calcs'!G72</f>
        <v>174355.13175510819</v>
      </c>
      <c r="F2" s="4">
        <f>'ICCT MDV HDV Calcs'!H72</f>
        <v>167958.88343557177</v>
      </c>
      <c r="G2" s="4">
        <f>'ICCT MDV HDV Calcs'!I72</f>
        <v>161738.75064521877</v>
      </c>
      <c r="H2" s="4">
        <f>'ICCT MDV HDV Calcs'!J72</f>
        <v>155749.29173981314</v>
      </c>
      <c r="I2" s="4">
        <f>'ICCT MDV HDV Calcs'!K72</f>
        <v>149848.8235958679</v>
      </c>
      <c r="J2" s="4">
        <f>'ICCT MDV HDV Calcs'!L72</f>
        <v>144311.48148466091</v>
      </c>
      <c r="K2" s="4">
        <f>'ICCT MDV HDV Calcs'!M72</f>
        <v>138991.44681661145</v>
      </c>
      <c r="L2" s="4">
        <f>'ICCT MDV HDV Calcs'!N72</f>
        <v>138671.65419966486</v>
      </c>
      <c r="M2" s="4">
        <f>'ICCT MDV HDV Calcs'!O72</f>
        <v>138360.03782504742</v>
      </c>
      <c r="N2" s="4">
        <f>'ICCT MDV HDV Calcs'!P72</f>
        <v>138056.55498065389</v>
      </c>
      <c r="O2" s="4">
        <f>'ICCT MDV HDV Calcs'!Q72</f>
        <v>137761.16095992757</v>
      </c>
      <c r="P2" s="4">
        <f>'ICCT MDV HDV Calcs'!R72</f>
        <v>137473.80902459807</v>
      </c>
      <c r="Q2" s="4">
        <f>'ICCT MDV HDV Calcs'!S72</f>
        <v>137473.80902459807</v>
      </c>
      <c r="R2" s="4">
        <f>'ICCT MDV HDV Calcs'!T72</f>
        <v>137473.80902459807</v>
      </c>
      <c r="S2" s="4">
        <f>'ICCT MDV HDV Calcs'!U72</f>
        <v>137473.80902459807</v>
      </c>
      <c r="T2" s="4">
        <f>'ICCT MDV HDV Calcs'!V72</f>
        <v>137473.80902459807</v>
      </c>
      <c r="U2" s="4">
        <f>'ICCT MDV HDV Calcs'!W72</f>
        <v>137473.80902459807</v>
      </c>
      <c r="V2" s="4">
        <f>'ICCT MDV HDV Calcs'!X72</f>
        <v>137473.80902459807</v>
      </c>
      <c r="W2" s="4">
        <f>'ICCT MDV HDV Calcs'!Y72</f>
        <v>137473.80902459807</v>
      </c>
      <c r="X2" s="4">
        <f>'ICCT MDV HDV Calcs'!Z72</f>
        <v>137473.80902459807</v>
      </c>
      <c r="Y2" s="4">
        <f>'ICCT MDV HDV Calcs'!AA72</f>
        <v>137473.80902459807</v>
      </c>
      <c r="Z2" s="4">
        <f>'ICCT MDV HDV Calcs'!AB72</f>
        <v>137473.80902459807</v>
      </c>
      <c r="AA2" s="4">
        <f>'ICCT MDV HDV Calcs'!AC72</f>
        <v>137473.80902459807</v>
      </c>
      <c r="AB2" s="4">
        <f>'ICCT MDV HDV Calcs'!AD72</f>
        <v>137473.80902459807</v>
      </c>
      <c r="AC2" s="4">
        <f>'ICCT MDV HDV Calcs'!AE72</f>
        <v>137473.80902459807</v>
      </c>
      <c r="AD2" s="4">
        <f>'ICCT MDV HDV Calcs'!AF72</f>
        <v>137473.80902459807</v>
      </c>
      <c r="AE2" s="4">
        <f>'ICCT MDV HDV Calcs'!AG72</f>
        <v>137473.80902459807</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425813.12231705768</v>
      </c>
      <c r="C4" s="4">
        <f t="shared" ref="C4:AE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c r="AG4" s="4"/>
      <c r="AH4" s="4"/>
      <c r="AI4" s="4"/>
    </row>
    <row r="5" spans="1:35" x14ac:dyDescent="0.25">
      <c r="A5" t="s">
        <v>3</v>
      </c>
      <c r="B5" s="4">
        <f>480000*cpi_2020to2012</f>
        <v>425813.12231705768</v>
      </c>
      <c r="C5" s="4">
        <f>$B5*('NBPoNVP-LDVs-frgt'!B$5/'NBPoNVP-LDVs-frgt'!$B$5)</f>
        <v>425813.12231705768</v>
      </c>
      <c r="D5" s="4">
        <f>$B5*('NBPoNVP-LDVs-frgt'!C$5/'NBPoNVP-LDVs-frgt'!$B$5)</f>
        <v>425813.12231705768</v>
      </c>
      <c r="E5" s="4">
        <f>$B5*('NBPoNVP-LDVs-frgt'!D$5/'NBPoNVP-LDVs-frgt'!$B$5)</f>
        <v>425813.12231705768</v>
      </c>
      <c r="F5" s="4">
        <f>$B5*('NBPoNVP-LDVs-frgt'!E$5/'NBPoNVP-LDVs-frgt'!$B$5)</f>
        <v>425813.12231705768</v>
      </c>
      <c r="G5" s="4">
        <f>$B5*('NBPoNVP-LDVs-frgt'!F$5/'NBPoNVP-LDVs-frgt'!$B$5)</f>
        <v>425813.12231705768</v>
      </c>
      <c r="H5" s="4">
        <f>$B5*('NBPoNVP-LDVs-frgt'!G$5/'NBPoNVP-LDVs-frgt'!$B$5)</f>
        <v>425813.12231705768</v>
      </c>
      <c r="I5" s="4">
        <f>$B5*('NBPoNVP-LDVs-frgt'!H$5/'NBPoNVP-LDVs-frgt'!$B$5)</f>
        <v>425813.12231705768</v>
      </c>
      <c r="J5" s="4">
        <f>$B5*('NBPoNVP-LDVs-frgt'!I$5/'NBPoNVP-LDVs-frgt'!$B$5)</f>
        <v>425813.12231705768</v>
      </c>
      <c r="K5" s="4">
        <f>$B5*('NBPoNVP-LDVs-frgt'!J$5/'NBPoNVP-LDVs-frgt'!$B$5)</f>
        <v>425813.12231705768</v>
      </c>
      <c r="L5" s="4">
        <f>$B5*('NBPoNVP-LDVs-frgt'!K$5/'NBPoNVP-LDVs-frgt'!$B$5)</f>
        <v>425813.12231705768</v>
      </c>
      <c r="M5" s="4">
        <f>$B5*('NBPoNVP-LDVs-frgt'!L$5/'NBPoNVP-LDVs-frgt'!$B$5)</f>
        <v>425813.12231705768</v>
      </c>
      <c r="N5" s="4">
        <f>$B5*('NBPoNVP-LDVs-frgt'!M$5/'NBPoNVP-LDVs-frgt'!$B$5)</f>
        <v>425813.12231705768</v>
      </c>
      <c r="O5" s="4">
        <f>$B5*('NBPoNVP-LDVs-frgt'!N$5/'NBPoNVP-LDVs-frgt'!$B$5)</f>
        <v>425813.12231705768</v>
      </c>
      <c r="P5" s="4">
        <f>$B5*('NBPoNVP-LDVs-frgt'!O$5/'NBPoNVP-LDVs-frgt'!$B$5)</f>
        <v>425813.12231705768</v>
      </c>
      <c r="Q5" s="4">
        <f>$B5*('NBPoNVP-LDVs-frgt'!P$5/'NBPoNVP-LDVs-frgt'!$B$5)</f>
        <v>425813.12231705768</v>
      </c>
      <c r="R5" s="4">
        <f>$B5*('NBPoNVP-LDVs-frgt'!Q$5/'NBPoNVP-LDVs-frgt'!$B$5)</f>
        <v>425813.12231705768</v>
      </c>
      <c r="S5" s="4">
        <f>$B5*('NBPoNVP-LDVs-frgt'!R$5/'NBPoNVP-LDVs-frgt'!$B$5)</f>
        <v>425813.12231705768</v>
      </c>
      <c r="T5" s="4">
        <f>$B5*('NBPoNVP-LDVs-frgt'!S$5/'NBPoNVP-LDVs-frgt'!$B$5)</f>
        <v>425813.12231705768</v>
      </c>
      <c r="U5" s="4">
        <f>$B5*('NBPoNVP-LDVs-frgt'!T$5/'NBPoNVP-LDVs-frgt'!$B$5)</f>
        <v>425813.12231705768</v>
      </c>
      <c r="V5" s="4">
        <f>$B5*('NBPoNVP-LDVs-frgt'!U$5/'NBPoNVP-LDVs-frgt'!$B$5)</f>
        <v>425813.12231705768</v>
      </c>
      <c r="W5" s="4">
        <f>$B5*('NBPoNVP-LDVs-frgt'!V$5/'NBPoNVP-LDVs-frgt'!$B$5)</f>
        <v>425813.12231705768</v>
      </c>
      <c r="X5" s="4">
        <f>$B5*('NBPoNVP-LDVs-frgt'!W$5/'NBPoNVP-LDVs-frgt'!$B$5)</f>
        <v>425813.12231705768</v>
      </c>
      <c r="Y5" s="4">
        <f>$B5*('NBPoNVP-LDVs-frgt'!X$5/'NBPoNVP-LDVs-frgt'!$B$5)</f>
        <v>425813.12231705768</v>
      </c>
      <c r="Z5" s="4">
        <f>$B5*('NBPoNVP-LDVs-frgt'!Y$5/'NBPoNVP-LDVs-frgt'!$B$5)</f>
        <v>425813.12231705768</v>
      </c>
      <c r="AA5" s="4">
        <f>$B5*('NBPoNVP-LDVs-frgt'!Z$5/'NBPoNVP-LDVs-frgt'!$B$5)</f>
        <v>425813.12231705768</v>
      </c>
      <c r="AB5" s="4">
        <f>$B5*('NBPoNVP-LDVs-frgt'!AA$5/'NBPoNVP-LDVs-frgt'!$B$5)</f>
        <v>425813.12231705768</v>
      </c>
      <c r="AC5" s="4">
        <f>$B5*('NBPoNVP-LDVs-frgt'!AB$5/'NBPoNVP-LDVs-frgt'!$B$5)</f>
        <v>425813.12231705768</v>
      </c>
      <c r="AD5" s="4">
        <f>$B5*('NBPoNVP-LDVs-frgt'!AC$5/'NBPoNVP-LDVs-frgt'!$B$5)</f>
        <v>425813.12231705768</v>
      </c>
      <c r="AE5" s="4">
        <f>$B5*('NBPoNVP-LDVs-frgt'!AD$5/'NBPoNVP-LDVs-frgt'!$B$5)</f>
        <v>425813.12231705768</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B$5*'NBPoNVP-LDVs-psgr'!B8/'NBPoNVP-LDVs-psgr'!B$4</f>
        <v>918885.23304918723</v>
      </c>
      <c r="C8" s="4">
        <f>$B8*'NBPoNVP-LDVs-psgr'!C8/'NBPoNVP-LDVs-psgr'!$B8</f>
        <v>845531.40493356087</v>
      </c>
      <c r="D8" s="4">
        <f>$B8*'NBPoNVP-LDVs-psgr'!D8/'NBPoNVP-LDVs-psgr'!$B8</f>
        <v>829764.0175328952</v>
      </c>
      <c r="E8" s="4">
        <f>$B8*'NBPoNVP-LDVs-psgr'!E8/'NBPoNVP-LDVs-psgr'!$B8</f>
        <v>812990.26819828572</v>
      </c>
      <c r="F8" s="4">
        <f>$B8*'NBPoNVP-LDVs-psgr'!F8/'NBPoNVP-LDVs-psgr'!$B8</f>
        <v>794176.25873529981</v>
      </c>
      <c r="G8" s="4">
        <f>$B8*'NBPoNVP-LDVs-psgr'!G8/'NBPoNVP-LDVs-psgr'!$B8</f>
        <v>779191.64344460226</v>
      </c>
      <c r="H8" s="4">
        <f>$B8*'NBPoNVP-LDVs-psgr'!H8/'NBPoNVP-LDVs-psgr'!$B8</f>
        <v>764507.77919713338</v>
      </c>
      <c r="I8" s="4">
        <f>$B8*'NBPoNVP-LDVs-psgr'!I8/'NBPoNVP-LDVs-psgr'!$B8</f>
        <v>749552.16220061353</v>
      </c>
      <c r="J8" s="4">
        <f>$B8*'NBPoNVP-LDVs-psgr'!J8/'NBPoNVP-LDVs-psgr'!$B8</f>
        <v>736911.93465615914</v>
      </c>
      <c r="K8" s="4">
        <f>$B8*'NBPoNVP-LDVs-psgr'!K8/'NBPoNVP-LDVs-psgr'!$B8</f>
        <v>724786.78008945333</v>
      </c>
      <c r="L8" s="4">
        <f>$B8*'NBPoNVP-LDVs-psgr'!L8/'NBPoNVP-LDVs-psgr'!$B8</f>
        <v>713284.07739111187</v>
      </c>
      <c r="M8" s="4">
        <f>$B8*'NBPoNVP-LDVs-psgr'!M8/'NBPoNVP-LDVs-psgr'!$B8</f>
        <v>702288.71723771212</v>
      </c>
      <c r="N8" s="4">
        <f>$B8*'NBPoNVP-LDVs-psgr'!N8/'NBPoNVP-LDVs-psgr'!$B8</f>
        <v>691735.52224081731</v>
      </c>
      <c r="O8" s="4">
        <f>$B8*'NBPoNVP-LDVs-psgr'!O8/'NBPoNVP-LDVs-psgr'!$B8</f>
        <v>681336.54556235101</v>
      </c>
      <c r="P8" s="4">
        <f>$B8*'NBPoNVP-LDVs-psgr'!P8/'NBPoNVP-LDVs-psgr'!$B8</f>
        <v>671355.79842862871</v>
      </c>
      <c r="Q8" s="4">
        <f>$B8*'NBPoNVP-LDVs-psgr'!Q8/'NBPoNVP-LDVs-psgr'!$B8</f>
        <v>661880.20060410537</v>
      </c>
      <c r="R8" s="4">
        <f>$B8*'NBPoNVP-LDVs-psgr'!R8/'NBPoNVP-LDVs-psgr'!$B8</f>
        <v>652944.36101591121</v>
      </c>
      <c r="S8" s="4">
        <f>$B8*'NBPoNVP-LDVs-psgr'!S8/'NBPoNVP-LDVs-psgr'!$B8</f>
        <v>644464.42479621898</v>
      </c>
      <c r="T8" s="4">
        <f>$B8*'NBPoNVP-LDVs-psgr'!T8/'NBPoNVP-LDVs-psgr'!$B8</f>
        <v>636398.90984992229</v>
      </c>
      <c r="U8" s="4">
        <f>$B8*'NBPoNVP-LDVs-psgr'!U8/'NBPoNVP-LDVs-psgr'!$B8</f>
        <v>628754.08726512908</v>
      </c>
      <c r="V8" s="4">
        <f>$B8*'NBPoNVP-LDVs-psgr'!V8/'NBPoNVP-LDVs-psgr'!$B8</f>
        <v>621446.19738211541</v>
      </c>
      <c r="W8" s="4">
        <f>$B8*'NBPoNVP-LDVs-psgr'!W8/'NBPoNVP-LDVs-psgr'!$B8</f>
        <v>614488.50859375042</v>
      </c>
      <c r="X8" s="4">
        <f>$B8*'NBPoNVP-LDVs-psgr'!X8/'NBPoNVP-LDVs-psgr'!$B8</f>
        <v>607863.80897395464</v>
      </c>
      <c r="Y8" s="4">
        <f>$B8*'NBPoNVP-LDVs-psgr'!Y8/'NBPoNVP-LDVs-psgr'!$B8</f>
        <v>601580.04508264549</v>
      </c>
      <c r="Z8" s="4">
        <f>$B8*'NBPoNVP-LDVs-psgr'!Z8/'NBPoNVP-LDVs-psgr'!$B8</f>
        <v>595555.09852997737</v>
      </c>
      <c r="AA8" s="4">
        <f>$B8*'NBPoNVP-LDVs-psgr'!AA8/'NBPoNVP-LDVs-psgr'!$B8</f>
        <v>589824.92417069385</v>
      </c>
      <c r="AB8" s="4">
        <f>$B8*'NBPoNVP-LDVs-psgr'!AB8/'NBPoNVP-LDVs-psgr'!$B8</f>
        <v>584362.69647561933</v>
      </c>
      <c r="AC8" s="4">
        <f>$B8*'NBPoNVP-LDVs-psgr'!AC8/'NBPoNVP-LDVs-psgr'!$B8</f>
        <v>579153.48545162834</v>
      </c>
      <c r="AD8" s="4">
        <f>$B8*'NBPoNVP-LDVs-psgr'!AD8/'NBPoNVP-LDVs-psgr'!$B8</f>
        <v>574182.84375210176</v>
      </c>
      <c r="AE8" s="4">
        <f>$B8*'NBPoNVP-LDVs-psgr'!AE8/'NBPoNVP-LDVs-psgr'!$B8</f>
        <v>569263.938685962</v>
      </c>
      <c r="AF8" s="4"/>
      <c r="AG8" s="4"/>
      <c r="AH8" s="4"/>
      <c r="AI8" s="4"/>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D10" sqref="D10"/>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Calcs'!D72</f>
        <v>194622.30963395428</v>
      </c>
      <c r="C2" s="4">
        <f>'ICCT MDV HDV Calcs'!E72</f>
        <v>188027.92163638974</v>
      </c>
      <c r="D2" s="4">
        <f>'ICCT MDV HDV Calcs'!F72</f>
        <v>181147.65943069826</v>
      </c>
      <c r="E2" s="4">
        <f>'ICCT MDV HDV Calcs'!G72</f>
        <v>174355.13175510819</v>
      </c>
      <c r="F2" s="4">
        <f>'ICCT MDV HDV Calcs'!H72</f>
        <v>167958.88343557177</v>
      </c>
      <c r="G2" s="4">
        <f>'ICCT MDV HDV Calcs'!I72</f>
        <v>161738.75064521877</v>
      </c>
      <c r="H2" s="4">
        <f>'ICCT MDV HDV Calcs'!J72</f>
        <v>155749.29173981314</v>
      </c>
      <c r="I2" s="4">
        <f>'ICCT MDV HDV Calcs'!K72</f>
        <v>149848.8235958679</v>
      </c>
      <c r="J2" s="4">
        <f>'ICCT MDV HDV Calcs'!L72</f>
        <v>144311.48148466091</v>
      </c>
      <c r="K2" s="4">
        <f>'ICCT MDV HDV Calcs'!M72</f>
        <v>138991.44681661145</v>
      </c>
      <c r="L2" s="4">
        <f>'ICCT MDV HDV Calcs'!N72</f>
        <v>138671.65419966486</v>
      </c>
      <c r="M2" s="4">
        <f>'ICCT MDV HDV Calcs'!O72</f>
        <v>138360.03782504742</v>
      </c>
      <c r="N2" s="4">
        <f>'ICCT MDV HDV Calcs'!P72</f>
        <v>138056.55498065389</v>
      </c>
      <c r="O2" s="4">
        <f>'ICCT MDV HDV Calcs'!Q72</f>
        <v>137761.16095992757</v>
      </c>
      <c r="P2" s="4">
        <f>'ICCT MDV HDV Calcs'!R72</f>
        <v>137473.80902459807</v>
      </c>
      <c r="Q2" s="4">
        <f>'ICCT MDV HDV Calcs'!S72</f>
        <v>137473.80902459807</v>
      </c>
      <c r="R2" s="4">
        <f>'ICCT MDV HDV Calcs'!T72</f>
        <v>137473.80902459807</v>
      </c>
      <c r="S2" s="4">
        <f>'ICCT MDV HDV Calcs'!U72</f>
        <v>137473.80902459807</v>
      </c>
      <c r="T2" s="4">
        <f>'ICCT MDV HDV Calcs'!V72</f>
        <v>137473.80902459807</v>
      </c>
      <c r="U2" s="4">
        <f>'ICCT MDV HDV Calcs'!W72</f>
        <v>137473.80902459807</v>
      </c>
      <c r="V2" s="4">
        <f>'ICCT MDV HDV Calcs'!X72</f>
        <v>137473.80902459807</v>
      </c>
      <c r="W2" s="4">
        <f>'ICCT MDV HDV Calcs'!Y72</f>
        <v>137473.80902459807</v>
      </c>
      <c r="X2" s="4">
        <f>'ICCT MDV HDV Calcs'!Z72</f>
        <v>137473.80902459807</v>
      </c>
      <c r="Y2" s="4">
        <f>'ICCT MDV HDV Calcs'!AA72</f>
        <v>137473.80902459807</v>
      </c>
      <c r="Z2" s="4">
        <f>'ICCT MDV HDV Calcs'!AB72</f>
        <v>137473.80902459807</v>
      </c>
      <c r="AA2" s="4">
        <f>'ICCT MDV HDV Calcs'!AC72</f>
        <v>137473.80902459807</v>
      </c>
      <c r="AB2" s="4">
        <f>'ICCT MDV HDV Calcs'!AD72</f>
        <v>137473.80902459807</v>
      </c>
      <c r="AC2" s="4">
        <f>'ICCT MDV HDV Calcs'!AE72</f>
        <v>137473.80902459807</v>
      </c>
      <c r="AD2" s="4">
        <f>'ICCT MDV HDV Calcs'!AF72</f>
        <v>137473.80902459807</v>
      </c>
      <c r="AE2" s="4">
        <f>'ICCT MDV HDV Calcs'!AG72</f>
        <v>137473.80902459807</v>
      </c>
      <c r="AF2" s="4"/>
      <c r="AG2" s="4"/>
      <c r="AH2" s="4"/>
      <c r="AI2" s="4"/>
    </row>
    <row r="3" spans="1:35" x14ac:dyDescent="0.25">
      <c r="A3" t="s">
        <v>1</v>
      </c>
      <c r="B3" s="4">
        <f>'ICE Freight HDVs'!P3*$B$4</f>
        <v>165989.65977472859</v>
      </c>
      <c r="C3" s="4">
        <f>$B$3*'NBPoNVP-LDVs-psgr'!C3/'NBPoNVP-LDVs-psgr'!$B$3</f>
        <v>161171.37158086814</v>
      </c>
      <c r="D3" s="4">
        <f>$B$3*'NBPoNVP-LDVs-psgr'!D3/'NBPoNVP-LDVs-psgr'!$B$3</f>
        <v>163070.15610462445</v>
      </c>
      <c r="E3" s="4">
        <f>$B$3*'NBPoNVP-LDVs-psgr'!E3/'NBPoNVP-LDVs-psgr'!$B$3</f>
        <v>164327.8909966847</v>
      </c>
      <c r="F3" s="4">
        <f>$B$3*'NBPoNVP-LDVs-psgr'!F3/'NBPoNVP-LDVs-psgr'!$B$3</f>
        <v>166703.75850936017</v>
      </c>
      <c r="G3" s="4">
        <f>$B$3*'NBPoNVP-LDVs-psgr'!G3/'NBPoNVP-LDVs-psgr'!$B$3</f>
        <v>168161.81137324637</v>
      </c>
      <c r="H3" s="4">
        <f>$B$3*'NBPoNVP-LDVs-psgr'!H3/'NBPoNVP-LDVs-psgr'!$B$3</f>
        <v>169349.65168455939</v>
      </c>
      <c r="I3" s="4">
        <f>$B$3*'NBPoNVP-LDVs-psgr'!I3/'NBPoNVP-LDVs-psgr'!$B$3</f>
        <v>171471.79425714022</v>
      </c>
      <c r="J3" s="4">
        <f>$B$3*'NBPoNVP-LDVs-psgr'!J3/'NBPoNVP-LDVs-psgr'!$B$3</f>
        <v>172514.47848428728</v>
      </c>
      <c r="K3" s="4">
        <f>$B$3*'NBPoNVP-LDVs-psgr'!K3/'NBPoNVP-LDVs-psgr'!$B$3</f>
        <v>173490.19929945763</v>
      </c>
      <c r="L3" s="4">
        <f>$B$3*'NBPoNVP-LDVs-psgr'!L3/'NBPoNVP-LDVs-psgr'!$B$3</f>
        <v>174479.73230273678</v>
      </c>
      <c r="M3" s="4">
        <f>$B$3*'NBPoNVP-LDVs-psgr'!M3/'NBPoNVP-LDVs-psgr'!$B$3</f>
        <v>175461.32812903123</v>
      </c>
      <c r="N3" s="4">
        <f>$B$3*'NBPoNVP-LDVs-psgr'!N3/'NBPoNVP-LDVs-psgr'!$B$3</f>
        <v>176525.14451081643</v>
      </c>
      <c r="O3" s="4">
        <f>$B$3*'NBPoNVP-LDVs-psgr'!O3/'NBPoNVP-LDVs-psgr'!$B$3</f>
        <v>177383.03420674428</v>
      </c>
      <c r="P3" s="4">
        <f>$B$3*'NBPoNVP-LDVs-psgr'!P3/'NBPoNVP-LDVs-psgr'!$B$3</f>
        <v>178233.14508833003</v>
      </c>
      <c r="Q3" s="4">
        <f>$B$3*'NBPoNVP-LDVs-psgr'!Q3/'NBPoNVP-LDVs-psgr'!$B$3</f>
        <v>179000.44427566728</v>
      </c>
      <c r="R3" s="4">
        <f>$B$3*'NBPoNVP-LDVs-psgr'!R3/'NBPoNVP-LDVs-psgr'!$B$3</f>
        <v>179741.94675598448</v>
      </c>
      <c r="S3" s="4">
        <f>$B$3*'NBPoNVP-LDVs-psgr'!S3/'NBPoNVP-LDVs-psgr'!$B$3</f>
        <v>180417.83377047136</v>
      </c>
      <c r="T3" s="4">
        <f>$B$3*'NBPoNVP-LDVs-psgr'!T3/'NBPoNVP-LDVs-psgr'!$B$3</f>
        <v>181110.40986790703</v>
      </c>
      <c r="U3" s="4">
        <f>$B$3*'NBPoNVP-LDVs-psgr'!U3/'NBPoNVP-LDVs-psgr'!$B$3</f>
        <v>181643.9799491697</v>
      </c>
      <c r="V3" s="4">
        <f>$B$3*'NBPoNVP-LDVs-psgr'!V3/'NBPoNVP-LDVs-psgr'!$B$3</f>
        <v>182144.69386855458</v>
      </c>
      <c r="W3" s="4">
        <f>$B$3*'NBPoNVP-LDVs-psgr'!W3/'NBPoNVP-LDVs-psgr'!$B$3</f>
        <v>182596.52189150025</v>
      </c>
      <c r="X3" s="4">
        <f>$B$3*'NBPoNVP-LDVs-psgr'!X3/'NBPoNVP-LDVs-psgr'!$B$3</f>
        <v>183018.19272342176</v>
      </c>
      <c r="Y3" s="4">
        <f>$B$3*'NBPoNVP-LDVs-psgr'!Y3/'NBPoNVP-LDVs-psgr'!$B$3</f>
        <v>183331.42769386174</v>
      </c>
      <c r="Z3" s="4">
        <f>$B$3*'NBPoNVP-LDVs-psgr'!Z3/'NBPoNVP-LDVs-psgr'!$B$3</f>
        <v>183659.99889003529</v>
      </c>
      <c r="AA3" s="4">
        <f>$B$3*'NBPoNVP-LDVs-psgr'!AA3/'NBPoNVP-LDVs-psgr'!$B$3</f>
        <v>183908.84427549969</v>
      </c>
      <c r="AB3" s="4">
        <f>$B$3*'NBPoNVP-LDVs-psgr'!AB3/'NBPoNVP-LDVs-psgr'!$B$3</f>
        <v>184226.87355075692</v>
      </c>
      <c r="AC3" s="4">
        <f>$B$3*'NBPoNVP-LDVs-psgr'!AC3/'NBPoNVP-LDVs-psgr'!$B$3</f>
        <v>184491.41862339916</v>
      </c>
      <c r="AD3" s="4">
        <f>$B$3*'NBPoNVP-LDVs-psgr'!AD3/'NBPoNVP-LDVs-psgr'!$B$3</f>
        <v>184964.1677543949</v>
      </c>
      <c r="AE3" s="4">
        <f>$B$3*'NBPoNVP-LDVs-psgr'!AE3/'NBPoNVP-LDVs-psgr'!$B$3</f>
        <v>185161.16683714857</v>
      </c>
      <c r="AF3" s="4"/>
      <c r="AG3" s="4"/>
      <c r="AH3" s="4"/>
      <c r="AI3" s="4"/>
    </row>
    <row r="4" spans="1:35" x14ac:dyDescent="0.25">
      <c r="A4" t="s">
        <v>2</v>
      </c>
      <c r="B4" s="4">
        <f>B5</f>
        <v>116533.07558411351</v>
      </c>
      <c r="C4" s="4">
        <f t="shared" ref="C4:AE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c r="AG4" s="4"/>
      <c r="AH4" s="4"/>
      <c r="AI4" s="4"/>
    </row>
    <row r="5" spans="1:35" x14ac:dyDescent="0.25">
      <c r="A5" t="s">
        <v>3</v>
      </c>
      <c r="B5" s="4">
        <f>'ICE Freight HDVs'!N8*cpi_2020to2012</f>
        <v>116533.07558411351</v>
      </c>
      <c r="C5" s="4">
        <f>$B5*('NBPoNVP-LDVs-frgt'!B$5/'NBPoNVP-LDVs-frgt'!$B$5)</f>
        <v>116533.07558411351</v>
      </c>
      <c r="D5" s="4">
        <f>$B5*('NBPoNVP-LDVs-frgt'!C$5/'NBPoNVP-LDVs-frgt'!$B$5)</f>
        <v>116533.07558411351</v>
      </c>
      <c r="E5" s="4">
        <f>$B5*('NBPoNVP-LDVs-frgt'!D$5/'NBPoNVP-LDVs-frgt'!$B$5)</f>
        <v>116533.07558411351</v>
      </c>
      <c r="F5" s="4">
        <f>$B5*('NBPoNVP-LDVs-frgt'!E$5/'NBPoNVP-LDVs-frgt'!$B$5)</f>
        <v>116533.07558411351</v>
      </c>
      <c r="G5" s="4">
        <f>$B5*('NBPoNVP-LDVs-frgt'!F$5/'NBPoNVP-LDVs-frgt'!$B$5)</f>
        <v>116533.07558411351</v>
      </c>
      <c r="H5" s="4">
        <f>$B5*('NBPoNVP-LDVs-frgt'!G$5/'NBPoNVP-LDVs-frgt'!$B$5)</f>
        <v>116533.07558411351</v>
      </c>
      <c r="I5" s="4">
        <f>$B5*('NBPoNVP-LDVs-frgt'!H$5/'NBPoNVP-LDVs-frgt'!$B$5)</f>
        <v>116533.07558411351</v>
      </c>
      <c r="J5" s="4">
        <f>$B5*('NBPoNVP-LDVs-frgt'!I$5/'NBPoNVP-LDVs-frgt'!$B$5)</f>
        <v>116533.07558411351</v>
      </c>
      <c r="K5" s="4">
        <f>$B5*('NBPoNVP-LDVs-frgt'!J$5/'NBPoNVP-LDVs-frgt'!$B$5)</f>
        <v>116533.07558411351</v>
      </c>
      <c r="L5" s="4">
        <f>$B5*('NBPoNVP-LDVs-frgt'!K$5/'NBPoNVP-LDVs-frgt'!$B$5)</f>
        <v>116533.07558411351</v>
      </c>
      <c r="M5" s="4">
        <f>$B5*('NBPoNVP-LDVs-frgt'!L$5/'NBPoNVP-LDVs-frgt'!$B$5)</f>
        <v>116533.07558411351</v>
      </c>
      <c r="N5" s="4">
        <f>$B5*('NBPoNVP-LDVs-frgt'!M$5/'NBPoNVP-LDVs-frgt'!$B$5)</f>
        <v>116533.07558411351</v>
      </c>
      <c r="O5" s="4">
        <f>$B5*('NBPoNVP-LDVs-frgt'!N$5/'NBPoNVP-LDVs-frgt'!$B$5)</f>
        <v>116533.07558411351</v>
      </c>
      <c r="P5" s="4">
        <f>$B5*('NBPoNVP-LDVs-frgt'!O$5/'NBPoNVP-LDVs-frgt'!$B$5)</f>
        <v>116533.07558411351</v>
      </c>
      <c r="Q5" s="4">
        <f>$B5*('NBPoNVP-LDVs-frgt'!P$5/'NBPoNVP-LDVs-frgt'!$B$5)</f>
        <v>116533.07558411351</v>
      </c>
      <c r="R5" s="4">
        <f>$B5*('NBPoNVP-LDVs-frgt'!Q$5/'NBPoNVP-LDVs-frgt'!$B$5)</f>
        <v>116533.07558411351</v>
      </c>
      <c r="S5" s="4">
        <f>$B5*('NBPoNVP-LDVs-frgt'!R$5/'NBPoNVP-LDVs-frgt'!$B$5)</f>
        <v>116533.07558411351</v>
      </c>
      <c r="T5" s="4">
        <f>$B5*('NBPoNVP-LDVs-frgt'!S$5/'NBPoNVP-LDVs-frgt'!$B$5)</f>
        <v>116533.07558411351</v>
      </c>
      <c r="U5" s="4">
        <f>$B5*('NBPoNVP-LDVs-frgt'!T$5/'NBPoNVP-LDVs-frgt'!$B$5)</f>
        <v>116533.07558411351</v>
      </c>
      <c r="V5" s="4">
        <f>$B5*('NBPoNVP-LDVs-frgt'!U$5/'NBPoNVP-LDVs-frgt'!$B$5)</f>
        <v>116533.07558411351</v>
      </c>
      <c r="W5" s="4">
        <f>$B5*('NBPoNVP-LDVs-frgt'!V$5/'NBPoNVP-LDVs-frgt'!$B$5)</f>
        <v>116533.07558411351</v>
      </c>
      <c r="X5" s="4">
        <f>$B5*('NBPoNVP-LDVs-frgt'!W$5/'NBPoNVP-LDVs-frgt'!$B$5)</f>
        <v>116533.07558411351</v>
      </c>
      <c r="Y5" s="4">
        <f>$B5*('NBPoNVP-LDVs-frgt'!X$5/'NBPoNVP-LDVs-frgt'!$B$5)</f>
        <v>116533.07558411351</v>
      </c>
      <c r="Z5" s="4">
        <f>$B5*('NBPoNVP-LDVs-frgt'!Y$5/'NBPoNVP-LDVs-frgt'!$B$5)</f>
        <v>116533.07558411351</v>
      </c>
      <c r="AA5" s="4">
        <f>$B5*('NBPoNVP-LDVs-frgt'!Z$5/'NBPoNVP-LDVs-frgt'!$B$5)</f>
        <v>116533.07558411351</v>
      </c>
      <c r="AB5" s="4">
        <f>$B5*('NBPoNVP-LDVs-frgt'!AA$5/'NBPoNVP-LDVs-frgt'!$B$5)</f>
        <v>116533.07558411351</v>
      </c>
      <c r="AC5" s="4">
        <f>$B5*('NBPoNVP-LDVs-frgt'!AB$5/'NBPoNVP-LDVs-frgt'!$B$5)</f>
        <v>116533.07558411351</v>
      </c>
      <c r="AD5" s="4">
        <f>$B5*('NBPoNVP-LDVs-frgt'!AC$5/'NBPoNVP-LDVs-frgt'!$B$5)</f>
        <v>116533.07558411351</v>
      </c>
      <c r="AE5" s="4">
        <f>$B5*('NBPoNVP-LDVs-frgt'!AD$5/'NBPoNVP-LDVs-frgt'!$B$5)</f>
        <v>116533.07558411351</v>
      </c>
    </row>
    <row r="6" spans="1:35" x14ac:dyDescent="0.25">
      <c r="A6" t="s">
        <v>4</v>
      </c>
      <c r="B6" s="4">
        <f>'ICE Freight HDVs'!P5*$B$5</f>
        <v>282145.10468976037</v>
      </c>
      <c r="C6" s="4">
        <f>$B$6*'NBPoNVP-LDVs-psgr'!C6/'NBPoNVP-LDVs-psgr'!$B$6</f>
        <v>280264.96806235326</v>
      </c>
      <c r="D6" s="4">
        <f>$B$6*'NBPoNVP-LDVs-psgr'!D6/'NBPoNVP-LDVs-psgr'!$B$6</f>
        <v>277373.55751400063</v>
      </c>
      <c r="E6" s="4">
        <f>$B$6*'NBPoNVP-LDVs-psgr'!E6/'NBPoNVP-LDVs-psgr'!$B$6</f>
        <v>275216.77578156674</v>
      </c>
      <c r="F6" s="4">
        <f>$B$6*'NBPoNVP-LDVs-psgr'!F6/'NBPoNVP-LDVs-psgr'!$B$6</f>
        <v>273613.28425918857</v>
      </c>
      <c r="G6" s="4">
        <f>$B$6*'NBPoNVP-LDVs-psgr'!G6/'NBPoNVP-LDVs-psgr'!$B$6</f>
        <v>272489.7935840268</v>
      </c>
      <c r="H6" s="4">
        <f>$B$6*'NBPoNVP-LDVs-psgr'!H6/'NBPoNVP-LDVs-psgr'!$B$6</f>
        <v>271777.15428736771</v>
      </c>
      <c r="I6" s="4">
        <f>$B$6*'NBPoNVP-LDVs-psgr'!I6/'NBPoNVP-LDVs-psgr'!$B$6</f>
        <v>271598.78841073986</v>
      </c>
      <c r="J6" s="4">
        <f>$B$6*'NBPoNVP-LDVs-psgr'!J6/'NBPoNVP-LDVs-psgr'!$B$6</f>
        <v>271784.35880198522</v>
      </c>
      <c r="K6" s="4">
        <f>$B$6*'NBPoNVP-LDVs-psgr'!K6/'NBPoNVP-LDVs-psgr'!$B$6</f>
        <v>272448.75379502645</v>
      </c>
      <c r="L6" s="4">
        <f>$B$6*'NBPoNVP-LDVs-psgr'!L6/'NBPoNVP-LDVs-psgr'!$B$6</f>
        <v>272047.65435917565</v>
      </c>
      <c r="M6" s="4">
        <f>$B$6*'NBPoNVP-LDVs-psgr'!M6/'NBPoNVP-LDVs-psgr'!$B$6</f>
        <v>271972.44660037389</v>
      </c>
      <c r="N6" s="4">
        <f>$B$6*'NBPoNVP-LDVs-psgr'!N6/'NBPoNVP-LDVs-psgr'!$B$6</f>
        <v>272129.85555172479</v>
      </c>
      <c r="O6" s="4">
        <f>$B$6*'NBPoNVP-LDVs-psgr'!O6/'NBPoNVP-LDVs-psgr'!$B$6</f>
        <v>272500.70806139545</v>
      </c>
      <c r="P6" s="4">
        <f>$B$6*'NBPoNVP-LDVs-psgr'!P6/'NBPoNVP-LDVs-psgr'!$B$6</f>
        <v>273070.59927021101</v>
      </c>
      <c r="Q6" s="4">
        <f>$B$6*'NBPoNVP-LDVs-psgr'!Q6/'NBPoNVP-LDVs-psgr'!$B$6</f>
        <v>273070.59927021101</v>
      </c>
      <c r="R6" s="4">
        <f>$B$6*'NBPoNVP-LDVs-psgr'!R6/'NBPoNVP-LDVs-psgr'!$B$6</f>
        <v>273070.59927021101</v>
      </c>
      <c r="S6" s="4">
        <f>$B$6*'NBPoNVP-LDVs-psgr'!S6/'NBPoNVP-LDVs-psgr'!$B$6</f>
        <v>273070.59927021101</v>
      </c>
      <c r="T6" s="4">
        <f>$B$6*'NBPoNVP-LDVs-psgr'!T6/'NBPoNVP-LDVs-psgr'!$B$6</f>
        <v>273070.59927021101</v>
      </c>
      <c r="U6" s="4">
        <f>$B$6*'NBPoNVP-LDVs-psgr'!U6/'NBPoNVP-LDVs-psgr'!$B$6</f>
        <v>273070.59927021101</v>
      </c>
      <c r="V6" s="4">
        <f>$B$6*'NBPoNVP-LDVs-psgr'!V6/'NBPoNVP-LDVs-psgr'!$B$6</f>
        <v>273070.59927021101</v>
      </c>
      <c r="W6" s="4">
        <f>$B$6*'NBPoNVP-LDVs-psgr'!W6/'NBPoNVP-LDVs-psgr'!$B$6</f>
        <v>273070.59927021101</v>
      </c>
      <c r="X6" s="4">
        <f>$B$6*'NBPoNVP-LDVs-psgr'!X6/'NBPoNVP-LDVs-psgr'!$B$6</f>
        <v>273070.59927021101</v>
      </c>
      <c r="Y6" s="4">
        <f>$B$6*'NBPoNVP-LDVs-psgr'!Y6/'NBPoNVP-LDVs-psgr'!$B$6</f>
        <v>273070.59927021101</v>
      </c>
      <c r="Z6" s="4">
        <f>$B$6*'NBPoNVP-LDVs-psgr'!Z6/'NBPoNVP-LDVs-psgr'!$B$6</f>
        <v>273070.59927021101</v>
      </c>
      <c r="AA6" s="4">
        <f>$B$6*'NBPoNVP-LDVs-psgr'!AA6/'NBPoNVP-LDVs-psgr'!$B$6</f>
        <v>273070.59927021101</v>
      </c>
      <c r="AB6" s="4">
        <f>$B$6*'NBPoNVP-LDVs-psgr'!AB6/'NBPoNVP-LDVs-psgr'!$B$6</f>
        <v>273070.59927021101</v>
      </c>
      <c r="AC6" s="4">
        <f>$B$6*'NBPoNVP-LDVs-psgr'!AC6/'NBPoNVP-LDVs-psgr'!$B$6</f>
        <v>273070.59927021101</v>
      </c>
      <c r="AD6" s="4">
        <f>$B$6*'NBPoNVP-LDVs-psgr'!AD6/'NBPoNVP-LDVs-psgr'!$B$6</f>
        <v>273070.59927021101</v>
      </c>
      <c r="AE6" s="4">
        <f>$B$6*'NBPoNVP-LDVs-psgr'!AE6/'NBPoNVP-LDVs-psgr'!$B$6</f>
        <v>273070.59927021101</v>
      </c>
      <c r="AF6" s="4"/>
      <c r="AG6" s="4"/>
      <c r="AH6" s="4"/>
      <c r="AI6" s="4"/>
    </row>
    <row r="7" spans="1:35" x14ac:dyDescent="0.25">
      <c r="A7" t="s">
        <v>198</v>
      </c>
      <c r="B7" s="4">
        <f>B3*'NBPoNVP-LDVs-psgr'!B7/'NBPoNVP-LDVs-psgr'!$B$3</f>
        <v>156300.47874686334</v>
      </c>
      <c r="C7" s="4">
        <f>$B$7*'NBPoNVP-LDVs-psgr'!C7/'NBPoNVP-LDVs-psgr'!$B$7</f>
        <v>141018.98408832634</v>
      </c>
      <c r="D7" s="4">
        <f>$B$7*'NBPoNVP-LDVs-psgr'!D7/'NBPoNVP-LDVs-psgr'!$B$7</f>
        <v>141706.64015100876</v>
      </c>
      <c r="E7" s="4">
        <f>$B$7*'NBPoNVP-LDVs-psgr'!E7/'NBPoNVP-LDVs-psgr'!$B$7</f>
        <v>142212.09252268632</v>
      </c>
      <c r="F7" s="4">
        <f>$B$7*'NBPoNVP-LDVs-psgr'!F7/'NBPoNVP-LDVs-psgr'!$B$7</f>
        <v>143439.74066722966</v>
      </c>
      <c r="G7" s="4">
        <f>$B$7*'NBPoNVP-LDVs-psgr'!G7/'NBPoNVP-LDVs-psgr'!$B$7</f>
        <v>143820.23858154178</v>
      </c>
      <c r="H7" s="4">
        <f>$B$7*'NBPoNVP-LDVs-psgr'!H7/'NBPoNVP-LDVs-psgr'!$B$7</f>
        <v>144272.08720455546</v>
      </c>
      <c r="I7" s="4">
        <f>$B$7*'NBPoNVP-LDVs-psgr'!I7/'NBPoNVP-LDVs-psgr'!$B$7</f>
        <v>145742.07778257164</v>
      </c>
      <c r="J7" s="4">
        <f>$B$7*'NBPoNVP-LDVs-psgr'!J7/'NBPoNVP-LDVs-psgr'!$B$7</f>
        <v>146050.07254454467</v>
      </c>
      <c r="K7" s="4">
        <f>$B$7*'NBPoNVP-LDVs-psgr'!K7/'NBPoNVP-LDVs-psgr'!$B$7</f>
        <v>146307.84697109845</v>
      </c>
      <c r="L7" s="4">
        <f>$B$7*'NBPoNVP-LDVs-psgr'!L7/'NBPoNVP-LDVs-psgr'!$B$7</f>
        <v>146553.20322947743</v>
      </c>
      <c r="M7" s="4">
        <f>$B$7*'NBPoNVP-LDVs-psgr'!M7/'NBPoNVP-LDVs-psgr'!$B$7</f>
        <v>146782.29088117278</v>
      </c>
      <c r="N7" s="4">
        <f>$B$7*'NBPoNVP-LDVs-psgr'!N7/'NBPoNVP-LDVs-psgr'!$B$7</f>
        <v>147048.96230700336</v>
      </c>
      <c r="O7" s="4">
        <f>$B$7*'NBPoNVP-LDVs-psgr'!O7/'NBPoNVP-LDVs-psgr'!$B$7</f>
        <v>147267.45285306461</v>
      </c>
      <c r="P7" s="4">
        <f>$B$7*'NBPoNVP-LDVs-psgr'!P7/'NBPoNVP-LDVs-psgr'!$B$7</f>
        <v>147516.6931488922</v>
      </c>
      <c r="Q7" s="4">
        <f>$B$7*'NBPoNVP-LDVs-psgr'!Q7/'NBPoNVP-LDVs-psgr'!$B$7</f>
        <v>147767.89226291401</v>
      </c>
      <c r="R7" s="4">
        <f>$B$7*'NBPoNVP-LDVs-psgr'!R7/'NBPoNVP-LDVs-psgr'!$B$7</f>
        <v>148063.40165883247</v>
      </c>
      <c r="S7" s="4">
        <f>$B$7*'NBPoNVP-LDVs-psgr'!S7/'NBPoNVP-LDVs-psgr'!$B$7</f>
        <v>148347.07750812979</v>
      </c>
      <c r="T7" s="4">
        <f>$B$7*'NBPoNVP-LDVs-psgr'!T7/'NBPoNVP-LDVs-psgr'!$B$7</f>
        <v>148741.18971287599</v>
      </c>
      <c r="U7" s="4">
        <f>$B$7*'NBPoNVP-LDVs-psgr'!U7/'NBPoNVP-LDVs-psgr'!$B$7</f>
        <v>148979.6850677341</v>
      </c>
      <c r="V7" s="4">
        <f>$B$7*'NBPoNVP-LDVs-psgr'!V7/'NBPoNVP-LDVs-psgr'!$B$7</f>
        <v>149243.65177890539</v>
      </c>
      <c r="W7" s="4">
        <f>$B$7*'NBPoNVP-LDVs-psgr'!W7/'NBPoNVP-LDVs-psgr'!$B$7</f>
        <v>149494.21251306974</v>
      </c>
      <c r="X7" s="4">
        <f>$B$7*'NBPoNVP-LDVs-psgr'!X7/'NBPoNVP-LDVs-psgr'!$B$7</f>
        <v>149733.20849213185</v>
      </c>
      <c r="Y7" s="4">
        <f>$B$7*'NBPoNVP-LDVs-psgr'!Y7/'NBPoNVP-LDVs-psgr'!$B$7</f>
        <v>149885.79471764396</v>
      </c>
      <c r="Z7" s="4">
        <f>$B$7*'NBPoNVP-LDVs-psgr'!Z7/'NBPoNVP-LDVs-psgr'!$B$7</f>
        <v>150060.29753163134</v>
      </c>
      <c r="AA7" s="4">
        <f>$B$7*'NBPoNVP-LDVs-psgr'!AA7/'NBPoNVP-LDVs-psgr'!$B$7</f>
        <v>150195.38878915471</v>
      </c>
      <c r="AB7" s="4">
        <f>$B$7*'NBPoNVP-LDVs-psgr'!AB7/'NBPoNVP-LDVs-psgr'!$B$7</f>
        <v>150368.95755261375</v>
      </c>
      <c r="AC7" s="4">
        <f>$B$7*'NBPoNVP-LDVs-psgr'!AC7/'NBPoNVP-LDVs-psgr'!$B$7</f>
        <v>150532.71878552562</v>
      </c>
      <c r="AD7" s="4">
        <f>$B$7*'NBPoNVP-LDVs-psgr'!AD7/'NBPoNVP-LDVs-psgr'!$B$7</f>
        <v>150979.35285307199</v>
      </c>
      <c r="AE7" s="4">
        <f>$B$7*'NBPoNVP-LDVs-psgr'!AE7/'NBPoNVP-LDVs-psgr'!$B$7</f>
        <v>151054.55064038836</v>
      </c>
      <c r="AF7" s="4"/>
      <c r="AG7" s="4"/>
      <c r="AH7" s="4"/>
      <c r="AI7" s="4"/>
    </row>
    <row r="8" spans="1:35" x14ac:dyDescent="0.25">
      <c r="A8" t="s">
        <v>199</v>
      </c>
      <c r="B8" s="4">
        <f>'ICE Freight HDVs'!P4*$B$5</f>
        <v>340508.90292698087</v>
      </c>
      <c r="C8" s="4">
        <f>$B$8*'NBPoNVP-LDVs-psgr'!C8/'NBPoNVP-LDVs-psgr'!$B$8</f>
        <v>313326.36626322189</v>
      </c>
      <c r="D8" s="4">
        <f>$B$8*'NBPoNVP-LDVs-psgr'!D8/'NBPoNVP-LDVs-psgr'!$B$8</f>
        <v>307483.48666006478</v>
      </c>
      <c r="E8" s="4">
        <f>$B$8*'NBPoNVP-LDVs-psgr'!E8/'NBPoNVP-LDVs-psgr'!$B$8</f>
        <v>301267.68214120565</v>
      </c>
      <c r="F8" s="4">
        <f>$B$8*'NBPoNVP-LDVs-psgr'!F8/'NBPoNVP-LDVs-psgr'!$B$8</f>
        <v>294295.82375075063</v>
      </c>
      <c r="G8" s="4">
        <f>$B$8*'NBPoNVP-LDVs-psgr'!G8/'NBPoNVP-LDVs-psgr'!$B$8</f>
        <v>288743.0139656954</v>
      </c>
      <c r="H8" s="4">
        <f>$B$8*'NBPoNVP-LDVs-psgr'!H8/'NBPoNVP-LDVs-psgr'!$B$8</f>
        <v>283301.65270990226</v>
      </c>
      <c r="I8" s="4">
        <f>$B$8*'NBPoNVP-LDVs-psgr'!I8/'NBPoNVP-LDVs-psgr'!$B$8</f>
        <v>277759.5887470477</v>
      </c>
      <c r="J8" s="4">
        <f>$B$8*'NBPoNVP-LDVs-psgr'!J8/'NBPoNVP-LDVs-psgr'!$B$8</f>
        <v>273075.53261130268</v>
      </c>
      <c r="K8" s="4">
        <f>$B$8*'NBPoNVP-LDVs-psgr'!K8/'NBPoNVP-LDVs-psgr'!$B$8</f>
        <v>268582.34572480922</v>
      </c>
      <c r="L8" s="4">
        <f>$B$8*'NBPoNVP-LDVs-psgr'!L8/'NBPoNVP-LDVs-psgr'!$B$8</f>
        <v>264319.81920285145</v>
      </c>
      <c r="M8" s="4">
        <f>$B$8*'NBPoNVP-LDVs-psgr'!M8/'NBPoNVP-LDVs-psgr'!$B$8</f>
        <v>260245.29728383312</v>
      </c>
      <c r="N8" s="4">
        <f>$B$8*'NBPoNVP-LDVs-psgr'!N8/'NBPoNVP-LDVs-psgr'!$B$8</f>
        <v>256334.62735300534</v>
      </c>
      <c r="O8" s="4">
        <f>$B$8*'NBPoNVP-LDVs-psgr'!O8/'NBPoNVP-LDVs-psgr'!$B$8</f>
        <v>252481.10570199598</v>
      </c>
      <c r="P8" s="4">
        <f>$B$8*'NBPoNVP-LDVs-psgr'!P8/'NBPoNVP-LDVs-psgr'!$B$8</f>
        <v>248782.56628198829</v>
      </c>
      <c r="Q8" s="4">
        <f>$B$8*'NBPoNVP-LDVs-psgr'!Q8/'NBPoNVP-LDVs-psgr'!$B$8</f>
        <v>245271.2187232741</v>
      </c>
      <c r="R8" s="4">
        <f>$B$8*'NBPoNVP-LDVs-psgr'!R8/'NBPoNVP-LDVs-psgr'!$B$8</f>
        <v>241959.88796566625</v>
      </c>
      <c r="S8" s="4">
        <f>$B$8*'NBPoNVP-LDVs-psgr'!S8/'NBPoNVP-LDVs-psgr'!$B$8</f>
        <v>238817.50012961798</v>
      </c>
      <c r="T8" s="4">
        <f>$B$8*'NBPoNVP-LDVs-psgr'!T8/'NBPoNVP-LDVs-psgr'!$B$8</f>
        <v>235828.68330339561</v>
      </c>
      <c r="U8" s="4">
        <f>$B$8*'NBPoNVP-LDVs-psgr'!U8/'NBPoNVP-LDVs-psgr'!$B$8</f>
        <v>232995.7613477546</v>
      </c>
      <c r="V8" s="4">
        <f>$B$8*'NBPoNVP-LDVs-psgr'!V8/'NBPoNVP-LDVs-psgr'!$B$8</f>
        <v>230287.69566416671</v>
      </c>
      <c r="W8" s="4">
        <f>$B$8*'NBPoNVP-LDVs-psgr'!W8/'NBPoNVP-LDVs-psgr'!$B$8</f>
        <v>227709.40308635277</v>
      </c>
      <c r="X8" s="4">
        <f>$B$8*'NBPoNVP-LDVs-psgr'!X8/'NBPoNVP-LDVs-psgr'!$B$8</f>
        <v>225254.50543578118</v>
      </c>
      <c r="Y8" s="4">
        <f>$B$8*'NBPoNVP-LDVs-psgr'!Y8/'NBPoNVP-LDVs-psgr'!$B$8</f>
        <v>222925.94744842331</v>
      </c>
      <c r="Z8" s="4">
        <f>$B$8*'NBPoNVP-LDVs-psgr'!Z8/'NBPoNVP-LDVs-psgr'!$B$8</f>
        <v>220693.29872684687</v>
      </c>
      <c r="AA8" s="4">
        <f>$B$8*'NBPoNVP-LDVs-psgr'!AA8/'NBPoNVP-LDVs-psgr'!$B$8</f>
        <v>218569.88296774795</v>
      </c>
      <c r="AB8" s="4">
        <f>$B$8*'NBPoNVP-LDVs-psgr'!AB8/'NBPoNVP-LDVs-psgr'!$B$8</f>
        <v>216545.75950478265</v>
      </c>
      <c r="AC8" s="4">
        <f>$B$8*'NBPoNVP-LDVs-psgr'!AC8/'NBPoNVP-LDVs-psgr'!$B$8</f>
        <v>214615.39576935914</v>
      </c>
      <c r="AD8" s="4">
        <f>$B$8*'NBPoNVP-LDVs-psgr'!AD8/'NBPoNVP-LDVs-psgr'!$B$8</f>
        <v>212773.43804594202</v>
      </c>
      <c r="AE8" s="4">
        <f>$B$8*'NBPoNVP-LDVs-psgr'!AE8/'NBPoNVP-LDVs-psgr'!$B$8</f>
        <v>210950.65223174932</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29632748.295638666</v>
      </c>
      <c r="C2" s="4">
        <f>$B$2</f>
        <v>29632748.295638666</v>
      </c>
      <c r="D2" s="4">
        <f t="shared" ref="D2:AE2" si="0">$B$2</f>
        <v>29632748.295638666</v>
      </c>
      <c r="E2" s="4">
        <f t="shared" si="0"/>
        <v>29632748.295638666</v>
      </c>
      <c r="F2" s="4">
        <f t="shared" si="0"/>
        <v>29632748.295638666</v>
      </c>
      <c r="G2" s="4">
        <f t="shared" si="0"/>
        <v>29632748.295638666</v>
      </c>
      <c r="H2" s="4">
        <f t="shared" si="0"/>
        <v>29632748.295638666</v>
      </c>
      <c r="I2" s="4">
        <f t="shared" si="0"/>
        <v>29632748.295638666</v>
      </c>
      <c r="J2" s="4">
        <f t="shared" si="0"/>
        <v>29632748.295638666</v>
      </c>
      <c r="K2" s="4">
        <f t="shared" si="0"/>
        <v>29632748.295638666</v>
      </c>
      <c r="L2" s="4">
        <f t="shared" si="0"/>
        <v>29632748.295638666</v>
      </c>
      <c r="M2" s="4">
        <f t="shared" si="0"/>
        <v>29632748.295638666</v>
      </c>
      <c r="N2" s="4">
        <f t="shared" si="0"/>
        <v>29632748.295638666</v>
      </c>
      <c r="O2" s="4">
        <f t="shared" si="0"/>
        <v>29632748.295638666</v>
      </c>
      <c r="P2" s="4">
        <f t="shared" si="0"/>
        <v>29632748.295638666</v>
      </c>
      <c r="Q2" s="4">
        <f t="shared" si="0"/>
        <v>29632748.295638666</v>
      </c>
      <c r="R2" s="4">
        <f t="shared" si="0"/>
        <v>29632748.295638666</v>
      </c>
      <c r="S2" s="4">
        <f t="shared" si="0"/>
        <v>29632748.295638666</v>
      </c>
      <c r="T2" s="4">
        <f t="shared" si="0"/>
        <v>29632748.295638666</v>
      </c>
      <c r="U2" s="4">
        <f t="shared" si="0"/>
        <v>29632748.295638666</v>
      </c>
      <c r="V2" s="4">
        <f t="shared" si="0"/>
        <v>29632748.295638666</v>
      </c>
      <c r="W2" s="4">
        <f t="shared" si="0"/>
        <v>29632748.295638666</v>
      </c>
      <c r="X2" s="4">
        <f t="shared" si="0"/>
        <v>29632748.295638666</v>
      </c>
      <c r="Y2" s="4">
        <f t="shared" si="0"/>
        <v>29632748.295638666</v>
      </c>
      <c r="Z2" s="4">
        <f t="shared" si="0"/>
        <v>29632748.295638666</v>
      </c>
      <c r="AA2" s="4">
        <f t="shared" si="0"/>
        <v>29632748.295638666</v>
      </c>
      <c r="AB2" s="4">
        <f t="shared" si="0"/>
        <v>29632748.295638666</v>
      </c>
      <c r="AC2" s="4">
        <f t="shared" si="0"/>
        <v>29632748.295638666</v>
      </c>
      <c r="AD2" s="4">
        <f t="shared" si="0"/>
        <v>29632748.295638666</v>
      </c>
      <c r="AE2" s="4">
        <f t="shared" si="0"/>
        <v>29632748.295638666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139907366.60528967</v>
      </c>
      <c r="C8" s="4">
        <f>C$5*('NBPoNVP-HDVs-psgr'!C$8/'NBPoNVP-HDVs-psgr'!C$5)</f>
        <v>128738680.29609856</v>
      </c>
      <c r="D8" s="4">
        <f>D$5*('NBPoNVP-HDVs-psgr'!D$8/'NBPoNVP-HDVs-psgr'!D$5)</f>
        <v>126337973.90738846</v>
      </c>
      <c r="E8" s="4">
        <f>E$5*('NBPoNVP-HDVs-psgr'!E$8/'NBPoNVP-HDVs-psgr'!E$5)</f>
        <v>123784041.14941494</v>
      </c>
      <c r="F8" s="4">
        <f>F$5*('NBPoNVP-HDVs-psgr'!F$8/'NBPoNVP-HDVs-psgr'!F$5)</f>
        <v>120919463.04479276</v>
      </c>
      <c r="G8" s="4">
        <f>G$5*('NBPoNVP-HDVs-psgr'!G$8/'NBPoNVP-HDVs-psgr'!G$5)</f>
        <v>118637939.74948627</v>
      </c>
      <c r="H8" s="4">
        <f>H$5*('NBPoNVP-HDVs-psgr'!H$8/'NBPoNVP-HDVs-psgr'!H$5)</f>
        <v>116402208.12102623</v>
      </c>
      <c r="I8" s="4">
        <f>I$5*('NBPoNVP-HDVs-psgr'!I$8/'NBPoNVP-HDVs-psgr'!I$5)</f>
        <v>114125100.03975141</v>
      </c>
      <c r="J8" s="4">
        <f>J$5*('NBPoNVP-HDVs-psgr'!J$8/'NBPoNVP-HDVs-psgr'!J$5)</f>
        <v>112200527.86748146</v>
      </c>
      <c r="K8" s="4">
        <f>K$5*('NBPoNVP-HDVs-psgr'!K$8/'NBPoNVP-HDVs-psgr'!K$5)</f>
        <v>110354379.53023954</v>
      </c>
      <c r="L8" s="4">
        <f>L$5*('NBPoNVP-HDVs-psgr'!L$8/'NBPoNVP-HDVs-psgr'!L$5)</f>
        <v>108603004.29262879</v>
      </c>
      <c r="M8" s="4">
        <f>M$5*('NBPoNVP-HDVs-psgr'!M$8/'NBPoNVP-HDVs-psgr'!M$5)</f>
        <v>106928875.8720053</v>
      </c>
      <c r="N8" s="4">
        <f>N$5*('NBPoNVP-HDVs-psgr'!N$8/'NBPoNVP-HDVs-psgr'!N$5)</f>
        <v>105322070.50808817</v>
      </c>
      <c r="O8" s="4">
        <f>O$5*('NBPoNVP-HDVs-psgr'!O$8/'NBPoNVP-HDVs-psgr'!O$5)</f>
        <v>103738746.07305923</v>
      </c>
      <c r="P8" s="4">
        <f>P$5*('NBPoNVP-HDVs-psgr'!P$8/'NBPoNVP-HDVs-psgr'!P$5)</f>
        <v>102219100.31316526</v>
      </c>
      <c r="Q8" s="4">
        <f>Q$5*('NBPoNVP-HDVs-psgr'!Q$8/'NBPoNVP-HDVs-psgr'!Q$5)</f>
        <v>100776367.43319428</v>
      </c>
      <c r="R8" s="4">
        <f>R$5*('NBPoNVP-HDVs-psgr'!R$8/'NBPoNVP-HDVs-psgr'!R$5)</f>
        <v>99415816.909335077</v>
      </c>
      <c r="S8" s="4">
        <f>S$5*('NBPoNVP-HDVs-psgr'!S$8/'NBPoNVP-HDVs-psgr'!S$5)</f>
        <v>98124681.1909592</v>
      </c>
      <c r="T8" s="4">
        <f>T$5*('NBPoNVP-HDVs-psgr'!T$8/'NBPoNVP-HDVs-psgr'!T$5)</f>
        <v>96896644.309021875</v>
      </c>
      <c r="U8" s="4">
        <f>U$5*('NBPoNVP-HDVs-psgr'!U$8/'NBPoNVP-HDVs-psgr'!U$5)</f>
        <v>95732661.08507359</v>
      </c>
      <c r="V8" s="4">
        <f>V$5*('NBPoNVP-HDVs-psgr'!V$8/'NBPoNVP-HDVs-psgr'!V$5)</f>
        <v>94619978.464654163</v>
      </c>
      <c r="W8" s="4">
        <f>W$5*('NBPoNVP-HDVs-psgr'!W$8/'NBPoNVP-HDVs-psgr'!W$5)</f>
        <v>93560616.662953332</v>
      </c>
      <c r="X8" s="4">
        <f>X$5*('NBPoNVP-HDVs-psgr'!X$8/'NBPoNVP-HDVs-psgr'!X$5)</f>
        <v>92551955.031422809</v>
      </c>
      <c r="Y8" s="4">
        <f>Y$5*('NBPoNVP-HDVs-psgr'!Y$8/'NBPoNVP-HDVs-psgr'!Y$5)</f>
        <v>91595203.495123595</v>
      </c>
      <c r="Z8" s="4">
        <f>Z$5*('NBPoNVP-HDVs-psgr'!Z$8/'NBPoNVP-HDVs-psgr'!Z$5)</f>
        <v>90677858.895598084</v>
      </c>
      <c r="AA8" s="4">
        <f>AA$5*('NBPoNVP-HDVs-psgr'!AA$8/'NBPoNVP-HDVs-psgr'!AA$5)</f>
        <v>89805395.636899054</v>
      </c>
      <c r="AB8" s="4">
        <f>AB$5*('NBPoNVP-HDVs-psgr'!AB$8/'NBPoNVP-HDVs-psgr'!AB$5)</f>
        <v>88973729.325230882</v>
      </c>
      <c r="AC8" s="4">
        <f>AC$5*('NBPoNVP-HDVs-psgr'!AC$8/'NBPoNVP-HDVs-psgr'!AC$5)</f>
        <v>88180586.753944382</v>
      </c>
      <c r="AD8" s="4">
        <f>AD$5*('NBPoNVP-HDVs-psgr'!AD$8/'NBPoNVP-HDVs-psgr'!AD$5)</f>
        <v>87423768.203044921</v>
      </c>
      <c r="AE8" s="4">
        <f>AE$5*('NBPoNVP-HDVs-psgr'!AE$8/'NBPoNVP-HDVs-psgr'!AE$5)</f>
        <v>86674826.953764662</v>
      </c>
      <c r="AF8" s="4"/>
      <c r="AG8" s="4"/>
      <c r="AH8" s="4"/>
      <c r="AI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29632748.295638666</v>
      </c>
      <c r="C2" s="4">
        <f>$B$2</f>
        <v>29632748.295638666</v>
      </c>
      <c r="D2" s="4">
        <f t="shared" ref="D2:AE2" si="0">$B$2</f>
        <v>29632748.295638666</v>
      </c>
      <c r="E2" s="4">
        <f t="shared" si="0"/>
        <v>29632748.295638666</v>
      </c>
      <c r="F2" s="4">
        <f t="shared" si="0"/>
        <v>29632748.295638666</v>
      </c>
      <c r="G2" s="4">
        <f t="shared" si="0"/>
        <v>29632748.295638666</v>
      </c>
      <c r="H2" s="4">
        <f t="shared" si="0"/>
        <v>29632748.295638666</v>
      </c>
      <c r="I2" s="4">
        <f t="shared" si="0"/>
        <v>29632748.295638666</v>
      </c>
      <c r="J2" s="4">
        <f t="shared" si="0"/>
        <v>29632748.295638666</v>
      </c>
      <c r="K2" s="4">
        <f t="shared" si="0"/>
        <v>29632748.295638666</v>
      </c>
      <c r="L2" s="4">
        <f t="shared" si="0"/>
        <v>29632748.295638666</v>
      </c>
      <c r="M2" s="4">
        <f t="shared" si="0"/>
        <v>29632748.295638666</v>
      </c>
      <c r="N2" s="4">
        <f t="shared" si="0"/>
        <v>29632748.295638666</v>
      </c>
      <c r="O2" s="4">
        <f t="shared" si="0"/>
        <v>29632748.295638666</v>
      </c>
      <c r="P2" s="4">
        <f t="shared" si="0"/>
        <v>29632748.295638666</v>
      </c>
      <c r="Q2" s="4">
        <f t="shared" si="0"/>
        <v>29632748.295638666</v>
      </c>
      <c r="R2" s="4">
        <f t="shared" si="0"/>
        <v>29632748.295638666</v>
      </c>
      <c r="S2" s="4">
        <f t="shared" si="0"/>
        <v>29632748.295638666</v>
      </c>
      <c r="T2" s="4">
        <f t="shared" si="0"/>
        <v>29632748.295638666</v>
      </c>
      <c r="U2" s="4">
        <f t="shared" si="0"/>
        <v>29632748.295638666</v>
      </c>
      <c r="V2" s="4">
        <f t="shared" si="0"/>
        <v>29632748.295638666</v>
      </c>
      <c r="W2" s="4">
        <f t="shared" si="0"/>
        <v>29632748.295638666</v>
      </c>
      <c r="X2" s="4">
        <f t="shared" si="0"/>
        <v>29632748.295638666</v>
      </c>
      <c r="Y2" s="4">
        <f t="shared" si="0"/>
        <v>29632748.295638666</v>
      </c>
      <c r="Z2" s="4">
        <f t="shared" si="0"/>
        <v>29632748.295638666</v>
      </c>
      <c r="AA2" s="4">
        <f t="shared" si="0"/>
        <v>29632748.295638666</v>
      </c>
      <c r="AB2" s="4">
        <f t="shared" si="0"/>
        <v>29632748.295638666</v>
      </c>
      <c r="AC2" s="4">
        <f t="shared" si="0"/>
        <v>29632748.295638666</v>
      </c>
      <c r="AD2" s="4">
        <f t="shared" si="0"/>
        <v>29632748.295638666</v>
      </c>
      <c r="AE2" s="4">
        <f t="shared" si="0"/>
        <v>29632748.295638666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139907366.60528967</v>
      </c>
      <c r="C8" s="4">
        <f>C$5*('NBPoNVP-HDVs-psgr'!C$8/'NBPoNVP-HDVs-psgr'!C$5)</f>
        <v>128738680.29609856</v>
      </c>
      <c r="D8" s="4">
        <f>D$5*('NBPoNVP-HDVs-psgr'!D$8/'NBPoNVP-HDVs-psgr'!D$5)</f>
        <v>126337973.90738846</v>
      </c>
      <c r="E8" s="4">
        <f>E$5*('NBPoNVP-HDVs-psgr'!E$8/'NBPoNVP-HDVs-psgr'!E$5)</f>
        <v>123784041.14941494</v>
      </c>
      <c r="F8" s="4">
        <f>F$5*('NBPoNVP-HDVs-psgr'!F$8/'NBPoNVP-HDVs-psgr'!F$5)</f>
        <v>120919463.04479276</v>
      </c>
      <c r="G8" s="4">
        <f>G$5*('NBPoNVP-HDVs-psgr'!G$8/'NBPoNVP-HDVs-psgr'!G$5)</f>
        <v>118637939.74948627</v>
      </c>
      <c r="H8" s="4">
        <f>H$5*('NBPoNVP-HDVs-psgr'!H$8/'NBPoNVP-HDVs-psgr'!H$5)</f>
        <v>116402208.12102623</v>
      </c>
      <c r="I8" s="4">
        <f>I$5*('NBPoNVP-HDVs-psgr'!I$8/'NBPoNVP-HDVs-psgr'!I$5)</f>
        <v>114125100.03975141</v>
      </c>
      <c r="J8" s="4">
        <f>J$5*('NBPoNVP-HDVs-psgr'!J$8/'NBPoNVP-HDVs-psgr'!J$5)</f>
        <v>112200527.86748146</v>
      </c>
      <c r="K8" s="4">
        <f>K$5*('NBPoNVP-HDVs-psgr'!K$8/'NBPoNVP-HDVs-psgr'!K$5)</f>
        <v>110354379.53023954</v>
      </c>
      <c r="L8" s="4">
        <f>L$5*('NBPoNVP-HDVs-psgr'!L$8/'NBPoNVP-HDVs-psgr'!L$5)</f>
        <v>108603004.29262879</v>
      </c>
      <c r="M8" s="4">
        <f>M$5*('NBPoNVP-HDVs-psgr'!M$8/'NBPoNVP-HDVs-psgr'!M$5)</f>
        <v>106928875.8720053</v>
      </c>
      <c r="N8" s="4">
        <f>N$5*('NBPoNVP-HDVs-psgr'!N$8/'NBPoNVP-HDVs-psgr'!N$5)</f>
        <v>105322070.50808817</v>
      </c>
      <c r="O8" s="4">
        <f>O$5*('NBPoNVP-HDVs-psgr'!O$8/'NBPoNVP-HDVs-psgr'!O$5)</f>
        <v>103738746.07305923</v>
      </c>
      <c r="P8" s="4">
        <f>P$5*('NBPoNVP-HDVs-psgr'!P$8/'NBPoNVP-HDVs-psgr'!P$5)</f>
        <v>102219100.31316526</v>
      </c>
      <c r="Q8" s="4">
        <f>Q$5*('NBPoNVP-HDVs-psgr'!Q$8/'NBPoNVP-HDVs-psgr'!Q$5)</f>
        <v>100776367.43319428</v>
      </c>
      <c r="R8" s="4">
        <f>R$5*('NBPoNVP-HDVs-psgr'!R$8/'NBPoNVP-HDVs-psgr'!R$5)</f>
        <v>99415816.909335077</v>
      </c>
      <c r="S8" s="4">
        <f>S$5*('NBPoNVP-HDVs-psgr'!S$8/'NBPoNVP-HDVs-psgr'!S$5)</f>
        <v>98124681.1909592</v>
      </c>
      <c r="T8" s="4">
        <f>T$5*('NBPoNVP-HDVs-psgr'!T$8/'NBPoNVP-HDVs-psgr'!T$5)</f>
        <v>96896644.309021875</v>
      </c>
      <c r="U8" s="4">
        <f>U$5*('NBPoNVP-HDVs-psgr'!U$8/'NBPoNVP-HDVs-psgr'!U$5)</f>
        <v>95732661.08507359</v>
      </c>
      <c r="V8" s="4">
        <f>V$5*('NBPoNVP-HDVs-psgr'!V$8/'NBPoNVP-HDVs-psgr'!V$5)</f>
        <v>94619978.464654163</v>
      </c>
      <c r="W8" s="4">
        <f>W$5*('NBPoNVP-HDVs-psgr'!W$8/'NBPoNVP-HDVs-psgr'!W$5)</f>
        <v>93560616.662953332</v>
      </c>
      <c r="X8" s="4">
        <f>X$5*('NBPoNVP-HDVs-psgr'!X$8/'NBPoNVP-HDVs-psgr'!X$5)</f>
        <v>92551955.031422809</v>
      </c>
      <c r="Y8" s="4">
        <f>Y$5*('NBPoNVP-HDVs-psgr'!Y$8/'NBPoNVP-HDVs-psgr'!Y$5)</f>
        <v>91595203.495123595</v>
      </c>
      <c r="Z8" s="4">
        <f>Z$5*('NBPoNVP-HDVs-psgr'!Z$8/'NBPoNVP-HDVs-psgr'!Z$5)</f>
        <v>90677858.895598084</v>
      </c>
      <c r="AA8" s="4">
        <f>AA$5*('NBPoNVP-HDVs-psgr'!AA$8/'NBPoNVP-HDVs-psgr'!AA$5)</f>
        <v>89805395.636899054</v>
      </c>
      <c r="AB8" s="4">
        <f>AB$5*('NBPoNVP-HDVs-psgr'!AB$8/'NBPoNVP-HDVs-psgr'!AB$5)</f>
        <v>88973729.325230882</v>
      </c>
      <c r="AC8" s="4">
        <f>AC$5*('NBPoNVP-HDVs-psgr'!AC$8/'NBPoNVP-HDVs-psgr'!AC$5)</f>
        <v>88180586.753944382</v>
      </c>
      <c r="AD8" s="4">
        <f>AD$5*('NBPoNVP-HDVs-psgr'!AD$8/'NBPoNVP-HDVs-psgr'!AD$5)</f>
        <v>87423768.203044921</v>
      </c>
      <c r="AE8" s="4">
        <f>AE$5*('NBPoNVP-HDVs-psgr'!AE$8/'NBPoNVP-HDVs-psgr'!AE$5)</f>
        <v>86674826.953764662</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2622049.3454683726</v>
      </c>
      <c r="F8" s="4">
        <f>$B$8*'NBPoNVP-HDVs-frgt'!F8/'NBPoNVP-HDVs-frgt'!$B$8</f>
        <v>2561370.5610748227</v>
      </c>
      <c r="G8" s="4">
        <f>$B$8*'NBPoNVP-HDVs-frgt'!G8/'NBPoNVP-HDVs-frgt'!$B$8</f>
        <v>2513042.306417922</v>
      </c>
      <c r="H8" s="4">
        <f>$B$8*'NBPoNVP-HDVs-frgt'!H8/'NBPoNVP-HDVs-frgt'!$B$8</f>
        <v>2465684.0314851264</v>
      </c>
      <c r="I8" s="4">
        <f>$B$8*'NBPoNVP-HDVs-frgt'!I8/'NBPoNVP-HDVs-frgt'!$B$8</f>
        <v>2417449.3018816514</v>
      </c>
      <c r="J8" s="4">
        <f>$B$8*'NBPoNVP-HDVs-frgt'!J8/'NBPoNVP-HDVs-frgt'!$B$8</f>
        <v>2376682.1467803256</v>
      </c>
      <c r="K8" s="4">
        <f>$B$8*'NBPoNVP-HDVs-frgt'!K8/'NBPoNVP-HDVs-frgt'!$B$8</f>
        <v>2337576.2006958886</v>
      </c>
      <c r="L8" s="4">
        <f>$B$8*'NBPoNVP-HDVs-frgt'!L8/'NBPoNVP-HDVs-frgt'!$B$8</f>
        <v>2300477.7811193001</v>
      </c>
      <c r="M8" s="4">
        <f>$B$8*'NBPoNVP-HDVs-frgt'!M8/'NBPoNVP-HDVs-frgt'!$B$8</f>
        <v>2265015.6384330122</v>
      </c>
      <c r="N8" s="4">
        <f>$B$8*'NBPoNVP-HDVs-frgt'!N8/'NBPoNVP-HDVs-frgt'!$B$8</f>
        <v>2230979.563074409</v>
      </c>
      <c r="O8" s="4">
        <f>$B$8*'NBPoNVP-HDVs-frgt'!O8/'NBPoNVP-HDVs-frgt'!$B$8</f>
        <v>2197440.8713336815</v>
      </c>
      <c r="P8" s="4">
        <f>$B$8*'NBPoNVP-HDVs-frgt'!P8/'NBPoNVP-HDVs-frgt'!$B$8</f>
        <v>2165251.0499877771</v>
      </c>
      <c r="Q8" s="4">
        <f>$B$8*'NBPoNVP-HDVs-frgt'!Q8/'NBPoNVP-HDVs-frgt'!$B$8</f>
        <v>2134690.4319267827</v>
      </c>
      <c r="R8" s="4">
        <f>$B$8*'NBPoNVP-HDVs-frgt'!R8/'NBPoNVP-HDVs-frgt'!$B$8</f>
        <v>2105870.6375701302</v>
      </c>
      <c r="S8" s="4">
        <f>$B$8*'NBPoNVP-HDVs-frgt'!S8/'NBPoNVP-HDVs-frgt'!$B$8</f>
        <v>2078521.2189064436</v>
      </c>
      <c r="T8" s="4">
        <f>$B$8*'NBPoNVP-HDVs-frgt'!T8/'NBPoNVP-HDVs-frgt'!$B$8</f>
        <v>2052508.388232996</v>
      </c>
      <c r="U8" s="4">
        <f>$B$8*'NBPoNVP-HDVs-frgt'!U8/'NBPoNVP-HDVs-frgt'!$B$8</f>
        <v>2027852.3710101799</v>
      </c>
      <c r="V8" s="4">
        <f>$B$8*'NBPoNVP-HDVs-frgt'!V8/'NBPoNVP-HDVs-frgt'!$B$8</f>
        <v>2004283.0262909913</v>
      </c>
      <c r="W8" s="4">
        <f>$B$8*'NBPoNVP-HDVs-frgt'!W8/'NBPoNVP-HDVs-frgt'!$B$8</f>
        <v>1981843.1471840304</v>
      </c>
      <c r="X8" s="4">
        <f>$B$8*'NBPoNVP-HDVs-frgt'!X8/'NBPoNVP-HDVs-frgt'!$B$8</f>
        <v>1960477.2219307001</v>
      </c>
      <c r="Y8" s="4">
        <f>$B$8*'NBPoNVP-HDVs-frgt'!Y8/'NBPoNVP-HDVs-frgt'!$B$8</f>
        <v>1940210.8797089178</v>
      </c>
      <c r="Z8" s="4">
        <f>$B$8*'NBPoNVP-HDVs-frgt'!Z8/'NBPoNVP-HDVs-frgt'!$B$8</f>
        <v>1920779.2729814278</v>
      </c>
      <c r="AA8" s="4">
        <f>$B$8*'NBPoNVP-HDVs-frgt'!AA8/'NBPoNVP-HDVs-frgt'!$B$8</f>
        <v>1902298.3630420305</v>
      </c>
      <c r="AB8" s="4">
        <f>$B$8*'NBPoNVP-HDVs-frgt'!AB8/'NBPoNVP-HDVs-frgt'!$B$8</f>
        <v>1884681.6324206302</v>
      </c>
      <c r="AC8" s="4">
        <f>$B$8*'NBPoNVP-HDVs-frgt'!AC8/'NBPoNVP-HDVs-frgt'!$B$8</f>
        <v>1867880.9290295152</v>
      </c>
      <c r="AD8" s="4">
        <f>$B$8*'NBPoNVP-HDVs-frgt'!AD8/'NBPoNVP-HDVs-frgt'!$B$8</f>
        <v>1851849.6574084107</v>
      </c>
      <c r="AE8" s="4">
        <f>$B$8*'NBPoNVP-HDVs-frgt'!AE8/'NBPoNVP-HDVs-frgt'!$B$8</f>
        <v>1835985.2463402734</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v>
      </c>
      <c r="D8" s="4">
        <f>$B$8*('NBPoNVP-HDVs-frgt'!D8/'NBPoNVP-HDVs-frgt'!$B$8)</f>
        <v>7541871.3549130913</v>
      </c>
      <c r="E8" s="4">
        <f>$B$8*('NBPoNVP-HDVs-frgt'!E8/'NBPoNVP-HDVs-frgt'!$B$8)</f>
        <v>7389411.7917745048</v>
      </c>
      <c r="F8" s="4">
        <f>$B$8*('NBPoNVP-HDVs-frgt'!F8/'NBPoNVP-HDVs-frgt'!$B$8)</f>
        <v>7218407.9448472271</v>
      </c>
      <c r="G8" s="4">
        <f>$B$8*('NBPoNVP-HDVs-frgt'!G8/'NBPoNVP-HDVs-frgt'!$B$8)</f>
        <v>7082210.1362686893</v>
      </c>
      <c r="H8" s="4">
        <f>$B$8*('NBPoNVP-HDVs-frgt'!H8/'NBPoNVP-HDVs-frgt'!$B$8)</f>
        <v>6948745.9069126286</v>
      </c>
      <c r="I8" s="4">
        <f>$B$8*('NBPoNVP-HDVs-frgt'!I8/'NBPoNVP-HDVs-frgt'!$B$8)</f>
        <v>6812811.6689391984</v>
      </c>
      <c r="J8" s="4">
        <f>$B$8*('NBPoNVP-HDVs-frgt'!J8/'NBPoNVP-HDVs-frgt'!$B$8)</f>
        <v>6697922.4136536457</v>
      </c>
      <c r="K8" s="4">
        <f>$B$8*('NBPoNVP-HDVs-frgt'!K8/'NBPoNVP-HDVs-frgt'!$B$8)</f>
        <v>6587714.747415687</v>
      </c>
      <c r="L8" s="4">
        <f>$B$8*('NBPoNVP-HDVs-frgt'!L8/'NBPoNVP-HDVs-frgt'!$B$8)</f>
        <v>6483164.6558816629</v>
      </c>
      <c r="M8" s="4">
        <f>$B$8*('NBPoNVP-HDVs-frgt'!M8/'NBPoNVP-HDVs-frgt'!$B$8)</f>
        <v>6383225.8901293976</v>
      </c>
      <c r="N8" s="4">
        <f>$B$8*('NBPoNVP-HDVs-frgt'!N8/'NBPoNVP-HDVs-frgt'!$B$8)</f>
        <v>6287306.0413915161</v>
      </c>
      <c r="O8" s="4">
        <f>$B$8*('NBPoNVP-HDVs-frgt'!O8/'NBPoNVP-HDVs-frgt'!$B$8)</f>
        <v>6192787.9101221934</v>
      </c>
      <c r="P8" s="4">
        <f>$B$8*('NBPoNVP-HDVs-frgt'!P8/'NBPoNVP-HDVs-frgt'!$B$8)</f>
        <v>6102071.1408746447</v>
      </c>
      <c r="Q8" s="4">
        <f>$B$8*('NBPoNVP-HDVs-frgt'!Q8/'NBPoNVP-HDVs-frgt'!$B$8)</f>
        <v>6015945.762702751</v>
      </c>
      <c r="R8" s="4">
        <f>$B$8*('NBPoNVP-HDVs-frgt'!R8/'NBPoNVP-HDVs-frgt'!$B$8)</f>
        <v>5934726.342243094</v>
      </c>
      <c r="S8" s="4">
        <f>$B$8*('NBPoNVP-HDVs-frgt'!S8/'NBPoNVP-HDVs-frgt'!$B$8)</f>
        <v>5857650.7078272514</v>
      </c>
      <c r="T8" s="4">
        <f>$B$8*('NBPoNVP-HDVs-frgt'!T8/'NBPoNVP-HDVs-frgt'!$B$8)</f>
        <v>5784341.8213838981</v>
      </c>
      <c r="U8" s="4">
        <f>$B$8*('NBPoNVP-HDVs-frgt'!U8/'NBPoNVP-HDVs-frgt'!$B$8)</f>
        <v>5714856.6819377802</v>
      </c>
      <c r="V8" s="4">
        <f>$B$8*('NBPoNVP-HDVs-frgt'!V8/'NBPoNVP-HDVs-frgt'!$B$8)</f>
        <v>5648433.9831837025</v>
      </c>
      <c r="W8" s="4">
        <f>$B$8*('NBPoNVP-HDVs-frgt'!W8/'NBPoNVP-HDVs-frgt'!$B$8)</f>
        <v>5585194.3238822678</v>
      </c>
      <c r="X8" s="4">
        <f>$B$8*('NBPoNVP-HDVs-frgt'!X8/'NBPoNVP-HDVs-frgt'!$B$8)</f>
        <v>5524981.2618047008</v>
      </c>
      <c r="Y8" s="4">
        <f>$B$8*('NBPoNVP-HDVs-frgt'!Y8/'NBPoNVP-HDVs-frgt'!$B$8)</f>
        <v>5467867.0246342225</v>
      </c>
      <c r="Z8" s="4">
        <f>$B$8*('NBPoNVP-HDVs-frgt'!Z8/'NBPoNVP-HDVs-frgt'!$B$8)</f>
        <v>5413105.2238567518</v>
      </c>
      <c r="AA8" s="4">
        <f>$B$8*('NBPoNVP-HDVs-frgt'!AA8/'NBPoNVP-HDVs-frgt'!$B$8)</f>
        <v>5361022.6594820861</v>
      </c>
      <c r="AB8" s="4">
        <f>$B$8*('NBPoNVP-HDVs-frgt'!AB8/'NBPoNVP-HDVs-frgt'!$B$8)</f>
        <v>5311375.5095490487</v>
      </c>
      <c r="AC8" s="4">
        <f>$B$8*('NBPoNVP-HDVs-frgt'!AC8/'NBPoNVP-HDVs-frgt'!$B$8)</f>
        <v>5264028.0727195432</v>
      </c>
      <c r="AD8" s="4">
        <f>$B$8*('NBPoNVP-HDVs-frgt'!AD8/'NBPoNVP-HDVs-frgt'!$B$8)</f>
        <v>5218849.0345146116</v>
      </c>
      <c r="AE8" s="4">
        <f>$B$8*('NBPoNVP-HDVs-frgt'!AE8/'NBPoNVP-HDVs-frgt'!$B$8)</f>
        <v>5174140.2396862255</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13711.81155068113</v>
      </c>
      <c r="C2" s="4">
        <f>$B$2</f>
        <v>13711.81155068113</v>
      </c>
      <c r="D2" s="4">
        <f t="shared" ref="D2:AE2" si="0">$B$2</f>
        <v>13711.81155068113</v>
      </c>
      <c r="E2" s="4">
        <f t="shared" si="0"/>
        <v>13711.81155068113</v>
      </c>
      <c r="F2" s="4">
        <f t="shared" si="0"/>
        <v>13711.81155068113</v>
      </c>
      <c r="G2" s="4">
        <f t="shared" si="0"/>
        <v>13711.81155068113</v>
      </c>
      <c r="H2" s="4">
        <f t="shared" si="0"/>
        <v>13711.81155068113</v>
      </c>
      <c r="I2" s="4">
        <f t="shared" si="0"/>
        <v>13711.81155068113</v>
      </c>
      <c r="J2" s="4">
        <f t="shared" si="0"/>
        <v>13711.81155068113</v>
      </c>
      <c r="K2" s="4">
        <f t="shared" si="0"/>
        <v>13711.81155068113</v>
      </c>
      <c r="L2" s="4">
        <f t="shared" si="0"/>
        <v>13711.81155068113</v>
      </c>
      <c r="M2" s="4">
        <f t="shared" si="0"/>
        <v>13711.81155068113</v>
      </c>
      <c r="N2" s="4">
        <f t="shared" si="0"/>
        <v>13711.81155068113</v>
      </c>
      <c r="O2" s="4">
        <f t="shared" si="0"/>
        <v>13711.81155068113</v>
      </c>
      <c r="P2" s="4">
        <f t="shared" si="0"/>
        <v>13711.81155068113</v>
      </c>
      <c r="Q2" s="4">
        <f t="shared" si="0"/>
        <v>13711.81155068113</v>
      </c>
      <c r="R2" s="4">
        <f t="shared" si="0"/>
        <v>13711.81155068113</v>
      </c>
      <c r="S2" s="4">
        <f t="shared" si="0"/>
        <v>13711.81155068113</v>
      </c>
      <c r="T2" s="4">
        <f t="shared" si="0"/>
        <v>13711.81155068113</v>
      </c>
      <c r="U2" s="4">
        <f t="shared" si="0"/>
        <v>13711.81155068113</v>
      </c>
      <c r="V2" s="4">
        <f t="shared" si="0"/>
        <v>13711.81155068113</v>
      </c>
      <c r="W2" s="4">
        <f t="shared" si="0"/>
        <v>13711.81155068113</v>
      </c>
      <c r="X2" s="4">
        <f t="shared" si="0"/>
        <v>13711.81155068113</v>
      </c>
      <c r="Y2" s="4">
        <f t="shared" si="0"/>
        <v>13711.81155068113</v>
      </c>
      <c r="Z2" s="4">
        <f t="shared" si="0"/>
        <v>13711.81155068113</v>
      </c>
      <c r="AA2" s="4">
        <f t="shared" si="0"/>
        <v>13711.81155068113</v>
      </c>
      <c r="AB2" s="4">
        <f t="shared" si="0"/>
        <v>13711.81155068113</v>
      </c>
      <c r="AC2" s="4">
        <f t="shared" si="0"/>
        <v>13711.81155068113</v>
      </c>
      <c r="AD2" s="4">
        <f t="shared" si="0"/>
        <v>13711.81155068113</v>
      </c>
      <c r="AE2" s="4">
        <f t="shared" si="0"/>
        <v>13711.81155068113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64738.627220956652</v>
      </c>
      <c r="C8" s="4">
        <f>C$5*('NBPoNVP-HDVs-psgr'!C$8/'NBPoNVP-HDVs-psgr'!C$5)</f>
        <v>59570.597566318094</v>
      </c>
      <c r="D8" s="4">
        <f>D$5*('NBPoNVP-HDVs-psgr'!D$8/'NBPoNVP-HDVs-psgr'!D$5)</f>
        <v>58459.730856889255</v>
      </c>
      <c r="E8" s="4">
        <f>E$5*('NBPoNVP-HDVs-psgr'!E$8/'NBPoNVP-HDVs-psgr'!E$5)</f>
        <v>57277.962485590462</v>
      </c>
      <c r="F8" s="4">
        <f>F$5*('NBPoNVP-HDVs-psgr'!F$8/'NBPoNVP-HDVs-psgr'!F$5)</f>
        <v>55952.450766228008</v>
      </c>
      <c r="G8" s="4">
        <f>G$5*('NBPoNVP-HDVs-psgr'!G$8/'NBPoNVP-HDVs-psgr'!G$5)</f>
        <v>54896.733046034773</v>
      </c>
      <c r="H8" s="4">
        <f>H$5*('NBPoNVP-HDVs-psgr'!H$8/'NBPoNVP-HDVs-psgr'!H$5)</f>
        <v>53862.204271940158</v>
      </c>
      <c r="I8" s="4">
        <f>I$5*('NBPoNVP-HDVs-psgr'!I$8/'NBPoNVP-HDVs-psgr'!I$5)</f>
        <v>52808.529581375973</v>
      </c>
      <c r="J8" s="4">
        <f>J$5*('NBPoNVP-HDVs-psgr'!J$8/'NBPoNVP-HDVs-psgr'!J$5)</f>
        <v>51917.982046649515</v>
      </c>
      <c r="K8" s="4">
        <f>K$5*('NBPoNVP-HDVs-psgr'!K$8/'NBPoNVP-HDVs-psgr'!K$5)</f>
        <v>51063.72317594631</v>
      </c>
      <c r="L8" s="4">
        <f>L$5*('NBPoNVP-HDVs-psgr'!L$8/'NBPoNVP-HDVs-psgr'!L$5)</f>
        <v>50253.318181679133</v>
      </c>
      <c r="M8" s="4">
        <f>M$5*('NBPoNVP-HDVs-psgr'!M$8/'NBPoNVP-HDVs-psgr'!M$5)</f>
        <v>49478.657215837928</v>
      </c>
      <c r="N8" s="4">
        <f>N$5*('NBPoNVP-HDVs-psgr'!N$8/'NBPoNVP-HDVs-psgr'!N$5)</f>
        <v>48735.148307084499</v>
      </c>
      <c r="O8" s="4">
        <f>O$5*('NBPoNVP-HDVs-psgr'!O$8/'NBPoNVP-HDVs-psgr'!O$5)</f>
        <v>48002.504609641801</v>
      </c>
      <c r="P8" s="4">
        <f>P$5*('NBPoNVP-HDVs-psgr'!P$8/'NBPoNVP-HDVs-psgr'!P$5)</f>
        <v>47299.32662305847</v>
      </c>
      <c r="Q8" s="4">
        <f>Q$5*('NBPoNVP-HDVs-psgr'!Q$8/'NBPoNVP-HDVs-psgr'!Q$5)</f>
        <v>46631.738143894523</v>
      </c>
      <c r="R8" s="4">
        <f>R$5*('NBPoNVP-HDVs-psgr'!R$8/'NBPoNVP-HDVs-psgr'!R$5)</f>
        <v>46002.177490180758</v>
      </c>
      <c r="S8" s="4">
        <f>S$5*('NBPoNVP-HDVs-psgr'!S$8/'NBPoNVP-HDVs-psgr'!S$5)</f>
        <v>45404.736797873149</v>
      </c>
      <c r="T8" s="4">
        <f>T$5*('NBPoNVP-HDVs-psgr'!T$8/'NBPoNVP-HDVs-psgr'!T$5)</f>
        <v>44836.49351060138</v>
      </c>
      <c r="U8" s="4">
        <f>U$5*('NBPoNVP-HDVs-psgr'!U$8/'NBPoNVP-HDVs-psgr'!U$5)</f>
        <v>44297.889448106034</v>
      </c>
      <c r="V8" s="4">
        <f>V$5*('NBPoNVP-HDVs-psgr'!V$8/'NBPoNVP-HDVs-psgr'!V$5)</f>
        <v>43783.023454081616</v>
      </c>
      <c r="W8" s="4">
        <f>W$5*('NBPoNVP-HDVs-psgr'!W$8/'NBPoNVP-HDVs-psgr'!W$5)</f>
        <v>43292.830332471975</v>
      </c>
      <c r="X8" s="4">
        <f>X$5*('NBPoNVP-HDVs-psgr'!X$8/'NBPoNVP-HDVs-psgr'!X$5)</f>
        <v>42826.097443846025</v>
      </c>
      <c r="Y8" s="4">
        <f>Y$5*('NBPoNVP-HDVs-psgr'!Y$8/'NBPoNVP-HDVs-psgr'!Y$5)</f>
        <v>42383.38465069986</v>
      </c>
      <c r="Z8" s="4">
        <f>Z$5*('NBPoNVP-HDVs-psgr'!Z$8/'NBPoNVP-HDVs-psgr'!Z$5)</f>
        <v>41958.906429839728</v>
      </c>
      <c r="AA8" s="4">
        <f>AA$5*('NBPoNVP-HDVs-psgr'!AA$8/'NBPoNVP-HDVs-psgr'!AA$5)</f>
        <v>41555.195924529122</v>
      </c>
      <c r="AB8" s="4">
        <f>AB$5*('NBPoNVP-HDVs-psgr'!AB$8/'NBPoNVP-HDVs-psgr'!AB$5)</f>
        <v>41170.363183911461</v>
      </c>
      <c r="AC8" s="4">
        <f>AC$5*('NBPoNVP-HDVs-psgr'!AC$8/'NBPoNVP-HDVs-psgr'!AC$5)</f>
        <v>40803.356338586091</v>
      </c>
      <c r="AD8" s="4">
        <f>AD$5*('NBPoNVP-HDVs-psgr'!AD$8/'NBPoNVP-HDVs-psgr'!AD$5)</f>
        <v>40453.157523259855</v>
      </c>
      <c r="AE8" s="4">
        <f>AE$5*('NBPoNVP-HDVs-psgr'!AE$8/'NBPoNVP-HDVs-psgr'!AE$5)</f>
        <v>40106.603731819123</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4570603.850227044</v>
      </c>
      <c r="C2" s="4">
        <f>$B$2</f>
        <v>4570603.850227044</v>
      </c>
      <c r="D2" s="4">
        <f t="shared" ref="D2:AE2" si="0">$B$2</f>
        <v>4570603.850227044</v>
      </c>
      <c r="E2" s="4">
        <f t="shared" si="0"/>
        <v>4570603.850227044</v>
      </c>
      <c r="F2" s="4">
        <f t="shared" si="0"/>
        <v>4570603.850227044</v>
      </c>
      <c r="G2" s="4">
        <f t="shared" si="0"/>
        <v>4570603.850227044</v>
      </c>
      <c r="H2" s="4">
        <f t="shared" si="0"/>
        <v>4570603.850227044</v>
      </c>
      <c r="I2" s="4">
        <f t="shared" si="0"/>
        <v>4570603.850227044</v>
      </c>
      <c r="J2" s="4">
        <f t="shared" si="0"/>
        <v>4570603.850227044</v>
      </c>
      <c r="K2" s="4">
        <f t="shared" si="0"/>
        <v>4570603.850227044</v>
      </c>
      <c r="L2" s="4">
        <f t="shared" si="0"/>
        <v>4570603.850227044</v>
      </c>
      <c r="M2" s="4">
        <f t="shared" si="0"/>
        <v>4570603.850227044</v>
      </c>
      <c r="N2" s="4">
        <f t="shared" si="0"/>
        <v>4570603.850227044</v>
      </c>
      <c r="O2" s="4">
        <f t="shared" si="0"/>
        <v>4570603.850227044</v>
      </c>
      <c r="P2" s="4">
        <f t="shared" si="0"/>
        <v>4570603.850227044</v>
      </c>
      <c r="Q2" s="4">
        <f t="shared" si="0"/>
        <v>4570603.850227044</v>
      </c>
      <c r="R2" s="4">
        <f t="shared" si="0"/>
        <v>4570603.850227044</v>
      </c>
      <c r="S2" s="4">
        <f t="shared" si="0"/>
        <v>4570603.850227044</v>
      </c>
      <c r="T2" s="4">
        <f t="shared" si="0"/>
        <v>4570603.850227044</v>
      </c>
      <c r="U2" s="4">
        <f t="shared" si="0"/>
        <v>4570603.850227044</v>
      </c>
      <c r="V2" s="4">
        <f t="shared" si="0"/>
        <v>4570603.850227044</v>
      </c>
      <c r="W2" s="4">
        <f t="shared" si="0"/>
        <v>4570603.850227044</v>
      </c>
      <c r="X2" s="4">
        <f t="shared" si="0"/>
        <v>4570603.850227044</v>
      </c>
      <c r="Y2" s="4">
        <f t="shared" si="0"/>
        <v>4570603.850227044</v>
      </c>
      <c r="Z2" s="4">
        <f t="shared" si="0"/>
        <v>4570603.850227044</v>
      </c>
      <c r="AA2" s="4">
        <f t="shared" si="0"/>
        <v>4570603.850227044</v>
      </c>
      <c r="AB2" s="4">
        <f t="shared" si="0"/>
        <v>4570603.850227044</v>
      </c>
      <c r="AC2" s="4">
        <f t="shared" si="0"/>
        <v>4570603.850227044</v>
      </c>
      <c r="AD2" s="4">
        <f t="shared" si="0"/>
        <v>4570603.850227044</v>
      </c>
      <c r="AE2" s="4">
        <f t="shared" si="0"/>
        <v>4570603.850227044</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21579542.406985551</v>
      </c>
      <c r="C8" s="4">
        <f>C$5*('NBPoNVP-HDVs-psgr'!C$8/'NBPoNVP-HDVs-psgr'!C$5)</f>
        <v>19856865.855439365</v>
      </c>
      <c r="D8" s="4">
        <f>D$5*('NBPoNVP-HDVs-psgr'!D$8/'NBPoNVP-HDVs-psgr'!D$5)</f>
        <v>19486576.952296421</v>
      </c>
      <c r="E8" s="4">
        <f>E$5*('NBPoNVP-HDVs-psgr'!E$8/'NBPoNVP-HDVs-psgr'!E$5)</f>
        <v>19092654.161863487</v>
      </c>
      <c r="F8" s="4">
        <f>F$5*('NBPoNVP-HDVs-psgr'!F$8/'NBPoNVP-HDVs-psgr'!F$5)</f>
        <v>18650816.922076002</v>
      </c>
      <c r="G8" s="4">
        <f>G$5*('NBPoNVP-HDVs-psgr'!G$8/'NBPoNVP-HDVs-psgr'!G$5)</f>
        <v>18298911.015344925</v>
      </c>
      <c r="H8" s="4">
        <f>H$5*('NBPoNVP-HDVs-psgr'!H$8/'NBPoNVP-HDVs-psgr'!H$5)</f>
        <v>17954068.090646721</v>
      </c>
      <c r="I8" s="4">
        <f>I$5*('NBPoNVP-HDVs-psgr'!I$8/'NBPoNVP-HDVs-psgr'!I$5)</f>
        <v>17602843.193791989</v>
      </c>
      <c r="J8" s="4">
        <f>J$5*('NBPoNVP-HDVs-psgr'!J$8/'NBPoNVP-HDVs-psgr'!J$5)</f>
        <v>17305994.015549839</v>
      </c>
      <c r="K8" s="4">
        <f>K$5*('NBPoNVP-HDVs-psgr'!K$8/'NBPoNVP-HDVs-psgr'!K$5)</f>
        <v>17021241.058648769</v>
      </c>
      <c r="L8" s="4">
        <f>L$5*('NBPoNVP-HDVs-psgr'!L$8/'NBPoNVP-HDVs-psgr'!L$5)</f>
        <v>16751106.06055971</v>
      </c>
      <c r="M8" s="4">
        <f>M$5*('NBPoNVP-HDVs-psgr'!M$8/'NBPoNVP-HDVs-psgr'!M$5)</f>
        <v>16492885.738612641</v>
      </c>
      <c r="N8" s="4">
        <f>N$5*('NBPoNVP-HDVs-psgr'!N$8/'NBPoNVP-HDVs-psgr'!N$5)</f>
        <v>16245049.435694834</v>
      </c>
      <c r="O8" s="4">
        <f>O$5*('NBPoNVP-HDVs-psgr'!O$8/'NBPoNVP-HDVs-psgr'!O$5)</f>
        <v>16000834.8698806</v>
      </c>
      <c r="P8" s="4">
        <f>P$5*('NBPoNVP-HDVs-psgr'!P$8/'NBPoNVP-HDVs-psgr'!P$5)</f>
        <v>15766442.207686158</v>
      </c>
      <c r="Q8" s="4">
        <f>Q$5*('NBPoNVP-HDVs-psgr'!Q$8/'NBPoNVP-HDVs-psgr'!Q$5)</f>
        <v>15543912.714631507</v>
      </c>
      <c r="R8" s="4">
        <f>R$5*('NBPoNVP-HDVs-psgr'!R$8/'NBPoNVP-HDVs-psgr'!R$5)</f>
        <v>15334059.163393585</v>
      </c>
      <c r="S8" s="4">
        <f>S$5*('NBPoNVP-HDVs-psgr'!S$8/'NBPoNVP-HDVs-psgr'!S$5)</f>
        <v>15134912.265957717</v>
      </c>
      <c r="T8" s="4">
        <f>T$5*('NBPoNVP-HDVs-psgr'!T$8/'NBPoNVP-HDVs-psgr'!T$5)</f>
        <v>14945497.836867128</v>
      </c>
      <c r="U8" s="4">
        <f>U$5*('NBPoNVP-HDVs-psgr'!U$8/'NBPoNVP-HDVs-psgr'!U$5)</f>
        <v>14765963.149368677</v>
      </c>
      <c r="V8" s="4">
        <f>V$5*('NBPoNVP-HDVs-psgr'!V$8/'NBPoNVP-HDVs-psgr'!V$5)</f>
        <v>14594341.15136054</v>
      </c>
      <c r="W8" s="4">
        <f>W$5*('NBPoNVP-HDVs-psgr'!W$8/'NBPoNVP-HDVs-psgr'!W$5)</f>
        <v>14430943.444157325</v>
      </c>
      <c r="X8" s="4">
        <f>X$5*('NBPoNVP-HDVs-psgr'!X$8/'NBPoNVP-HDVs-psgr'!X$5)</f>
        <v>14275365.814615341</v>
      </c>
      <c r="Y8" s="4">
        <f>Y$5*('NBPoNVP-HDVs-psgr'!Y$8/'NBPoNVP-HDVs-psgr'!Y$5)</f>
        <v>14127794.88356662</v>
      </c>
      <c r="Z8" s="4">
        <f>Z$5*('NBPoNVP-HDVs-psgr'!Z$8/'NBPoNVP-HDVs-psgr'!Z$5)</f>
        <v>13986302.14327991</v>
      </c>
      <c r="AA8" s="4">
        <f>AA$5*('NBPoNVP-HDVs-psgr'!AA$8/'NBPoNVP-HDVs-psgr'!AA$5)</f>
        <v>13851731.97484304</v>
      </c>
      <c r="AB8" s="4">
        <f>AB$5*('NBPoNVP-HDVs-psgr'!AB$8/'NBPoNVP-HDVs-psgr'!AB$5)</f>
        <v>13723454.394637153</v>
      </c>
      <c r="AC8" s="4">
        <f>AC$5*('NBPoNVP-HDVs-psgr'!AC$8/'NBPoNVP-HDVs-psgr'!AC$5)</f>
        <v>13601118.779528696</v>
      </c>
      <c r="AD8" s="4">
        <f>AD$5*('NBPoNVP-HDVs-psgr'!AD$8/'NBPoNVP-HDVs-psgr'!AD$5)</f>
        <v>13484385.841086619</v>
      </c>
      <c r="AE8" s="4">
        <f>AE$5*('NBPoNVP-HDVs-psgr'!AE$8/'NBPoNVP-HDVs-psgr'!AE$5)</f>
        <v>13368867.910606375</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13</vt:i4>
      </vt:variant>
    </vt:vector>
  </HeadingPairs>
  <TitlesOfParts>
    <vt:vector size="59"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ICE Freight HDVs</vt:lpstr>
      <vt:lpstr>ICCT LDV Data</vt:lpstr>
      <vt:lpstr>ICCT MDV HDV Data</vt:lpstr>
      <vt:lpstr>ICCT LDV Calculations</vt:lpstr>
      <vt:lpstr>ICCT MDV HDV Calcs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cp:lastPrinted>2023-04-17T15:38:27Z</cp:lastPrinted>
  <dcterms:created xsi:type="dcterms:W3CDTF">2017-07-01T03:43:09Z</dcterms:created>
  <dcterms:modified xsi:type="dcterms:W3CDTF">2023-09-20T21:26:44Z</dcterms:modified>
</cp:coreProperties>
</file>