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47427F14-3829-4BE0-A9D2-CBE62DF3E7F5}" xr6:coauthVersionLast="47" xr6:coauthVersionMax="47" xr10:uidLastSave="{00000000-0000-0000-0000-000000000000}"/>
  <bookViews>
    <workbookView xWindow="38280" yWindow="-120" windowWidth="29040" windowHeight="17520" activeTab="1"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4" i="22" l="1"/>
  <c r="B1985" i="1"/>
  <c r="R529" i="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104" i="8"/>
  <c r="F105" i="8"/>
  <c r="M1342" i="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<sst xmlns="http://schemas.openxmlformats.org/spreadsheetml/2006/main" count="19007" uniqueCount="3896">
  <si>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</si>
  <si>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</si>
  <si>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</si>
  <si>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</si>
  <si>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</si>
  <si>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</si>
  <si>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</si>
  <si>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</si>
  <si>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</si>
  <si>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</si>
  <si>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</si>
  <si>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</si>
  <si>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</si>
  <si>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</si>
  <si>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</si>
  <si>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</si>
  <si>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</si>
  <si>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</si>
  <si>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</si>
  <si>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</si>
  <si>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</si>
  <si>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</si>
  <si>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</si>
  <si>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</si>
  <si>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</si>
  <si>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</si>
  <si>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</si>
  <si>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</si>
  <si>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</si>
  <si>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</si>
  <si>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</si>
  <si>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</si>
  <si>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</si>
  <si>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</si>
  <si>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</si>
  <si>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</si>
  <si>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</si>
  <si>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</si>
  <si>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</si>
  <si>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</si>
  <si>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</si>
  <si>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</si>
  <si>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</si>
  <si>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</si>
  <si>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</si>
  <si>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</si>
  <si>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</si>
  <si>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</si>
  <si>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</si>
  <si>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</si>
  <si>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</si>
  <si>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</si>
  <si>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</si>
  <si>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</si>
  <si>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</si>
  <si>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</si>
  <si>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</si>
  <si>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</si>
  <si>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</si>
  <si>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</si>
  <si>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</si>
  <si>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</si>
  <si>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</si>
  <si>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</si>
  <si>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</si>
  <si>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</si>
  <si>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</si>
  <si>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</si>
  <si>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</si>
  <si>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</si>
  <si>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</si>
  <si>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</si>
  <si>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</si>
  <si>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</si>
  <si>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</si>
  <si>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</si>
  <si>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</si>
  <si>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</si>
  <si>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</si>
  <si>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</si>
  <si>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</si>
  <si>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</si>
  <si>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</si>
  <si>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</si>
  <si>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</si>
  <si>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</si>
  <si>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</si>
  <si>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</si>
  <si>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</si>
  <si>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</si>
  <si>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</si>
  <si>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</si>
  <si>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</si>
  <si>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</si>
  <si>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</si>
  <si>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</si>
  <si>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</si>
  <si>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</si>
  <si>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</si>
  <si>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</si>
  <si>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</si>
  <si>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</si>
  <si>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</si>
  <si>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</si>
  <si>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</si>
  <si>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</si>
  <si>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</si>
  <si>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</si>
  <si>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</si>
  <si>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</si>
  <si>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</si>
  <si>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</si>
  <si>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</si>
  <si>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</si>
  <si>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</si>
  <si>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</si>
  <si>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</si>
  <si>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</si>
  <si>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</si>
  <si>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</si>
  <si>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</si>
  <si>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</si>
  <si>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</si>
  <si>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</si>
  <si>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</si>
  <si>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</si>
  <si>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</si>
  <si>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</si>
  <si>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</si>
  <si>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</si>
  <si>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</si>
  <si>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</si>
  <si>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</si>
  <si>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</si>
  <si>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</si>
  <si>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</si>
  <si>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</si>
  <si>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</si>
  <si>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</si>
  <si>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</si>
  <si>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</si>
  <si>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</si>
  <si>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</si>
  <si>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</si>
  <si>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</si>
  <si>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</si>
  <si>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</si>
  <si>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</si>
  <si>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</si>
  <si>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</si>
  <si>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</si>
  <si>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</si>
  <si>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</si>
  <si>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</si>
  <si>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</si>
  <si>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</si>
  <si>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</si>
  <si>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</si>
  <si>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</si>
  <si>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</si>
  <si>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</si>
  <si>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</si>
  <si>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</si>
  <si>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</si>
  <si>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</si>
  <si>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</si>
  <si>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</si>
  <si>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</si>
  <si>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</si>
  <si>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</si>
  <si>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</si>
  <si>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</si>
  <si>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</si>
  <si>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</si>
  <si>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</si>
  <si>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</si>
  <si>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</si>
  <si>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</si>
  <si>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</si>
  <si>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</si>
  <si>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</si>
  <si>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</si>
  <si>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</si>
  <si>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</si>
  <si>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</si>
  <si>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</si>
  <si>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</si>
  <si>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</si>
  <si>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</si>
  <si>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</si>
  <si>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</si>
  <si>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</si>
  <si>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</si>
  <si>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</si>
  <si>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</si>
  <si>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</si>
  <si>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</si>
  <si>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</si>
  <si>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</si>
  <si>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</si>
  <si>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</si>
  <si>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</si>
  <si>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</si>
  <si>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</si>
  <si>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</si>
  <si>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</si>
  <si>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</si>
  <si>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</si>
  <si>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</si>
  <si>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</si>
  <si>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</si>
  <si>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</si>
  <si>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</si>
  <si>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</si>
  <si>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</si>
  <si>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</si>
  <si>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</si>
  <si>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</si>
  <si>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</si>
  <si>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</si>
  <si>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</si>
  <si>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</si>
  <si>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</si>
  <si>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</si>
  <si>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</si>
  <si>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</si>
  <si>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</si>
  <si>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</si>
  <si>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</si>
  <si>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</si>
  <si>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</si>
  <si>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</si>
  <si>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</si>
  <si>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</si>
  <si>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</si>
  <si>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</si>
  <si>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</si>
  <si>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</si>
  <si>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</si>
  <si>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</si>
  <si>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</si>
  <si>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</si>
  <si>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</si>
  <si>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</si>
  <si>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</si>
  <si>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</si>
  <si>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</si>
  <si>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</si>
  <si>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</si>
  <si>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</si>
  <si>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</si>
  <si>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</si>
  <si>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</si>
  <si>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</si>
  <si>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</si>
  <si>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</si>
  <si>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</si>
  <si>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</si>
  <si>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</si>
  <si>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</si>
  <si>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</si>
  <si>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</si>
  <si>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</si>
  <si>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</si>
  <si>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</si>
  <si>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</si>
  <si>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</si>
  <si>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</si>
  <si>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</si>
  <si>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</si>
  <si>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</si>
  <si>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</si>
  <si>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</si>
  <si>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</si>
  <si>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</si>
  <si>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</si>
  <si>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</si>
  <si>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</si>
  <si>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</si>
  <si>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</si>
  <si>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</si>
  <si>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</si>
  <si>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</si>
  <si>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</si>
  <si>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</si>
  <si>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</si>
  <si>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</si>
  <si>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</si>
  <si>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</si>
  <si>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</si>
  <si>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</si>
  <si>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</si>
  <si>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</si>
  <si>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</si>
  <si>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</si>
  <si>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</si>
  <si>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</si>
  <si>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</si>
  <si>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</si>
  <si>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</si>
  <si>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</si>
  <si>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</si>
  <si>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</si>
  <si>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</si>
  <si>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</si>
  <si>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</si>
  <si>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</si>
  <si>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</si>
  <si>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</si>
  <si>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</si>
  <si>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</si>
  <si>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</si>
  <si>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</si>
  <si>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</si>
  <si>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</si>
  <si>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</si>
  <si>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</si>
  <si>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</si>
  <si>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</si>
  <si>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</si>
  <si>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</si>
  <si>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</si>
  <si>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</si>
  <si>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</si>
  <si>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</si>
  <si>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</si>
  <si>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</si>
  <si>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</si>
  <si>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</si>
  <si>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</si>
  <si>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</si>
  <si>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</si>
  <si>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</si>
  <si>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</si>
  <si>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</si>
  <si>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</si>
  <si>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</si>
  <si>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</si>
  <si>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</si>
  <si>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</si>
  <si>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</si>
  <si>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</si>
  <si>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</si>
  <si>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</si>
  <si>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</si>
  <si>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</si>
  <si>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</si>
  <si>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</si>
  <si>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</si>
  <si>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</si>
  <si>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</si>
  <si>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</si>
  <si>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</si>
  <si>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</si>
  <si>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</si>
  <si>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</si>
  <si>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</si>
  <si>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</si>
  <si>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</si>
  <si>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</si>
  <si>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</si>
  <si>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</si>
  <si>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</si>
  <si>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</si>
  <si>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</si>
  <si>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</si>
  <si>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</si>
  <si>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</si>
  <si>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</si>
  <si>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</si>
  <si>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</si>
  <si>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</si>
  <si>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</si>
  <si>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</si>
  <si>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</si>
  <si>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</si>
  <si>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</si>
  <si>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</si>
  <si>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</si>
  <si>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</si>
  <si>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</si>
  <si>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</si>
  <si>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</si>
  <si>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</si>
  <si>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</si>
  <si>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</si>
  <si>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</si>
  <si>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</si>
  <si>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</si>
  <si>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</si>
  <si>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</si>
  <si>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</si>
  <si>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</si>
  <si>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</si>
  <si>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</si>
  <si>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</si>
  <si>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</si>
  <si>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</si>
  <si>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</si>
  <si>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</si>
  <si>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</si>
  <si>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</si>
  <si>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</si>
  <si>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</si>
  <si>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</si>
  <si>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</si>
  <si>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</si>
  <si>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</si>
  <si>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</si>
  <si>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</si>
  <si>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</si>
  <si>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</si>
  <si>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</si>
  <si>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</si>
  <si>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</si>
  <si>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</si>
  <si>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</si>
  <si>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</si>
  <si>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</si>
  <si>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</si>
  <si>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</si>
  <si>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</si>
  <si>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</si>
  <si>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</si>
  <si>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</si>
  <si>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</si>
  <si>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</si>
  <si>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</si>
  <si>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</si>
  <si>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</si>
  <si>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</si>
  <si>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</si>
  <si>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</si>
  <si>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</si>
  <si>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</si>
  <si>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</si>
  <si>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</si>
  <si>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</si>
  <si>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</si>
  <si>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</si>
  <si>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</si>
  <si>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</si>
  <si>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</si>
  <si>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</si>
  <si>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</si>
  <si>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</si>
  <si>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</si>
  <si>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</si>
  <si>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</si>
  <si>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</si>
  <si>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</si>
  <si>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</si>
  <si>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</si>
  <si>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</si>
  <si>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</si>
  <si>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</si>
  <si>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</si>
  <si>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</si>
  <si>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</si>
  <si>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</si>
  <si>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</si>
  <si>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</si>
  <si>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</si>
  <si>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</si>
  <si>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</si>
  <si>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</si>
  <si>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</si>
  <si>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</si>
  <si>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</si>
  <si>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</si>
  <si>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</si>
  <si>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</si>
  <si>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</si>
  <si>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</si>
  <si>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</si>
  <si>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</si>
  <si>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</si>
  <si>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</si>
  <si>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</si>
  <si>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</si>
  <si>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</si>
  <si>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</si>
  <si>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</si>
  <si>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</si>
  <si>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</si>
  <si>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</si>
  <si>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</si>
  <si>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</si>
  <si>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</si>
  <si>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</si>
  <si>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</si>
  <si>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</si>
  <si>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</si>
  <si>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</si>
  <si>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</si>
  <si>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</si>
  <si>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</si>
  <si>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</si>
  <si>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</si>
  <si>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</si>
  <si>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</si>
  <si>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</si>
  <si>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</si>
  <si>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</si>
  <si>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</si>
  <si>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</si>
  <si>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</si>
  <si>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</si>
  <si>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</si>
  <si>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</si>
  <si>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</si>
  <si>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</si>
  <si>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</si>
  <si>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</si>
  <si>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</si>
  <si>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</si>
  <si>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</si>
  <si>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</si>
  <si>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</si>
  <si>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</si>
  <si>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</si>
  <si>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</si>
  <si>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</si>
  <si>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</si>
  <si>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</si>
  <si>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</si>
  <si>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</si>
  <si>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</si>
  <si>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</si>
  <si>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</si>
  <si>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</si>
  <si>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</si>
  <si>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</si>
  <si>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</si>
  <si>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</si>
  <si>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</si>
  <si>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</si>
  <si>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</si>
  <si>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</si>
  <si>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</si>
  <si>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</si>
  <si>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</si>
  <si>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</si>
  <si>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</si>
  <si>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</si>
  <si>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</si>
  <si>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</si>
  <si>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</si>
  <si>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</si>
  <si>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</si>
  <si>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</si>
  <si>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</si>
  <si>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</si>
  <si>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</si>
  <si>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</si>
  <si>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</si>
  <si>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</si>
  <si>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</si>
  <si>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</si>
  <si>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</si>
  <si>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</si>
  <si>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</si>
  <si>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</si>
  <si>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</si>
  <si>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</si>
  <si>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</si>
  <si>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</si>
  <si>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</si>
  <si>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</si>
  <si>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</si>
  <si>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</si>
  <si>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</si>
  <si>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</si>
  <si>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</si>
  <si>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</si>
  <si>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</si>
  <si>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</si>
  <si>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</si>
  <si>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</si>
  <si>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</si>
  <si>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</si>
  <si>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</si>
  <si>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</si>
  <si>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</si>
  <si>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</si>
  <si>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</si>
  <si>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</si>
  <si>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</si>
  <si>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</si>
  <si>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</si>
  <si>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</si>
  <si>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</si>
  <si>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</si>
  <si>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</si>
  <si>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</si>
  <si>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</si>
  <si>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</si>
  <si>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</si>
  <si>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</si>
  <si>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</si>
  <si>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</si>
  <si>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</si>
  <si>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</si>
  <si>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</si>
  <si>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</si>
  <si>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</si>
  <si>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</si>
  <si>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</si>
  <si>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</si>
  <si>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</si>
  <si>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</si>
  <si>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</si>
  <si>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</si>
  <si>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</si>
  <si>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</si>
  <si>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</si>
  <si>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</si>
  <si>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</si>
  <si>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</si>
  <si>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</si>
  <si>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</si>
  <si>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</si>
  <si>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</si>
  <si>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</si>
  <si>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</si>
  <si>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</si>
  <si>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</si>
  <si>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</si>
  <si>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</si>
  <si>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</si>
  <si>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</si>
  <si>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</si>
  <si>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</si>
  <si>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</si>
  <si>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</si>
  <si>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</si>
  <si>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</si>
  <si>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</si>
  <si>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</si>
  <si>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</si>
  <si>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</si>
  <si>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</si>
  <si>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</si>
  <si>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</si>
  <si>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</si>
  <si>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</si>
  <si>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</si>
  <si>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</si>
  <si>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</si>
  <si>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</si>
  <si>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</si>
  <si>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</si>
  <si>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</si>
  <si>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</si>
  <si>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</si>
  <si>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</si>
  <si>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</si>
  <si>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</si>
  <si>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</si>
  <si>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</si>
  <si>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</si>
  <si>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</si>
  <si>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</si>
  <si>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</si>
  <si>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</si>
  <si>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</si>
  <si>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</si>
  <si>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</si>
  <si>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</si>
  <si>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</si>
  <si>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</si>
  <si>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</si>
  <si>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</si>
  <si>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</si>
  <si>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</si>
  <si>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</si>
  <si>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</si>
  <si>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</si>
  <si>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</si>
  <si>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</si>
  <si>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</si>
  <si>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</si>
  <si>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</si>
  <si>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</si>
  <si>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</si>
  <si>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</si>
  <si>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</si>
  <si>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</si>
  <si>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</si>
  <si>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</si>
  <si>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</si>
  <si>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</si>
  <si>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</si>
  <si>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</si>
  <si>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</si>
  <si>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</si>
  <si>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</si>
  <si>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</si>
  <si>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</si>
  <si>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</si>
  <si>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</si>
  <si>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</si>
  <si>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</si>
  <si>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</si>
  <si>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</si>
  <si>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</si>
  <si>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</si>
  <si>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</si>
  <si>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</si>
  <si>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</si>
  <si>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</si>
  <si>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</si>
  <si>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</si>
  <si>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</si>
  <si>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</si>
  <si>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</si>
  <si>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</si>
  <si>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</si>
  <si>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</si>
  <si>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</si>
  <si>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</si>
  <si>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</si>
  <si>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</si>
  <si>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</si>
  <si>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</si>
  <si>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</si>
  <si>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</si>
  <si>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</si>
  <si>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</si>
  <si>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</si>
  <si>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</si>
  <si>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</si>
  <si>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</si>
  <si>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</si>
  <si>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</si>
  <si>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</si>
  <si>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</si>
  <si>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</si>
  <si>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</si>
  <si>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</si>
  <si>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</si>
  <si>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</si>
  <si>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</si>
  <si>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</si>
  <si>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</si>
  <si>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</si>
  <si>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</si>
  <si>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</si>
  <si>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</si>
  <si>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</si>
  <si>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</si>
  <si>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</si>
  <si>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</si>
  <si>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</si>
  <si>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</si>
  <si>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</si>
  <si>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</si>
  <si>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</si>
  <si>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</si>
  <si>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</si>
  <si>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</si>
  <si>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</si>
  <si>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</si>
  <si>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</si>
  <si>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</si>
  <si>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</si>
  <si>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</si>
  <si>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</si>
  <si>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</si>
  <si>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</si>
  <si>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</si>
  <si>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</si>
  <si>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</si>
  <si>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</si>
  <si>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</si>
  <si>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</si>
  <si>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</si>
  <si>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</si>
  <si>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</si>
  <si>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</si>
  <si>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</si>
  <si>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</si>
  <si>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</si>
  <si>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</si>
  <si>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</si>
  <si>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</si>
  <si>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</si>
  <si>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</si>
  <si>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</si>
  <si>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</si>
  <si>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</si>
  <si>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</si>
  <si>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</si>
  <si>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</si>
  <si>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</si>
  <si>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</si>
  <si>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</si>
  <si>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</si>
  <si>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</si>
  <si>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</si>
  <si>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</si>
  <si>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</si>
  <si>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</si>
  <si>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</si>
  <si>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</si>
  <si>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</si>
  <si>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</si>
  <si>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</si>
  <si>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</si>
  <si>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</si>
  <si>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</si>
  <si>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</si>
  <si>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</si>
  <si>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</si>
  <si>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</si>
  <si>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</si>
  <si>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</si>
  <si>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</si>
  <si>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</si>
  <si>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</si>
  <si>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</si>
  <si>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</si>
  <si>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</si>
  <si>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</si>
  <si>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</si>
  <si>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</si>
  <si>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</si>
  <si>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</si>
  <si>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</si>
  <si>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</si>
  <si>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</si>
  <si>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</si>
  <si>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</si>
  <si>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</si>
  <si>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</si>
  <si>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</si>
  <si>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</si>
  <si>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</si>
  <si>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</si>
  <si>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</si>
  <si>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</si>
  <si>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</si>
  <si>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</si>
  <si>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</si>
  <si>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</si>
  <si>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</si>
  <si>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</si>
  <si>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</si>
  <si>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</si>
  <si>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</si>
  <si>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</si>
  <si>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</si>
  <si>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</si>
  <si>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</si>
  <si>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</si>
  <si>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</si>
  <si>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</si>
  <si>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</si>
  <si>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</si>
  <si>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</si>
  <si>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</si>
  <si>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</si>
  <si>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</si>
  <si>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</si>
  <si>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</si>
  <si>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</si>
  <si>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</si>
  <si>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</si>
  <si>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</si>
  <si>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</si>
  <si>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</si>
  <si>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</si>
  <si>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</si>
  <si>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</si>
  <si>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</si>
  <si>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</si>
  <si>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</si>
  <si>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</si>
  <si>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</si>
  <si>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</si>
  <si>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</si>
  <si>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</si>
  <si>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</si>
  <si>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</si>
  <si>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</si>
  <si>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</si>
  <si>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</si>
  <si>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</si>
  <si>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</si>
  <si>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</si>
  <si>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</si>
  <si>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</si>
  <si>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</si>
  <si>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</si>
  <si>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</si>
  <si>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</si>
  <si>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</si>
  <si>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</si>
  <si>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</si>
  <si>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</si>
  <si>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</si>
  <si>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</si>
  <si>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</si>
  <si>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</si>
  <si>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</si>
  <si>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</si>
  <si>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</si>
  <si>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</si>
  <si>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</si>
  <si>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</si>
  <si>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</si>
  <si>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</si>
  <si>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</si>
  <si>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</si>
  <si>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</si>
  <si>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</si>
  <si>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</si>
  <si>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</si>
  <si>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</si>
  <si>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</si>
  <si>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</si>
  <si>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</si>
  <si>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</si>
  <si>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</si>
  <si>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</si>
  <si>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</si>
  <si>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</si>
  <si>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</si>
  <si>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</si>
  <si>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</si>
  <si>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</si>
  <si>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</si>
  <si>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</si>
  <si>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</si>
  <si>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</si>
  <si>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</si>
  <si>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</si>
  <si>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</si>
  <si>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</si>
  <si>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</si>
  <si>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</si>
  <si>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</si>
  <si>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</si>
  <si>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</si>
  <si>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</si>
  <si>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</si>
  <si>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</si>
  <si>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</si>
  <si>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</si>
  <si>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</si>
  <si>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</si>
  <si>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</si>
  <si>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</si>
  <si>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</si>
  <si>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</si>
  <si>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</si>
  <si>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</si>
  <si>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</si>
  <si>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</si>
  <si>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</si>
  <si>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</si>
  <si>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</si>
  <si>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</si>
  <si>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</si>
  <si>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</si>
  <si>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</si>
  <si>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</si>
  <si>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</si>
  <si>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</si>
  <si>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</si>
  <si>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</si>
  <si>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</si>
  <si>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</si>
  <si>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</si>
  <si>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</si>
  <si>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</si>
  <si>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</si>
  <si>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</si>
  <si>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</si>
  <si>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</si>
  <si>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</si>
  <si>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</si>
  <si>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</si>
  <si>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</si>
  <si>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</si>
  <si>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</si>
  <si>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</si>
  <si>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</si>
  <si>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</si>
  <si>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</si>
  <si>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</si>
  <si>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</si>
  <si>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</si>
  <si>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</si>
  <si>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</si>
  <si>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</si>
  <si>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</si>
  <si>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</si>
  <si>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</si>
  <si>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</si>
  <si>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</si>
  <si>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</si>
  <si>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</si>
  <si>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</si>
  <si>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</si>
  <si>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</si>
  <si>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</si>
  <si>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</si>
  <si>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</si>
  <si>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</si>
  <si>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</si>
  <si>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</si>
  <si>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</si>
  <si>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</si>
  <si>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</si>
  <si>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</si>
  <si>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</si>
  <si>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</si>
  <si>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</si>
  <si>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</si>
  <si>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</si>
  <si>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</si>
  <si>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</si>
  <si>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</si>
  <si>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</si>
  <si>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</si>
  <si>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</si>
  <si>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</si>
  <si>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</si>
  <si>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</si>
  <si>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</si>
  <si>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</si>
  <si>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</si>
  <si>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</si>
  <si>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</si>
  <si>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</si>
  <si>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</si>
  <si>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</si>
  <si>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</si>
  <si>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</si>
  <si>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</si>
  <si>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</si>
  <si>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</si>
  <si>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</si>
  <si>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</si>
  <si>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</si>
  <si>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</si>
  <si>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</si>
  <si>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</si>
  <si>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</si>
  <si>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</si>
  <si>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</si>
  <si>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</si>
  <si>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</si>
  <si>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</si>
  <si>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</si>
  <si>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</si>
  <si>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</si>
  <si>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</si>
  <si>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</si>
  <si>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</si>
  <si>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</si>
  <si>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</si>
  <si>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</si>
  <si>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</si>
  <si>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</si>
  <si>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</si>
  <si>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</si>
  <si>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</si>
  <si>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</si>
  <si>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</si>
  <si>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</si>
  <si>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</si>
  <si>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</si>
  <si>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</si>
  <si>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</si>
  <si>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</si>
  <si>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</si>
  <si>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</si>
  <si>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</si>
  <si>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</si>
  <si>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</si>
  <si>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</si>
  <si>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</si>
  <si>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</si>
  <si>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</si>
  <si>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</si>
  <si>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</si>
  <si>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</si>
  <si>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</si>
  <si>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</si>
  <si>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</si>
  <si>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</si>
  <si>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</si>
  <si>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</si>
  <si>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</si>
  <si>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</si>
  <si>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</si>
  <si>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</si>
  <si>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</si>
  <si>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</si>
  <si>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</si>
  <si>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</si>
  <si>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</si>
  <si>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</si>
  <si>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</si>
  <si>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</si>
  <si>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</si>
  <si>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</si>
  <si>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</si>
  <si>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</si>
  <si>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</si>
  <si>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</si>
  <si>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</si>
  <si>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</si>
  <si>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</si>
  <si>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</si>
  <si>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</si>
  <si>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</si>
  <si>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</si>
  <si>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</si>
  <si>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</si>
  <si>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</si>
  <si>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</si>
  <si>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</si>
  <si>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</si>
  <si>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</si>
  <si>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</si>
  <si>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</si>
  <si>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</si>
  <si>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</si>
  <si>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</si>
  <si>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</si>
  <si>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</si>
  <si>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</si>
  <si>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</si>
  <si>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</si>
  <si>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</si>
  <si>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</si>
  <si>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</si>
  <si>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</si>
  <si>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</si>
  <si>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</si>
  <si>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</si>
  <si>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</si>
  <si>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</si>
  <si>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</si>
  <si>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</si>
  <si>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</si>
  <si>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</si>
  <si>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</si>
  <si>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</si>
  <si>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</si>
  <si>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</si>
  <si>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</si>
  <si>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</si>
  <si>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</si>
  <si>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</si>
  <si>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</si>
  <si>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</si>
  <si>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</si>
  <si>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</si>
  <si>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</si>
  <si>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</si>
  <si>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</si>
  <si>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</si>
  <si>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</si>
  <si>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</si>
  <si>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</si>
  <si>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</si>
  <si>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</si>
  <si>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</si>
  <si>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</si>
  <si>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</si>
  <si>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</si>
  <si>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</si>
  <si>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</si>
  <si>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</si>
  <si>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</si>
  <si>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</si>
  <si>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</si>
  <si>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</si>
  <si>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</si>
  <si>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</si>
  <si>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</si>
  <si>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</si>
  <si>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</si>
  <si>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</si>
  <si>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</si>
  <si>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</si>
  <si>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</si>
  <si>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</si>
  <si>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</si>
  <si>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</si>
  <si>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</si>
  <si>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</si>
  <si>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</si>
  <si>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</si>
  <si>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</si>
  <si>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</si>
  <si>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</si>
  <si>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</si>
  <si>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</si>
  <si>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</si>
  <si>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</si>
  <si>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</si>
  <si>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</si>
  <si>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</si>
  <si>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</si>
  <si>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</si>
  <si>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</si>
  <si>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</si>
  <si>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</si>
  <si>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</si>
  <si>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</si>
  <si>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</si>
  <si>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</si>
  <si>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</si>
  <si>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</si>
  <si>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</si>
  <si>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</si>
  <si>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</si>
  <si>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</si>
  <si>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</si>
  <si>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</si>
  <si>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</si>
  <si>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</si>
  <si>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</si>
  <si>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</si>
  <si>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</si>
  <si>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</si>
  <si>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</si>
  <si>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</si>
  <si>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</si>
  <si>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</si>
  <si>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</si>
  <si>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</si>
  <si>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</si>
  <si>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</si>
  <si>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</si>
  <si>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</si>
  <si>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</si>
  <si>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</si>
  <si>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</si>
  <si>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</si>
  <si>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</si>
  <si>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</si>
  <si>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</si>
  <si>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</si>
  <si>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</si>
  <si>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</si>
  <si>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</si>
  <si>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</si>
  <si>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</si>
  <si>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</si>
  <si>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</si>
  <si>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</si>
  <si>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</si>
  <si>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</si>
  <si>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</si>
  <si>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</si>
  <si>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</si>
  <si>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</si>
  <si>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</si>
  <si>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</si>
  <si>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</si>
  <si>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</si>
  <si>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</si>
  <si>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</si>
  <si>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</si>
  <si>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</si>
  <si>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</si>
  <si>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</si>
  <si>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</si>
  <si>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</si>
  <si>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</si>
  <si>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</si>
  <si>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</si>
  <si>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</si>
  <si>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</si>
  <si>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</si>
  <si>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</si>
  <si>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</si>
  <si>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</si>
  <si>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</si>
  <si>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</si>
  <si>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</si>
  <si>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</si>
  <si>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</si>
  <si>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</si>
  <si>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</si>
  <si>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</si>
  <si>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</si>
  <si>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</si>
  <si>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</si>
  <si>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</si>
  <si>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</si>
  <si>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</si>
  <si>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</si>
  <si>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</si>
  <si>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</si>
  <si>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</si>
  <si>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</si>
  <si>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</si>
  <si>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</si>
  <si>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</si>
  <si>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</si>
  <si>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</si>
  <si>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</si>
  <si>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</si>
  <si>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</si>
  <si>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</si>
  <si>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</si>
  <si>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</si>
  <si>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</si>
  <si>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</si>
  <si>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</si>
  <si>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</si>
  <si>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</si>
  <si>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</si>
  <si>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</si>
  <si>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</si>
  <si>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</si>
  <si>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</si>
  <si>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</si>
  <si>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</si>
  <si>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</si>
  <si>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</si>
  <si>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</si>
  <si>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</si>
  <si>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</si>
  <si>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</si>
  <si>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</si>
  <si>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</si>
  <si>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</si>
  <si>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</si>
  <si>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</si>
  <si>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</si>
  <si>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</si>
  <si>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</si>
  <si>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</si>
  <si>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</si>
  <si>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</si>
  <si>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</si>
  <si>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</si>
  <si>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</si>
  <si>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</si>
  <si>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</si>
  <si>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</si>
  <si>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</si>
  <si>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</si>
  <si>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</si>
  <si>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</si>
  <si>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</si>
  <si>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</si>
  <si>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</si>
  <si>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</si>
  <si>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</si>
  <si>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</si>
  <si>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</si>
  <si>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</si>
  <si>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</si>
  <si>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</si>
  <si>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</si>
  <si>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</si>
  <si>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</si>
  <si>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</si>
  <si>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</si>
  <si>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</si>
  <si>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</si>
  <si>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</si>
  <si>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</si>
  <si>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</si>
  <si>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</si>
  <si>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</si>
  <si>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</si>
  <si>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</si>
  <si>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</si>
  <si>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</si>
  <si>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</si>
  <si>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</si>
  <si>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</si>
  <si>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</si>
  <si>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</si>
  <si>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</si>
  <si>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</si>
  <si>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</si>
  <si>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</si>
  <si>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</si>
  <si>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</si>
  <si>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</si>
  <si>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</si>
  <si>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</si>
  <si>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</si>
  <si>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</si>
  <si>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</si>
  <si>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</si>
  <si>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</si>
  <si>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</si>
  <si>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</si>
  <si>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</si>
  <si>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</si>
  <si>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</si>
  <si>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</si>
  <si>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</si>
  <si>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</si>
  <si>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</si>
  <si>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</si>
  <si>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</si>
  <si>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</si>
  <si>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</si>
  <si>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</si>
  <si>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</si>
  <si>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</si>
  <si>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</si>
  <si>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</si>
  <si>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</si>
  <si>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</si>
  <si>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</si>
  <si>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</si>
  <si>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</si>
  <si>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</si>
  <si>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</si>
  <si>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</si>
  <si>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</si>
  <si>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</si>
  <si>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</si>
  <si>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</si>
  <si>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</si>
  <si>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</si>
  <si>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</si>
  <si>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</si>
  <si>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</si>
  <si>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</si>
  <si>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</si>
  <si>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</si>
  <si>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</si>
  <si>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</si>
  <si>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</si>
  <si>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</si>
  <si>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</si>
  <si>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</si>
  <si>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</si>
  <si>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</si>
  <si>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</si>
  <si>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</si>
  <si>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</si>
  <si>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</si>
  <si>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</si>
  <si>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</si>
  <si>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</si>
  <si>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</si>
  <si>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</si>
  <si>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</si>
  <si>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</si>
  <si>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</si>
  <si>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</si>
  <si>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</si>
  <si>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</si>
  <si>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</si>
  <si>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</si>
  <si>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</si>
  <si>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</si>
  <si>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</si>
  <si>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</si>
  <si>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</si>
  <si>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</si>
  <si>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</si>
  <si>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</si>
  <si>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</si>
  <si>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</si>
  <si>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</si>
  <si>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</si>
  <si>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</si>
  <si>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</si>
  <si>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</si>
  <si>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</si>
  <si>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</si>
  <si>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</si>
  <si>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</si>
  <si>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</si>
  <si>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</si>
  <si>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</si>
  <si>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</si>
  <si>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</si>
  <si>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</si>
  <si>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</si>
  <si>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</si>
  <si>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</si>
  <si>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</si>
  <si>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</si>
  <si>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</si>
  <si>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</si>
  <si>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</si>
  <si>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</si>
  <si>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</si>
  <si>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</si>
  <si>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</si>
  <si>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</si>
  <si>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</si>
  <si>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</si>
  <si>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</si>
  <si>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</si>
  <si>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</si>
  <si>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</si>
  <si>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</si>
  <si>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</si>
  <si>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</si>
  <si>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</si>
  <si>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</si>
  <si>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</si>
  <si>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</si>
  <si>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</si>
  <si>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</si>
  <si>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</si>
  <si>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</si>
  <si>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</si>
  <si>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</si>
  <si>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</si>
  <si>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</si>
  <si>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</si>
  <si>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</si>
  <si>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</si>
  <si>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</si>
  <si>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</si>
  <si>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</si>
  <si>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</si>
  <si>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</si>
  <si>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</si>
  <si>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</si>
  <si>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</si>
  <si>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</si>
  <si>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</si>
  <si>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</si>
  <si>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</si>
  <si>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</si>
  <si>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</si>
  <si>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</si>
  <si>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</si>
  <si>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</si>
  <si>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</si>
  <si>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</si>
  <si>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</si>
  <si>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</si>
  <si>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</si>
  <si>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</si>
  <si>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</si>
  <si>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</si>
  <si>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</si>
  <si>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</si>
  <si>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</si>
  <si>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</si>
  <si>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</si>
  <si>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</si>
  <si>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</si>
  <si>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</si>
  <si>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</si>
  <si>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</si>
  <si>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</si>
  <si>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</si>
  <si>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</si>
  <si>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</si>
  <si>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</si>
  <si>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</si>
  <si>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</si>
  <si>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</si>
  <si>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</si>
  <si>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</si>
  <si>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</si>
  <si>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</si>
  <si>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</si>
  <si>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</si>
  <si>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</si>
  <si>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</si>
  <si>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</si>
  <si>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</si>
  <si>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</si>
  <si>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</si>
  <si>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</si>
  <si>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</si>
  <si>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</si>
  <si>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</si>
  <si>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</si>
  <si>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</si>
  <si>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</si>
  <si>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</si>
  <si>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</si>
  <si>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</si>
  <si>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</si>
  <si>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</si>
  <si>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</si>
  <si>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</si>
  <si>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</si>
  <si>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</si>
  <si>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</si>
  <si>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</si>
  <si>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</si>
  <si>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</si>
  <si>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</si>
  <si>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</si>
  <si>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</si>
  <si>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</si>
  <si>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</si>
  <si>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</si>
  <si>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</si>
  <si>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</si>
  <si>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</si>
  <si>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</si>
  <si>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</si>
  <si>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</si>
  <si>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</si>
  <si>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</si>
  <si>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</si>
  <si>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</si>
  <si>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</si>
  <si>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</si>
  <si>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</si>
  <si>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</si>
  <si>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</si>
  <si>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</si>
  <si>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</si>
  <si>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</si>
  <si>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</si>
  <si>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</si>
  <si>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</si>
  <si>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</si>
  <si>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</si>
  <si>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</si>
  <si>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</si>
  <si>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</si>
  <si>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</si>
  <si>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</si>
  <si>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</si>
  <si>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</si>
  <si>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</si>
  <si>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</si>
  <si>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</si>
  <si>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</si>
  <si>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</si>
  <si>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</si>
  <si>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</si>
  <si>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</si>
  <si>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</si>
  <si>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</si>
  <si>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</si>
  <si>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</si>
  <si>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</si>
  <si>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</si>
  <si>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</si>
  <si>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</si>
  <si>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</si>
  <si>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</si>
  <si>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</si>
  <si>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</si>
  <si>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</si>
  <si>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</si>
  <si>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</si>
  <si>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</si>
  <si>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</si>
  <si>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</si>
  <si>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</si>
  <si>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</si>
  <si>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</si>
  <si>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</si>
  <si>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</si>
  <si>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</si>
  <si>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</si>
  <si>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</si>
  <si>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</si>
  <si>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</si>
  <si>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</si>
  <si>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</si>
  <si>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</si>
  <si>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</si>
  <si>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</si>
  <si>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</si>
  <si>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</si>
  <si>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</si>
  <si>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</si>
  <si>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</si>
  <si>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</si>
  <si>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</si>
  <si>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</si>
  <si>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</si>
  <si>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</si>
  <si>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</si>
  <si>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</si>
  <si>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</si>
  <si>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</si>
  <si>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</si>
  <si>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</si>
  <si>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</si>
  <si>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</si>
  <si>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</si>
  <si>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</si>
  <si>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</si>
  <si>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</si>
  <si>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</si>
  <si>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</si>
  <si>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</si>
  <si>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</si>
  <si>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</si>
  <si>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</si>
  <si>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</si>
  <si>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</si>
  <si>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</si>
  <si>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</si>
  <si>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</si>
  <si>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</si>
  <si>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</si>
  <si>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</si>
  <si>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</si>
  <si>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</si>
  <si>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</si>
  <si>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</si>
  <si>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</si>
  <si>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</si>
  <si>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</si>
  <si>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</si>
  <si>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</si>
  <si>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</si>
  <si>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</si>
  <si>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</si>
  <si>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</si>
  <si>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</si>
  <si>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</si>
  <si>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</si>
  <si>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</si>
  <si>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</si>
  <si>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</si>
  <si>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</si>
  <si>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</si>
  <si>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</si>
  <si>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</si>
  <si>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</si>
  <si>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</si>
  <si>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</si>
  <si>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</si>
  <si>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</si>
  <si>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</si>
  <si>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</si>
  <si>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</si>
  <si>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</si>
  <si>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</si>
  <si>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</si>
  <si>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</si>
  <si>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</si>
  <si>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</si>
  <si>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</si>
  <si>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</si>
  <si>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</si>
  <si>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</si>
  <si>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</si>
  <si>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</si>
  <si>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</si>
  <si>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</si>
  <si>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</si>
  <si>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</si>
  <si>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</si>
  <si>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</si>
  <si>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</si>
  <si>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</si>
  <si>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</si>
  <si>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</si>
  <si>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</si>
  <si>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</si>
  <si>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</si>
  <si>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</si>
  <si>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</si>
  <si>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</si>
  <si>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</si>
  <si>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</si>
  <si>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</si>
  <si>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</si>
  <si>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</si>
  <si>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</si>
  <si>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</si>
  <si>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</si>
  <si>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</si>
  <si>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</si>
  <si>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</si>
  <si>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</si>
  <si>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</si>
  <si>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</si>
  <si>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</si>
  <si>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</si>
  <si>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</si>
  <si>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</si>
  <si>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</si>
  <si>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</si>
  <si>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</si>
  <si>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</si>
  <si>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</si>
  <si>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</si>
  <si>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</si>
  <si>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</si>
  <si>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</si>
  <si>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</si>
  <si>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</si>
  <si>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</si>
  <si>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</si>
  <si>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</si>
  <si>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</si>
  <si>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</si>
  <si>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</si>
  <si>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</si>
  <si>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</si>
  <si>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</si>
  <si>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</si>
  <si>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</si>
  <si>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</si>
  <si>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</si>
  <si>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</si>
  <si>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</si>
  <si>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</si>
  <si>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</si>
  <si>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</si>
  <si>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</si>
  <si>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</si>
  <si>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</si>
  <si>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</si>
  <si>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</si>
  <si>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</si>
  <si>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</si>
  <si>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</si>
  <si>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</si>
  <si>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</si>
  <si>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</si>
  <si>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</si>
  <si>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</si>
  <si>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</si>
  <si>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</si>
  <si>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</si>
  <si>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</si>
  <si>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</si>
  <si>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</si>
  <si>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</si>
  <si>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</si>
  <si>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</si>
  <si>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</si>
  <si>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</si>
  <si>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</si>
  <si>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</si>
  <si>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</si>
  <si>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</si>
  <si>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</si>
  <si>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</si>
  <si>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</si>
  <si>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</si>
  <si>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</si>
  <si>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</si>
  <si>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</si>
  <si>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</si>
  <si>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</si>
  <si>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</si>
  <si>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</si>
  <si>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</si>
  <si>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</si>
  <si>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</si>
  <si>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</si>
  <si>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</si>
  <si>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</si>
  <si>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</si>
  <si>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</si>
  <si>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</si>
  <si>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</si>
  <si>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</si>
  <si>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</si>
  <si>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</si>
  <si>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</si>
  <si>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</si>
  <si>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</si>
  <si>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</si>
  <si>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</si>
  <si>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</si>
  <si>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</si>
  <si>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</si>
  <si>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</si>
  <si>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</si>
  <si>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</si>
  <si>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</si>
  <si>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</si>
  <si>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</si>
  <si>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</si>
  <si>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</si>
  <si>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</si>
  <si>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</si>
  <si>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</si>
  <si>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</si>
  <si>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</si>
  <si>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</si>
  <si>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</si>
  <si>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</si>
  <si>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</si>
  <si>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</si>
  <si>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</si>
  <si>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</si>
  <si>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</si>
  <si>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</si>
  <si>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</si>
  <si>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</si>
  <si>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</si>
  <si>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</si>
  <si>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</si>
  <si>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</si>
  <si>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</si>
  <si>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</si>
  <si>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</si>
  <si>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</si>
  <si>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</si>
  <si>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</si>
  <si>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</si>
  <si>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</si>
  <si>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</si>
  <si>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</si>
  <si>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</si>
  <si>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</si>
  <si>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</si>
  <si>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</si>
  <si>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</si>
  <si>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</si>
  <si>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</si>
  <si>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</si>
  <si>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</si>
  <si>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</si>
  <si>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</si>
  <si>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</si>
  <si>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</si>
  <si>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</si>
  <si>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</si>
  <si>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</si>
  <si>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</si>
  <si>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</si>
  <si>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</si>
  <si>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</si>
  <si>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</si>
  <si>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</si>
  <si>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</si>
  <si>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</si>
  <si>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</si>
  <si>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</si>
  <si>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</si>
  <si>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</si>
  <si>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</si>
  <si>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</si>
  <si>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</si>
  <si>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</si>
  <si>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</si>
  <si>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</si>
  <si>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</si>
  <si>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</si>
  <si>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</si>
  <si>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</si>
  <si>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</si>
  <si>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</si>
  <si>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</si>
  <si>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</si>
  <si>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</si>
  <si>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</si>
  <si>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</si>
  <si>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</si>
  <si>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</si>
  <si>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</si>
  <si>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</si>
  <si>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</si>
  <si>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</si>
  <si>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</si>
  <si>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</si>
  <si>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</si>
  <si>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</si>
  <si>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</si>
  <si>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</si>
  <si>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</si>
  <si>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</si>
  <si>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</si>
  <si>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</si>
  <si>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</si>
  <si>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</si>
  <si>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</si>
  <si>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</si>
  <si>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</si>
  <si>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</si>
  <si>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</si>
  <si>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</si>
  <si>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</si>
  <si>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</si>
  <si>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</si>
  <si>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</si>
  <si>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</si>
  <si>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</si>
  <si>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</si>
  <si>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</si>
  <si>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</si>
  <si>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</si>
  <si>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</si>
  <si>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</si>
  <si>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</si>
  <si>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</si>
  <si>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</si>
  <si>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</si>
  <si>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</si>
  <si>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</si>
  <si>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</si>
  <si>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</si>
  <si>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</si>
  <si>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</si>
  <si>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</si>
  <si>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</si>
  <si>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</si>
  <si>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</si>
  <si>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</si>
  <si>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</si>
  <si>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</si>
  <si>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</si>
  <si>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</si>
  <si>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</si>
  <si>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</si>
  <si>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</si>
  <si>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</si>
  <si>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</si>
  <si>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</si>
  <si>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</si>
  <si>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</si>
  <si>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</si>
  <si>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</si>
  <si>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</si>
  <si>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</si>
  <si>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</si>
  <si>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</si>
  <si>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</si>
  <si>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</si>
  <si>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</si>
  <si>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</si>
  <si>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</si>
  <si>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</si>
  <si>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</si>
  <si>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</si>
  <si>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</si>
  <si>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</si>
  <si>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</si>
  <si>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</si>
  <si>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</si>
  <si>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</si>
  <si>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</si>
  <si>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</si>
  <si>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</si>
  <si>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</si>
  <si>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</si>
  <si>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</si>
  <si>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</si>
  <si>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</si>
  <si>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</si>
  <si>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</si>
  <si>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</si>
  <si>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</si>
  <si>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</si>
  <si>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</si>
  <si>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</si>
  <si>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</si>
  <si>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</si>
  <si>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</si>
  <si>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</si>
  <si>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</si>
  <si>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</si>
  <si>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</si>
  <si>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</si>
  <si>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</si>
  <si>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</si>
  <si>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</si>
  <si>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</si>
  <si>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</si>
  <si>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</si>
  <si>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</si>
  <si>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</si>
  <si>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</si>
  <si>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</si>
  <si>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</si>
  <si>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</si>
  <si>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</si>
  <si>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</si>
  <si>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</si>
  <si>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</si>
  <si>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</si>
  <si>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</si>
  <si>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</si>
  <si>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</si>
  <si>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</si>
  <si>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</si>
  <si>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</si>
  <si>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</si>
  <si>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</si>
  <si>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</si>
  <si>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</si>
  <si>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</si>
  <si>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</si>
  <si>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</si>
  <si>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</si>
  <si>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</si>
  <si>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</si>
  <si>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</si>
  <si>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</si>
  <si>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</si>
  <si>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</si>
  <si>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</si>
  <si>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</si>
  <si>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</si>
  <si>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</si>
  <si>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</si>
  <si>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</si>
  <si>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</si>
  <si>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</si>
  <si>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</si>
  <si>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</si>
  <si>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</si>
  <si>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</si>
  <si>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</si>
  <si>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</si>
  <si>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</si>
  <si>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</si>
  <si>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</si>
  <si>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</si>
  <si>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</si>
  <si>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</si>
  <si>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</si>
  <si>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</si>
  <si>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</si>
  <si>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</si>
  <si>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</si>
  <si>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</si>
  <si>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</si>
  <si>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</si>
  <si>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</si>
  <si>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</si>
  <si>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</si>
  <si>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</si>
  <si>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</si>
  <si>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</si>
  <si>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</si>
  <si>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</si>
  <si>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</si>
  <si>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</si>
  <si>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</si>
  <si>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</si>
  <si>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</si>
  <si>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</si>
  <si>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</si>
  <si>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</si>
  <si>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</si>
  <si>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</si>
  <si>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</si>
  <si>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</si>
  <si>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</si>
  <si>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</si>
  <si>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</si>
  <si>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</si>
  <si>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</si>
  <si>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</si>
  <si>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</si>
  <si>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</si>
  <si>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</si>
  <si>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</si>
  <si>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</si>
  <si>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</si>
  <si>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</si>
  <si>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</si>
  <si>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</si>
  <si>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</si>
  <si>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</si>
  <si>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</si>
  <si>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</si>
  <si>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</si>
  <si>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</si>
  <si>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</si>
  <si>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</si>
  <si>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</si>
  <si>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</si>
  <si>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</si>
  <si>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</si>
  <si>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</si>
  <si>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</si>
  <si>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</si>
  <si>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</si>
  <si>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</si>
  <si>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</si>
  <si>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</si>
  <si>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</si>
  <si>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</si>
  <si>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</si>
  <si>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</si>
  <si>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</si>
  <si>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</si>
  <si>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</si>
  <si>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</si>
  <si>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</si>
  <si>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</si>
  <si>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</si>
  <si>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</si>
  <si>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</si>
  <si>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</si>
  <si>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</si>
  <si>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</si>
  <si>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</si>
  <si>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</si>
  <si>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</si>
  <si>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</si>
  <si>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</si>
  <si>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</si>
  <si>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</si>
  <si>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</si>
  <si>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</si>
  <si>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</si>
  <si>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</si>
  <si>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</si>
  <si>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</si>
  <si>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</si>
  <si>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</si>
  <si>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</si>
  <si>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</si>
  <si>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</si>
  <si>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</si>
  <si>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</si>
  <si>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</si>
  <si>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</si>
  <si>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</si>
  <si>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</si>
  <si>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</si>
  <si>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</si>
  <si>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</si>
  <si>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</si>
  <si>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</si>
  <si>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</si>
  <si>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</si>
  <si>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</si>
  <si>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</si>
  <si>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</si>
  <si>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</si>
  <si>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</si>
  <si>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</si>
  <si>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</si>
  <si>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</si>
  <si>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</si>
  <si>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</si>
  <si>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</si>
  <si>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</si>
  <si>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</si>
  <si>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</si>
  <si>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</si>
  <si>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</si>
  <si>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</si>
  <si>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</si>
  <si>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</si>
  <si>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</si>
  <si>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</si>
  <si>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</si>
  <si>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</si>
  <si>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</si>
  <si>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</si>
  <si>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</si>
  <si>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</si>
  <si>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</si>
  <si>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</si>
  <si>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</si>
  <si>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</si>
  <si>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</si>
  <si>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</si>
  <si>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</si>
  <si>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</si>
  <si>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</si>
  <si>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</si>
  <si>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</si>
  <si>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</si>
  <si>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</si>
  <si>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</si>
  <si>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</si>
  <si>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</si>
  <si>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</si>
  <si>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</si>
  <si>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</si>
  <si>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</si>
  <si>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</si>
  <si>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</si>
  <si>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</si>
  <si>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</si>
  <si>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</si>
  <si>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</si>
  <si>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</si>
  <si>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</si>
  <si>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</si>
  <si>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</si>
  <si>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</si>
  <si>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</si>
  <si>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</si>
  <si>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</si>
  <si>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</si>
  <si>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</si>
  <si>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</si>
  <si>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</si>
  <si>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</si>
  <si>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</si>
  <si>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</si>
  <si>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</si>
  <si>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</si>
  <si>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</si>
  <si>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</si>
  <si>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</si>
  <si>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</si>
  <si>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</si>
  <si>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</si>
  <si>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</si>
  <si>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</si>
  <si>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</si>
  <si>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</si>
  <si>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</si>
  <si>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</si>
  <si>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</si>
  <si>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</si>
  <si>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</si>
  <si>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</si>
  <si>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</si>
  <si>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</si>
  <si>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</si>
  <si>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</si>
  <si>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</si>
  <si>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</si>
  <si>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</si>
  <si>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</si>
  <si>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</si>
  <si>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</si>
  <si>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</si>
  <si>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</si>
  <si>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</si>
  <si>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</si>
  <si>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</si>
  <si>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</si>
  <si>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</si>
  <si>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</si>
  <si>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</si>
  <si>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</si>
  <si>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</si>
  <si>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</si>
  <si>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</si>
  <si>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</si>
  <si>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</si>
  <si>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</si>
  <si>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</si>
  <si>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</si>
  <si>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</si>
  <si>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</si>
  <si>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</si>
  <si>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</si>
  <si>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</si>
  <si>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</si>
  <si>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</si>
  <si>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</si>
  <si>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</si>
  <si>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</si>
  <si>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</si>
  <si>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</si>
  <si>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</si>
  <si>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</si>
  <si>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</si>
  <si>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</si>
  <si>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</si>
  <si>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</si>
  <si>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</si>
  <si>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</si>
  <si>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</si>
  <si>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</si>
  <si>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</si>
  <si>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</si>
  <si>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</si>
  <si>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</si>
  <si>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</si>
  <si>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</si>
  <si>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</si>
  <si>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</si>
  <si>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</si>
  <si>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</si>
  <si>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</si>
  <si>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</si>
  <si>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</si>
  <si>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</si>
  <si>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</si>
  <si>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</si>
  <si>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</si>
  <si>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</si>
  <si>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</si>
  <si>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</si>
  <si>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</si>
  <si>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</si>
  <si>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</si>
  <si>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</si>
  <si>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</si>
  <si>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</si>
  <si>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</si>
  <si>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</si>
  <si>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</si>
  <si>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</si>
  <si>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</si>
  <si>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</si>
  <si>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</si>
  <si>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</si>
  <si>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</si>
  <si>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</si>
  <si>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</si>
  <si>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</si>
  <si>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</si>
  <si>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</si>
  <si>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</si>
  <si>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</si>
  <si>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</si>
  <si>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</si>
  <si>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</si>
  <si>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</si>
  <si>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</si>
  <si>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</si>
  <si>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</si>
  <si>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</si>
  <si>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</si>
  <si>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</si>
  <si>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</si>
  <si>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</si>
  <si>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</si>
  <si>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</si>
  <si>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</si>
  <si>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</si>
  <si>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</si>
  <si>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</si>
  <si>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</si>
  <si>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</si>
  <si>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</si>
  <si>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</si>
  <si>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</si>
  <si>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</si>
  <si>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</si>
  <si>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</si>
  <si>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</si>
  <si>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</si>
  <si>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</si>
  <si>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</si>
  <si>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</si>
  <si>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</si>
  <si>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</si>
  <si>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</si>
  <si>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</si>
  <si>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</si>
  <si>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</si>
  <si>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</si>
  <si>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</si>
  <si>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</si>
  <si>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</si>
  <si>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</si>
  <si>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</si>
  <si>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</si>
  <si>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</si>
  <si>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</si>
  <si>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</si>
  <si>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</si>
  <si>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</si>
  <si>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</si>
  <si>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</si>
  <si>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</si>
  <si>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</si>
  <si>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</si>
  <si>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</si>
  <si>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</si>
  <si>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</si>
  <si>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</si>
  <si>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</si>
  <si>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</si>
  <si>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</si>
  <si>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</si>
  <si>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</si>
  <si>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</si>
  <si>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</si>
  <si>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</si>
  <si>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</si>
  <si>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</si>
  <si>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</si>
  <si>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</si>
  <si>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</si>
  <si>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</si>
  <si>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</si>
  <si>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</si>
  <si>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</si>
  <si>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</si>
  <si>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</si>
  <si>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</si>
  <si>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</si>
  <si>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</si>
  <si>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</si>
  <si>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</si>
  <si>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</si>
  <si>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</si>
  <si>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</si>
  <si>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</si>
  <si>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</si>
  <si>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</si>
  <si>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</si>
  <si>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</si>
  <si>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</si>
  <si>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</si>
  <si>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</si>
  <si>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</si>
  <si>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</si>
  <si>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</si>
  <si>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</si>
  <si>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</si>
  <si>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</si>
  <si>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</si>
  <si>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</si>
  <si>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</si>
  <si>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</si>
  <si>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</si>
  <si>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</si>
  <si>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</si>
  <si>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</si>
  <si>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</si>
  <si>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</si>
  <si>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</si>
  <si>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</si>
  <si>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</si>
  <si>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</si>
  <si>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</si>
  <si>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</si>
  <si>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</si>
  <si>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</si>
  <si>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</si>
  <si>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</si>
  <si>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</si>
  <si>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</si>
  <si>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</si>
  <si>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</si>
  <si>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</si>
  <si>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</si>
  <si>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</si>
  <si>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</si>
  <si>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</si>
  <si>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</si>
  <si>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</si>
  <si>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</si>
  <si>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</si>
  <si>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</si>
  <si>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</si>
  <si>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</si>
  <si>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</si>
  <si>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</si>
  <si>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</si>
  <si>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</si>
  <si>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</si>
  <si>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</si>
  <si>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</si>
  <si>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</si>
  <si>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</si>
  <si>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</si>
  <si>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</si>
  <si>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</si>
  <si>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</si>
  <si>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</si>
  <si>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</si>
  <si>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</si>
  <si>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</si>
  <si>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</si>
  <si>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</si>
  <si>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</si>
  <si>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</si>
  <si>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</si>
  <si>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</si>
  <si>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</si>
  <si>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</si>
  <si>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</si>
  <si>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</si>
  <si>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</si>
  <si>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</si>
  <si>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</si>
  <si>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</si>
  <si>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</si>
  <si>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</si>
  <si>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</si>
  <si>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</si>
  <si>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</si>
  <si>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</si>
  <si>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</si>
  <si>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</si>
  <si>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</si>
  <si>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</si>
  <si>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</si>
  <si>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</si>
  <si>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</si>
  <si>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</si>
  <si>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</si>
  <si>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</si>
  <si>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</si>
  <si>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</si>
  <si>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</si>
  <si>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</si>
  <si>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</si>
  <si>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</si>
  <si>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</si>
  <si>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</si>
  <si>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</si>
  <si>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</si>
  <si>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</si>
  <si>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</si>
  <si>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</si>
  <si>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</si>
  <si>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</si>
  <si>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</si>
  <si>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</si>
  <si>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</si>
  <si>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</si>
  <si>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</si>
  <si>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</si>
  <si>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</si>
  <si>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</si>
  <si>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</si>
  <si>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</si>
  <si>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</si>
  <si>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</si>
  <si>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</si>
  <si>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</si>
  <si>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</si>
  <si>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</si>
  <si>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</si>
  <si>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</si>
  <si>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</si>
  <si>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</si>
  <si>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</si>
  <si>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</si>
  <si>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</si>
  <si>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</si>
  <si>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</si>
  <si>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</si>
  <si>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</si>
  <si>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</si>
  <si>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</si>
  <si>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</si>
  <si>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</si>
  <si>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</si>
  <si>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</si>
  <si>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</si>
  <si>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</si>
  <si>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</si>
  <si>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</si>
  <si>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</si>
  <si>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</si>
  <si>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</si>
  <si>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</si>
  <si>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</si>
  <si>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</si>
  <si>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</si>
  <si>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</si>
  <si>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</si>
  <si>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</si>
  <si>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</si>
  <si>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</si>
  <si>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</si>
  <si>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</si>
  <si>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</si>
  <si>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</si>
  <si>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</si>
  <si>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</si>
  <si>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</si>
  <si>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</si>
  <si>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</si>
  <si>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</si>
  <si>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</si>
  <si>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</si>
  <si>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</si>
  <si>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</si>
  <si>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</si>
  <si>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</si>
  <si>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</si>
  <si>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</si>
  <si>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</si>
  <si>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</si>
  <si>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</si>
  <si>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</si>
  <si>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</si>
  <si>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</si>
  <si>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</si>
  <si>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</si>
  <si>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</si>
  <si>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</si>
  <si>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</si>
  <si>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</si>
  <si>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</si>
  <si>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</si>
  <si>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</si>
  <si>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</si>
  <si>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</si>
  <si>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</si>
  <si>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</si>
  <si>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</si>
  <si>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</si>
  <si>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</si>
  <si>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</si>
  <si>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</si>
  <si>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</si>
  <si>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</si>
  <si>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</si>
  <si>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</si>
  <si>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</si>
  <si>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</si>
  <si>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</si>
  <si>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</si>
  <si>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</si>
  <si>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</si>
  <si>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</si>
  <si>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</si>
  <si>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</si>
  <si>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</si>
  <si>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</si>
  <si>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</si>
  <si>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</si>
  <si>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</si>
  <si>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</si>
  <si>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</si>
  <si>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</si>
  <si>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</si>
  <si>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</si>
  <si>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</si>
  <si>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</si>
  <si>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</si>
  <si>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</si>
  <si>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</si>
  <si>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</si>
  <si>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</si>
  <si>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</si>
  <si>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</si>
  <si>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</si>
  <si>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</si>
  <si>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</si>
  <si>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</si>
  <si>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</si>
  <si>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</si>
  <si>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</si>
  <si>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</si>
  <si>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</si>
  <si>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</si>
  <si>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</si>
  <si>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</si>
  <si>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</si>
  <si>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</si>
  <si>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</si>
  <si>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</si>
  <si>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</si>
  <si>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</si>
  <si>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</si>
  <si>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</si>
  <si>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</si>
  <si>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</si>
  <si>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</si>
  <si>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</si>
  <si>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</si>
  <si>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</si>
  <si>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</si>
  <si>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</si>
  <si>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</si>
  <si>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</si>
  <si>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</si>
  <si>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</si>
  <si>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</si>
  <si>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</si>
  <si>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</si>
  <si>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</si>
  <si>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</si>
  <si>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</si>
  <si>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</si>
  <si>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</si>
  <si>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</si>
  <si>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</si>
  <si>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</si>
  <si>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</si>
  <si>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</si>
  <si>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</si>
  <si>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</si>
  <si>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</si>
  <si>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</si>
  <si>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</si>
  <si>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</si>
  <si>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</si>
  <si>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</si>
  <si>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</si>
  <si>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</si>
  <si>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</si>
  <si>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</si>
  <si>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</si>
  <si>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</si>
  <si>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</si>
  <si>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</si>
  <si>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</si>
  <si>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</si>
  <si>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</si>
  <si>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</si>
  <si>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</si>
  <si>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</si>
  <si>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</si>
  <si>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</si>
  <si>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</si>
  <si>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</si>
  <si>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</si>
  <si>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</si>
  <si>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</si>
  <si>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</si>
  <si>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</si>
  <si>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</si>
  <si>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</si>
  <si>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</si>
  <si>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</si>
  <si>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</si>
  <si>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</si>
  <si>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</si>
  <si>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</si>
  <si>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</si>
  <si>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</si>
  <si>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</si>
  <si>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</si>
  <si>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</si>
  <si>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</si>
  <si>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</si>
  <si>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</si>
  <si>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</si>
  <si>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</si>
  <si>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</si>
  <si>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</si>
  <si>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</si>
  <si>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</si>
  <si>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</si>
  <si>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</si>
  <si>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</si>
  <si>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</si>
  <si>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</si>
  <si>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</si>
  <si>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</si>
  <si>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</si>
  <si>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</si>
  <si>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</si>
  <si>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</si>
  <si>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</si>
  <si>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</si>
  <si>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</si>
  <si>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</si>
  <si>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</si>
  <si>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</si>
  <si>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</si>
  <si>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</si>
  <si>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</si>
  <si>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</si>
  <si>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</si>
  <si>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</si>
  <si>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</si>
  <si>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</si>
  <si>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</si>
  <si>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</si>
  <si>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</si>
  <si>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</si>
  <si>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</si>
  <si>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</si>
  <si>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</si>
  <si>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</si>
  <si>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</si>
  <si>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</si>
  <si>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</si>
  <si>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</si>
  <si>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</si>
  <si>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</si>
  <si>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</si>
  <si>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</si>
  <si>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</si>
  <si>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</si>
  <si>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</si>
  <si>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</si>
  <si>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</si>
  <si>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</si>
  <si>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</si>
  <si>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</si>
  <si>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</si>
  <si>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</si>
  <si>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</si>
  <si>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</si>
  <si>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</si>
  <si>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</si>
  <si>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</si>
  <si>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</si>
  <si>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</si>
  <si>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</si>
  <si>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</si>
  <si>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</si>
  <si>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</si>
  <si>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</si>
  <si>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</si>
  <si>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</si>
  <si>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</si>
  <si>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</si>
  <si>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</si>
  <si>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</si>
  <si>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</si>
  <si>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</si>
  <si>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</si>
  <si>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</si>
  <si>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</si>
  <si>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</si>
  <si>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</si>
  <si>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</si>
  <si>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</si>
  <si>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</si>
  <si>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</si>
  <si>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</si>
  <si>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</si>
  <si>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</si>
  <si>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</si>
  <si>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</si>
  <si>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</si>
  <si>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</si>
  <si>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</si>
  <si>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</si>
  <si>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</si>
  <si>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</si>
  <si>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</si>
  <si>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</si>
  <si>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</si>
  <si>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</si>
  <si>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</si>
  <si>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</si>
  <si>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</si>
  <si>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</si>
  <si>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</si>
  <si>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</si>
  <si>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</si>
  <si>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</si>
  <si>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</si>
  <si>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</si>
  <si>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</si>
  <si>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</si>
  <si>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</si>
  <si>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</si>
  <si>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</si>
  <si>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</si>
  <si>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</si>
  <si>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</si>
  <si>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</si>
  <si>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</si>
  <si>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</si>
  <si>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</si>
  <si>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</si>
  <si>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</si>
  <si>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</si>
  <si>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</si>
  <si>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</si>
  <si>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</si>
  <si>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</si>
  <si>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</si>
  <si>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</si>
  <si>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</si>
  <si>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</si>
  <si>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</si>
  <si>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</si>
  <si>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</si>
  <si>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</si>
  <si>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</si>
  <si>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</si>
  <si>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</si>
  <si>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</si>
  <si>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</si>
  <si>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</si>
  <si>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</si>
  <si>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</si>
  <si>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</si>
  <si>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</si>
  <si>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</si>
  <si>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</si>
  <si>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</si>
  <si>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</si>
  <si>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</si>
  <si>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</si>
  <si>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</si>
  <si>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</si>
  <si>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</si>
  <si>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</si>
  <si>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</si>
  <si>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</si>
  <si>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</si>
  <si>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</si>
  <si>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</si>
  <si>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</si>
  <si>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</si>
  <si>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</si>
  <si>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</si>
  <si>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</si>
  <si>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</si>
  <si>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</si>
  <si>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</si>
  <si>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</si>
  <si>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</si>
  <si>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</si>
  <si>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</si>
  <si>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</si>
  <si>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</si>
  <si>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</si>
  <si>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</si>
  <si>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</si>
  <si>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</si>
  <si>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</si>
  <si>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</si>
  <si>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</si>
  <si>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</si>
  <si>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</si>
  <si>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</si>
  <si>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</si>
  <si>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</si>
  <si>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</si>
  <si>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</si>
  <si>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</si>
  <si>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</si>
  <si>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</si>
  <si>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</si>
  <si>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</si>
  <si>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</si>
  <si>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</si>
  <si>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</si>
  <si>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</si>
  <si>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</si>
  <si>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</si>
  <si>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</si>
  <si>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</si>
  <si>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</si>
  <si>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</si>
  <si>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</si>
  <si>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</si>
  <si>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</si>
  <si>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</si>
  <si>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</si>
  <si>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</si>
  <si>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</si>
  <si>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</si>
  <si>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</si>
  <si>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</si>
  <si>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</si>
  <si>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</si>
  <si>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</si>
  <si>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</si>
  <si>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</si>
  <si>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</si>
  <si>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</si>
  <si>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</si>
  <si>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</si>
  <si>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</si>
  <si>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</si>
  <si>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</si>
  <si>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</si>
  <si>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</si>
  <si>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</si>
  <si>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</si>
  <si>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</si>
  <si>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</si>
  <si>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</si>
  <si>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</si>
  <si>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</si>
  <si>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</si>
  <si>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</si>
  <si>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</si>
  <si>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</si>
  <si>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</si>
  <si>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</si>
  <si>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</si>
  <si>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</si>
  <si>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</si>
  <si>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</si>
  <si>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</si>
  <si>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</si>
  <si>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</si>
  <si>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</si>
  <si>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</si>
  <si>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</si>
  <si>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</si>
  <si>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</si>
  <si>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</si>
  <si>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</si>
  <si>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</si>
  <si>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</si>
  <si>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</si>
  <si>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</si>
  <si>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</si>
  <si>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</si>
  <si>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</si>
  <si>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</si>
  <si>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</si>
  <si>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</si>
  <si>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</si>
  <si>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</si>
  <si>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</si>
  <si>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</si>
  <si>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</si>
  <si>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</si>
  <si>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</si>
  <si>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</si>
  <si>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</si>
  <si>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</si>
  <si>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</si>
  <si>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</si>
  <si>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</si>
  <si>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</si>
  <si>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</si>
  <si>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</si>
  <si>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</si>
  <si>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</si>
  <si>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</si>
  <si>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</si>
  <si>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</si>
  <si>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</si>
  <si>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</si>
  <si>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</si>
  <si>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</si>
  <si>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</si>
  <si>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</si>
  <si>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</si>
  <si>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</si>
  <si>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</si>
  <si>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</si>
  <si>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</si>
  <si>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</si>
  <si>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</si>
  <si>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</si>
  <si>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</si>
  <si>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</si>
  <si>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</si>
  <si>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</si>
  <si>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</si>
  <si>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</si>
  <si>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</si>
  <si>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</si>
  <si>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</si>
  <si>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</si>
  <si>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</si>
  <si>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</si>
  <si>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</si>
  <si>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</si>
  <si>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</si>
  <si>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</si>
  <si>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</si>
  <si>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</si>
  <si>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</si>
  <si>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</si>
  <si>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</si>
  <si>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</si>
  <si>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</si>
  <si>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</si>
  <si>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</si>
  <si>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</si>
  <si>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</si>
  <si>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</si>
  <si>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</si>
  <si>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</si>
  <si>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</si>
  <si>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</si>
  <si>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</si>
  <si>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</si>
  <si>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</si>
  <si>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</si>
  <si>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</si>
  <si>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</si>
  <si>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</si>
  <si>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</si>
  <si>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</si>
  <si>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</si>
  <si>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</si>
  <si>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</si>
  <si>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</si>
  <si>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</si>
  <si>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</si>
  <si>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</si>
  <si>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</si>
  <si>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</si>
  <si>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</si>
  <si>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</si>
  <si>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</si>
  <si>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</si>
  <si>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</si>
  <si>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</si>
  <si>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</si>
  <si>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</si>
  <si>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</si>
  <si>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</si>
  <si>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</si>
  <si>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</si>
  <si>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</si>
  <si>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</si>
  <si>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</si>
  <si>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</si>
  <si>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</si>
  <si>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</si>
  <si>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</si>
  <si>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</si>
  <si>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</si>
  <si>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</si>
  <si>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</si>
  <si>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</si>
  <si>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</si>
  <si>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</si>
  <si>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</si>
  <si>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</si>
  <si>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</si>
  <si>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</si>
  <si>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</si>
  <si>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</si>
  <si>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</si>
  <si>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</si>
  <si>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</si>
  <si>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</si>
  <si>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</si>
  <si>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</si>
  <si>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</si>
  <si>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</si>
  <si>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</si>
  <si>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</si>
  <si>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</si>
  <si>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</si>
  <si>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</si>
  <si>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</si>
  <si>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</si>
  <si>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</si>
  <si>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</si>
  <si>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</si>
  <si>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</si>
  <si>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</si>
  <si>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</si>
  <si>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</si>
  <si>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</si>
  <si>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</si>
  <si>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</si>
  <si>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</si>
  <si>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</si>
  <si>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</si>
  <si>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</si>
  <si>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</si>
  <si>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</si>
  <si>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</si>
  <si>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</si>
  <si>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</si>
  <si>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</si>
  <si>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</si>
  <si>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</si>
  <si>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</si>
  <si>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</si>
  <si>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</si>
  <si>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</si>
  <si>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</si>
  <si>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</si>
  <si>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</si>
  <si>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</si>
  <si>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</si>
  <si>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</si>
  <si>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</si>
  <si>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</si>
  <si>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</si>
  <si>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</si>
  <si>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</si>
  <si>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</si>
  <si>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</si>
  <si>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</si>
  <si>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</si>
  <si>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</si>
  <si>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</si>
  <si>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</si>
  <si>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</si>
  <si>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</si>
  <si>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</si>
  <si>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</si>
  <si>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</si>
  <si>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</si>
  <si>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</si>
  <si>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</si>
  <si>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</si>
  <si>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</si>
  <si>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</si>
  <si>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</si>
  <si>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</si>
  <si>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</si>
  <si>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</si>
  <si>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</si>
  <si>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</si>
  <si>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</si>
  <si>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</si>
  <si>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</si>
  <si>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</si>
  <si>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</si>
  <si>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</si>
  <si>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</si>
  <si>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</si>
  <si>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</si>
  <si>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</si>
  <si>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</si>
  <si>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</si>
  <si>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</si>
  <si>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</si>
  <si>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</si>
  <si>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</si>
  <si>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</si>
  <si>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</si>
  <si>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</si>
  <si>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</si>
  <si>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</si>
  <si>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</si>
  <si>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</si>
  <si>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</si>
  <si>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</si>
  <si>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</si>
  <si>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</si>
  <si>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</si>
  <si>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</si>
  <si>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</si>
  <si>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</si>
  <si>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</si>
  <si>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</si>
  <si>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</si>
  <si>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</si>
  <si>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</si>
  <si>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</si>
  <si>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</si>
  <si>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</si>
  <si>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</si>
  <si>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</si>
  <si>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</si>
  <si>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</si>
  <si>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</si>
  <si>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</si>
  <si>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</si>
  <si>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</si>
  <si>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</si>
  <si>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</si>
  <si>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</si>
  <si>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</si>
  <si>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</si>
  <si>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</si>
  <si>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</si>
  <si>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</si>
  <si>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</si>
  <si>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</si>
  <si>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</si>
  <si>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</si>
  <si>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</si>
  <si>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</si>
  <si>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</si>
  <si>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</si>
  <si>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</si>
  <si>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</si>
  <si>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</si>
  <si>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</si>
  <si>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</si>
  <si>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</si>
  <si>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</si>
  <si>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</si>
  <si>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</si>
  <si>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</si>
  <si>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</si>
  <si>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</si>
  <si>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</si>
  <si>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</si>
  <si>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</si>
  <si>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</si>
  <si>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</si>
  <si>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</si>
  <si>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</si>
  <si>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</si>
  <si>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</si>
  <si>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</si>
  <si>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</si>
  <si>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</si>
  <si>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</si>
  <si>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</si>
  <si>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</si>
  <si>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</si>
  <si>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</si>
  <si>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</si>
  <si>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</si>
  <si>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</si>
  <si>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</si>
  <si>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</si>
  <si>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</si>
  <si>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</si>
  <si>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</si>
  <si>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</si>
  <si>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</si>
  <si>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</si>
  <si>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</si>
  <si>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</si>
  <si>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</si>
  <si>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</si>
  <si>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</si>
  <si>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</si>
  <si>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</si>
  <si>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</si>
  <si>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</si>
  <si>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</si>
  <si>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</si>
  <si>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</si>
  <si>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</si>
  <si>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</si>
  <si>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</si>
  <si>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</si>
  <si>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</si>
  <si>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</si>
  <si>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</si>
  <si>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</si>
  <si>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</si>
  <si>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</si>
  <si>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</si>
  <si>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</si>
  <si>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</si>
  <si>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</si>
  <si>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</si>
  <si>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</si>
  <si>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</si>
  <si>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</si>
  <si>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</si>
  <si>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</si>
  <si>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</si>
  <si>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</si>
  <si>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</si>
  <si>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</si>
  <si>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</si>
  <si>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</si>
  <si>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</si>
  <si>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</si>
  <si>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</si>
  <si>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</si>
  <si>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</si>
  <si>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</si>
  <si>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</si>
  <si>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</si>
  <si>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</si>
  <si>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</si>
  <si>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</si>
  <si>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</si>
  <si>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</si>
  <si>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</si>
  <si>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</si>
  <si>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</si>
  <si>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</si>
  <si>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</si>
  <si>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</si>
  <si>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</si>
  <si>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</si>
  <si>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</si>
  <si>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</si>
  <si>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</si>
  <si>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</si>
  <si>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</si>
  <si>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</si>
  <si>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</si>
  <si>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</si>
  <si>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</si>
  <si>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</si>
  <si>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</si>
  <si>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</si>
  <si>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</si>
  <si>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</si>
  <si>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</si>
  <si>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</si>
  <si>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</si>
  <si>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</si>
  <si>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</si>
  <si>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</si>
  <si>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</si>
  <si>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</si>
  <si>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</si>
  <si>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</si>
  <si>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</si>
  <si>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</si>
  <si>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</si>
  <si>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</si>
  <si>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</si>
  <si>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</si>
  <si>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</si>
  <si>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</si>
  <si>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</si>
  <si>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</si>
  <si>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</si>
  <si>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</si>
  <si>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</si>
  <si>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</si>
  <si>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</si>
  <si>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</si>
  <si>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</si>
  <si>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</si>
  <si>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</si>
  <si>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</si>
  <si>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</si>
  <si>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</si>
  <si>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</si>
  <si>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</si>
  <si>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</si>
  <si>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</si>
  <si>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</si>
  <si>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</si>
  <si>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</si>
  <si>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</si>
  <si>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</si>
  <si>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</si>
  <si>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</si>
  <si>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</si>
  <si>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</si>
  <si>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</si>
  <si>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</si>
  <si>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</si>
  <si>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</si>
  <si>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</si>
  <si>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</si>
  <si>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</si>
  <si>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</si>
  <si>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</si>
  <si>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</si>
  <si>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</si>
  <si>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</si>
  <si>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</si>
  <si>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</si>
  <si>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</si>
  <si>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</si>
  <si>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</si>
  <si>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</si>
  <si>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</si>
  <si>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</si>
  <si>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</si>
  <si>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</si>
  <si>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</si>
  <si>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</si>
  <si>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</si>
  <si>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</si>
  <si>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</si>
  <si>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</si>
  <si>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</si>
  <si>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</si>
  <si>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</si>
  <si>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</si>
  <si>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</si>
  <si>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</si>
  <si>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</si>
  <si>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</si>
  <si>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</si>
  <si>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</si>
  <si>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</si>
  <si>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</si>
  <si>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</si>
  <si>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</si>
  <si>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</si>
  <si>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</si>
  <si>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</si>
  <si>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</si>
  <si>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</si>
  <si>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</si>
  <si>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</si>
  <si>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</si>
  <si>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</si>
  <si>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</si>
  <si>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</si>
  <si>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</si>
  <si>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</si>
  <si>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</si>
  <si>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</si>
  <si>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</si>
  <si>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</si>
  <si>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</si>
  <si>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</si>
  <si>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</si>
  <si>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</si>
  <si>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</si>
  <si>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</si>
  <si>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</si>
  <si>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</si>
  <si>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</si>
  <si>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</si>
  <si>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</si>
  <si>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</si>
  <si>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</si>
  <si>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</si>
  <si>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</si>
  <si>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</si>
  <si>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</si>
  <si>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</si>
  <si>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</si>
  <si>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</si>
  <si>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</si>
  <si>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</si>
  <si>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</si>
  <si>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</si>
  <si>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</si>
  <si>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</si>
  <si>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</si>
  <si>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</si>
  <si>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</si>
  <si>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</si>
  <si>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</si>
  <si>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</si>
  <si>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</si>
  <si>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</si>
  <si>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</si>
  <si>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</si>
  <si>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</si>
  <si>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</si>
  <si>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</si>
  <si>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</si>
  <si>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</si>
  <si>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</si>
  <si>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</si>
  <si>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</si>
  <si>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</si>
  <si>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</si>
  <si>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</si>
  <si>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</si>
  <si>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</si>
  <si>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</si>
  <si>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</si>
  <si>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</si>
  <si>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</si>
  <si>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</si>
  <si>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</si>
  <si>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</si>
  <si>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</si>
  <si>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</si>
  <si>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</si>
  <si>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</si>
  <si>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</si>
  <si>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</si>
  <si>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</si>
  <si>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</si>
  <si>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</si>
  <si>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</si>
  <si>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</si>
  <si>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</si>
  <si>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</si>
  <si>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</si>
  <si>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</si>
  <si>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</si>
  <si>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</si>
  <si>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</si>
  <si>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</si>
  <si>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</si>
  <si>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</si>
  <si>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</si>
  <si>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</si>
  <si>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</si>
  <si>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</si>
  <si>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</si>
  <si>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</si>
  <si>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</si>
  <si>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</si>
  <si>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</si>
  <si>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</si>
  <si>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</si>
  <si>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</si>
  <si>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</si>
  <si>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</si>
  <si>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</si>
  <si>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</si>
  <si>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</si>
  <si>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</si>
  <si>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</si>
  <si>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</si>
  <si>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</si>
  <si>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</si>
  <si>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</si>
  <si>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</si>
  <si>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</si>
  <si>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</si>
  <si>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</si>
  <si>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</si>
  <si>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</si>
  <si>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</si>
  <si>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</si>
  <si>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</si>
  <si>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</si>
  <si>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</si>
  <si>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</si>
  <si>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</si>
  <si>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</si>
  <si>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</si>
  <si>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</si>
  <si>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</si>
  <si>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</si>
  <si>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</si>
  <si>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</si>
  <si>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</si>
  <si>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</si>
  <si>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</si>
  <si>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</si>
  <si>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</si>
  <si>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</si>
  <si>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</si>
  <si>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</si>
  <si>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</si>
  <si>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</si>
  <si>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</si>
  <si>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</si>
  <si>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</si>
  <si>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</si>
  <si>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</si>
  <si>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</si>
  <si>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</si>
  <si>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</si>
  <si>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</si>
  <si>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</si>
  <si>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</si>
  <si>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</si>
  <si>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</si>
  <si>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</si>
  <si>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</si>
  <si>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</si>
  <si>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</si>
  <si>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</si>
  <si>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</si>
  <si>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</si>
  <si>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</si>
  <si>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</si>
  <si>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</si>
  <si>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</si>
  <si>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</si>
  <si>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</si>
  <si>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</si>
  <si>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</si>
  <si>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</si>
  <si>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</si>
  <si>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</si>
  <si>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</si>
  <si>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</si>
  <si>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</si>
  <si>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</si>
  <si>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</si>
  <si>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</si>
  <si>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</si>
  <si>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</si>
  <si>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</si>
  <si>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</si>
  <si>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</si>
  <si>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</si>
  <si>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</si>
  <si>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</si>
  <si>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</si>
  <si>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</si>
  <si>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</si>
  <si>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</si>
  <si>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</si>
  <si>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</si>
  <si>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</si>
  <si>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</si>
  <si>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</si>
  <si>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</si>
  <si>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</si>
  <si>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</si>
  <si>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</si>
  <si>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</si>
  <si>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</si>
  <si>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</si>
  <si>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</si>
  <si>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</si>
  <si>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</si>
  <si>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</si>
  <si>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</si>
  <si>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</si>
  <si>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</si>
  <si>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</si>
  <si>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</si>
  <si>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</si>
  <si>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</si>
  <si>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</si>
  <si>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</si>
  <si>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</si>
  <si>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</si>
  <si>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</si>
  <si>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</si>
  <si>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</si>
  <si>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</si>
  <si>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</si>
  <si>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</si>
  <si>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</si>
  <si>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</si>
  <si>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</si>
  <si>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</si>
  <si>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</si>
  <si>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</si>
  <si>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</si>
  <si>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</si>
  <si>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</si>
  <si>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</si>
  <si>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Boolean Use Non BAU Industry CCS Subsidies</t>
  </si>
  <si>
    <t>Non BAU Industry CCS Subsidy</t>
  </si>
  <si>
    <t>indst non BAU CCS</t>
  </si>
  <si>
    <t>Boolean Use Non BAU Distributed Solar Capacity</t>
  </si>
  <si>
    <t>Non BAU Distributed Solar Capacity</t>
  </si>
  <si>
    <t>non BAU dist solar</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</si>
  <si>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</si>
  <si>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</si>
  <si>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</si>
  <si>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</si>
  <si>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</si>
  <si>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</si>
  <si>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Non BAU Increase in Process Emissions</t>
  </si>
  <si>
    <t>Process Emissions Increases</t>
  </si>
  <si>
    <t>non BAU indst process emissions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</si>
  <si>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</si>
  <si>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</si>
  <si>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</si>
  <si>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</si>
  <si>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</si>
  <si>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</si>
  <si>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</si>
  <si>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</si>
  <si>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</si>
  <si>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</si>
  <si>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</si>
  <si>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</si>
  <si>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</si>
  <si>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</si>
  <si>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</si>
  <si>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</si>
  <si>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</si>
  <si>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</si>
  <si>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</si>
  <si>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</si>
  <si>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</si>
  <si>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</si>
  <si>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</si>
  <si>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</si>
  <si>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</si>
  <si>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</si>
  <si>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</si>
  <si>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</si>
  <si>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</si>
  <si>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</si>
  <si>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</si>
  <si>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</si>
  <si>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</si>
  <si>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</si>
  <si>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</si>
  <si>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</si>
  <si>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</si>
  <si>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</si>
  <si>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</si>
  <si>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</si>
  <si>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</si>
  <si>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</si>
  <si>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</si>
  <si>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</si>
  <si>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</si>
  <si>
    <t>Additional Minimum Required ZEV Sales Percentage for Model Region</t>
  </si>
  <si>
    <t>GRA for Battery Production Subsidy</t>
  </si>
  <si>
    <t>GRA battery production subsidy</t>
  </si>
  <si>
    <t>NDC Scenario</t>
  </si>
  <si>
    <t>Scenario_NDC.cin</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</si>
  <si>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</si>
  <si>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</si>
  <si>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</si>
  <si>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</si>
  <si>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</si>
  <si>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</si>
  <si>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</si>
  <si>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</si>
  <si>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</si>
  <si>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</si>
  <si>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</si>
  <si>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</si>
  <si>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</si>
  <si>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</si>
  <si>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</si>
  <si>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</si>
  <si>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</si>
  <si>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Repeal Scenario</t>
  </si>
  <si>
    <t>Repeal_Scenario.cin</t>
  </si>
  <si>
    <t>Federal Zero-Emission Vehicle Sales Standard</t>
  </si>
  <si>
    <t>Non-BAU State-Level Zero-Emission Vehicle Sales Standard</t>
  </si>
  <si>
    <t>Wind</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</si>
  <si>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</si>
  <si>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</si>
  <si>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</si>
  <si>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</si>
  <si>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applies alternate assumptions for state level minimum ZEV requirements (specified through an input data file). In the United States model, this tests reversing state Advanced Clean Cars and Advanced Clean Trucks requirements starting in 2025.</t>
  </si>
  <si>
    <t xml:space="preserve">**Description:** This policy adds or subtracts an amount of distributed solar according to an alternate input data file. For the U.S., this file is configured to remove the amount of incremental distributed solar deployment expected from the Inflation Reduction Act.  // </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</si>
  <si>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</si>
  <si>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</si>
  <si>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</si>
  <si>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Change in Expected Power Plant Capacity Factor</t>
  </si>
  <si>
    <t>**Description:** This policy provides a subsidy in units of dollars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</si>
  <si>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t>
  </si>
  <si>
    <t>**Description:**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</si>
  <si>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the maximum level of $100 per ton, the afforestation and reforestation potential is roughly 175 MMT CO2e in 2050.</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</si>
  <si>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the maximum level of $100 per ton, the cropland and rice measures potential is roughly 10 MMT CO2e in 2050.</t>
  </si>
  <si>
    <t>Non BAU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</si>
  <si>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2024,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</si>
  <si>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As of 2024,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</si>
  <si>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</si>
  <si>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</si>
  <si>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</si>
  <si>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</si>
  <si>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42% in 2024, matching the BAU share of clean electricity in that year. If you set this policy to a value less than 100%, you should be sure to adjust the 2023 implementation schedule value accordingly. For example, if your chosen lever setting is 80%, the fraction of policy achieved in 2024 should be 42% * 80% (or 33.6%),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At very high CES values, the associated policy costs are highly uncertain and should be complemented with other modeling.</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</si>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</sst>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G19" sqref="G19"/>
    </sheetView>
  </sheetViews>
  <sheetFormatPr defaultColWidth="8.81640625" defaultRowHeight="14.5" x14ac:dyDescent="0.35"/>
  <cols>
    <col min="1" max="1" width="28.453125" customWidth="1"/>
    <col min="2" max="2" width="24.453125" customWidth="1"/>
  </cols>
  <sheetData>
    <row r="1" spans="1:2" x14ac:dyDescent="0.35">
      <c r="A1" s="9" t="s">
        <v>102</v>
      </c>
    </row>
    <row r="3" spans="1:2" x14ac:dyDescent="0.35">
      <c r="A3" t="s">
        <v>103</v>
      </c>
    </row>
    <row r="4" spans="1:2" x14ac:dyDescent="0.35">
      <c r="A4" t="s">
        <v>136</v>
      </c>
    </row>
    <row r="5" spans="1:2" x14ac:dyDescent="0.35">
      <c r="A5" t="s">
        <v>107</v>
      </c>
    </row>
    <row r="6" spans="1:2" x14ac:dyDescent="0.35">
      <c r="A6" t="s">
        <v>104</v>
      </c>
    </row>
    <row r="8" spans="1:2" x14ac:dyDescent="0.35">
      <c r="A8" t="s">
        <v>105</v>
      </c>
    </row>
    <row r="9" spans="1:2" x14ac:dyDescent="0.35">
      <c r="A9" t="s">
        <v>106</v>
      </c>
    </row>
    <row r="10" spans="1:2" x14ac:dyDescent="0.35">
      <c r="A10" s="41" t="s">
        <v>2759</v>
      </c>
    </row>
    <row r="11" spans="1:2" x14ac:dyDescent="0.35">
      <c r="A11" s="41"/>
    </row>
    <row r="12" spans="1:2" x14ac:dyDescent="0.35">
      <c r="A12" t="s">
        <v>108</v>
      </c>
    </row>
    <row r="13" spans="1:2" x14ac:dyDescent="0.35">
      <c r="A13" t="s">
        <v>109</v>
      </c>
    </row>
    <row r="14" spans="1:2" x14ac:dyDescent="0.35">
      <c r="A14" t="s">
        <v>110</v>
      </c>
    </row>
    <row r="16" spans="1:2" x14ac:dyDescent="0.35">
      <c r="A16" s="42" t="s">
        <v>2845</v>
      </c>
      <c r="B16" s="159"/>
    </row>
    <row r="17" spans="1:3" x14ac:dyDescent="0.35">
      <c r="A17" t="s">
        <v>2828</v>
      </c>
      <c r="B17" s="20">
        <f>MAX(PolicyLevers!H:H)</f>
        <v>2769</v>
      </c>
    </row>
    <row r="18" spans="1:3" x14ac:dyDescent="0.35">
      <c r="A18" t="s">
        <v>2844</v>
      </c>
      <c r="B18" s="20" t="str" cm="1">
        <f t="array" ref="B18">IF(MIN(IF(COUNTIF(PolicyLevers!$H$2:$H$2025,PolicyLevers!$H$2:$H$2025)&gt;1,PolicyLevers!$H$2:$H$2025, ""))=0,"No duplicate ID numbers",MIN(IF(COUNTIF(PolicyLevers!$H$2:$H$2025,PolicyLevers!$H$2:$H$2025)&gt;1,PolicyLevers!$H$2:$H$2025, "")))</f>
        <v>No duplicate ID numbers</v>
      </c>
    </row>
    <row r="19" spans="1:3" ht="29" x14ac:dyDescent="0.35">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x14ac:dyDescent="0.35">
      <c r="A21" s="42" t="s">
        <v>3204</v>
      </c>
      <c r="B21" s="159"/>
    </row>
    <row r="22" spans="1:3" x14ac:dyDescent="0.35">
      <c r="A22" t="s">
        <v>3198</v>
      </c>
    </row>
    <row r="23" spans="1:3" x14ac:dyDescent="0.35">
      <c r="A23" t="s">
        <v>3199</v>
      </c>
    </row>
    <row r="24" spans="1:3" x14ac:dyDescent="0.35">
      <c r="A24" t="s">
        <v>3200</v>
      </c>
    </row>
    <row r="25" spans="1:3" x14ac:dyDescent="0.35">
      <c r="A25" t="s">
        <v>3201</v>
      </c>
    </row>
    <row r="27" spans="1:3" x14ac:dyDescent="0.35">
      <c r="A27" s="42" t="s">
        <v>3202</v>
      </c>
      <c r="B27" s="159"/>
      <c r="C27" s="159"/>
    </row>
    <row r="28" spans="1:3" x14ac:dyDescent="0.35">
      <c r="A28" t="s">
        <v>2838</v>
      </c>
    </row>
    <row r="29" spans="1:3" x14ac:dyDescent="0.35">
      <c r="A29" t="s">
        <v>2824</v>
      </c>
    </row>
    <row r="30" spans="1:3" x14ac:dyDescent="0.35">
      <c r="A30" t="s">
        <v>2825</v>
      </c>
    </row>
    <row r="31" spans="1:3" x14ac:dyDescent="0.35">
      <c r="A31" t="s">
        <v>2826</v>
      </c>
    </row>
    <row r="32" spans="1:3" x14ac:dyDescent="0.35">
      <c r="A32" t="s">
        <v>2827</v>
      </c>
    </row>
    <row r="34" spans="1:2" x14ac:dyDescent="0.35">
      <c r="A34" t="s">
        <v>2839</v>
      </c>
    </row>
    <row r="35" spans="1:2" x14ac:dyDescent="0.35">
      <c r="A35" t="s">
        <v>2822</v>
      </c>
    </row>
    <row r="36" spans="1:2" x14ac:dyDescent="0.35">
      <c r="A36" t="s">
        <v>2823</v>
      </c>
    </row>
    <row r="38" spans="1:2" x14ac:dyDescent="0.35">
      <c r="A38" t="s">
        <v>2840</v>
      </c>
    </row>
    <row r="39" spans="1:2" x14ac:dyDescent="0.35">
      <c r="A39" t="s">
        <v>2829</v>
      </c>
    </row>
    <row r="40" spans="1:2" x14ac:dyDescent="0.35">
      <c r="A40" t="s">
        <v>2830</v>
      </c>
    </row>
    <row r="42" spans="1:2" x14ac:dyDescent="0.35">
      <c r="A42" t="s">
        <v>2841</v>
      </c>
    </row>
    <row r="43" spans="1:2" x14ac:dyDescent="0.35">
      <c r="A43" t="s">
        <v>2831</v>
      </c>
    </row>
    <row r="44" spans="1:2" x14ac:dyDescent="0.35">
      <c r="A44" t="s">
        <v>2832</v>
      </c>
    </row>
    <row r="46" spans="1:2" x14ac:dyDescent="0.35">
      <c r="A46" s="42" t="s">
        <v>3203</v>
      </c>
      <c r="B46" s="159"/>
    </row>
    <row r="47" spans="1:2" x14ac:dyDescent="0.35">
      <c r="A47" t="s">
        <v>2833</v>
      </c>
    </row>
    <row r="48" spans="1:2" x14ac:dyDescent="0.35">
      <c r="A48" t="s">
        <v>2834</v>
      </c>
    </row>
    <row r="50" spans="1:1" x14ac:dyDescent="0.35">
      <c r="A50" t="s">
        <v>2835</v>
      </c>
    </row>
    <row r="51" spans="1:1" x14ac:dyDescent="0.35">
      <c r="A51" t="s">
        <v>2842</v>
      </c>
    </row>
    <row r="52" spans="1:1" x14ac:dyDescent="0.35">
      <c r="A52" t="s">
        <v>2836</v>
      </c>
    </row>
    <row r="53" spans="1:1" x14ac:dyDescent="0.35">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workbookViewId="0">
      <selection activeCell="C71" sqref="C71"/>
    </sheetView>
  </sheetViews>
  <sheetFormatPr defaultColWidth="8.81640625" defaultRowHeight="14.5" x14ac:dyDescent="0.3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3179</v>
      </c>
      <c r="M1"/>
    </row>
    <row r="2" spans="1:14" x14ac:dyDescent="0.35">
      <c r="A2" s="16" t="s">
        <v>3180</v>
      </c>
      <c r="M2"/>
    </row>
    <row r="3" spans="1:14" x14ac:dyDescent="0.35">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x14ac:dyDescent="0.35">
      <c r="A4" s="317" t="s">
        <v>4</v>
      </c>
      <c r="B4" s="317" t="s">
        <v>2386</v>
      </c>
      <c r="C4" t="s">
        <v>2381</v>
      </c>
      <c r="D4" s="317" t="s">
        <v>2380</v>
      </c>
      <c r="E4" s="317" t="s">
        <v>2382</v>
      </c>
      <c r="F4" s="386">
        <v>0</v>
      </c>
      <c r="G4" s="386">
        <v>1</v>
      </c>
      <c r="H4" s="386">
        <v>0.02</v>
      </c>
      <c r="I4" s="317" t="s">
        <v>2383</v>
      </c>
      <c r="J4" s="370" t="s">
        <v>3442</v>
      </c>
      <c r="K4" s="387" t="s">
        <v>2385</v>
      </c>
      <c r="L4" s="317" t="s">
        <v>2384</v>
      </c>
    </row>
    <row r="5" spans="1:14" x14ac:dyDescent="0.35">
      <c r="A5" s="317" t="s">
        <v>4</v>
      </c>
      <c r="B5" s="317" t="s">
        <v>2451</v>
      </c>
      <c r="C5" t="s">
        <v>3450</v>
      </c>
      <c r="D5" s="317" t="s">
        <v>2452</v>
      </c>
      <c r="E5" s="317" t="s">
        <v>2453</v>
      </c>
      <c r="F5" s="389">
        <v>-1</v>
      </c>
      <c r="G5" s="389">
        <v>3</v>
      </c>
      <c r="H5" s="389">
        <v>0.1</v>
      </c>
      <c r="I5" s="317" t="s">
        <v>2871</v>
      </c>
      <c r="J5" s="314" t="s">
        <v>3871</v>
      </c>
      <c r="K5" s="317"/>
      <c r="L5" s="317" t="s">
        <v>2691</v>
      </c>
      <c r="M5" s="388" t="s">
        <v>3196</v>
      </c>
    </row>
    <row r="6" spans="1:14" x14ac:dyDescent="0.35">
      <c r="A6" s="317" t="s">
        <v>4</v>
      </c>
      <c r="B6" s="317" t="s">
        <v>3447</v>
      </c>
      <c r="C6" t="s">
        <v>3448</v>
      </c>
      <c r="D6" s="317" t="s">
        <v>2455</v>
      </c>
      <c r="E6" t="s">
        <v>3451</v>
      </c>
      <c r="F6" s="390">
        <v>0</v>
      </c>
      <c r="G6" s="390">
        <v>1</v>
      </c>
      <c r="H6" s="390">
        <v>0.02</v>
      </c>
      <c r="I6" s="370" t="s">
        <v>2450</v>
      </c>
      <c r="J6" s="370" t="s">
        <v>3449</v>
      </c>
      <c r="K6" s="387"/>
      <c r="L6" s="387" t="s">
        <v>2692</v>
      </c>
      <c r="M6" s="391" t="s">
        <v>2454</v>
      </c>
    </row>
    <row r="7" spans="1:14" x14ac:dyDescent="0.35">
      <c r="A7" s="317" t="s">
        <v>4</v>
      </c>
      <c r="B7" s="317" t="s">
        <v>3425</v>
      </c>
      <c r="C7" t="s">
        <v>3427</v>
      </c>
      <c r="D7" s="317" t="s">
        <v>3429</v>
      </c>
      <c r="E7" t="s">
        <v>3430</v>
      </c>
      <c r="F7" s="392">
        <v>-45000</v>
      </c>
      <c r="G7" s="392">
        <v>50000</v>
      </c>
      <c r="H7" s="392">
        <v>100</v>
      </c>
      <c r="I7" s="392" t="s">
        <v>3432</v>
      </c>
      <c r="J7" s="393" t="s">
        <v>3872</v>
      </c>
      <c r="K7" s="387" t="s">
        <v>458</v>
      </c>
      <c r="L7" s="387" t="s">
        <v>459</v>
      </c>
      <c r="M7" s="391" t="s">
        <v>460</v>
      </c>
    </row>
    <row r="8" spans="1:14" x14ac:dyDescent="0.35">
      <c r="A8" s="317" t="s">
        <v>4</v>
      </c>
      <c r="B8" s="317" t="s">
        <v>3426</v>
      </c>
      <c r="C8" t="s">
        <v>3428</v>
      </c>
      <c r="D8" s="317" t="s">
        <v>3429</v>
      </c>
      <c r="E8" t="s">
        <v>3431</v>
      </c>
      <c r="F8" s="392">
        <v>-45000</v>
      </c>
      <c r="G8" s="392">
        <v>50000</v>
      </c>
      <c r="H8" s="392">
        <v>100</v>
      </c>
      <c r="I8" s="392" t="s">
        <v>3432</v>
      </c>
      <c r="J8" s="393" t="s">
        <v>3873</v>
      </c>
      <c r="K8" s="387" t="s">
        <v>458</v>
      </c>
      <c r="L8" s="387" t="s">
        <v>459</v>
      </c>
      <c r="M8" s="391"/>
    </row>
    <row r="9" spans="1:14" x14ac:dyDescent="0.35">
      <c r="A9" t="s">
        <v>4</v>
      </c>
      <c r="B9" t="s">
        <v>11</v>
      </c>
      <c r="C9" t="s">
        <v>111</v>
      </c>
      <c r="D9" s="20" t="s">
        <v>11</v>
      </c>
      <c r="E9" t="s">
        <v>2298</v>
      </c>
      <c r="F9" s="394">
        <v>0</v>
      </c>
      <c r="G9" s="394">
        <v>1</v>
      </c>
      <c r="H9" s="13">
        <v>0.02</v>
      </c>
      <c r="I9" s="370" t="s">
        <v>440</v>
      </c>
      <c r="J9" s="370" t="s">
        <v>3277</v>
      </c>
      <c r="K9" s="370" t="s">
        <v>189</v>
      </c>
      <c r="L9" s="314" t="s">
        <v>190</v>
      </c>
      <c r="M9" s="395" t="s">
        <v>145</v>
      </c>
      <c r="N9" s="370" t="s">
        <v>171</v>
      </c>
    </row>
    <row r="10" spans="1:14" x14ac:dyDescent="0.35">
      <c r="A10" t="s">
        <v>4</v>
      </c>
      <c r="B10" t="s">
        <v>5</v>
      </c>
      <c r="C10" t="s">
        <v>297</v>
      </c>
      <c r="D10" s="20" t="s">
        <v>343</v>
      </c>
      <c r="E10" t="s">
        <v>2297</v>
      </c>
      <c r="F10" s="394">
        <v>-0.25</v>
      </c>
      <c r="G10" s="394">
        <f>ROUND(MaxBoundCalculations!B88,1)</f>
        <v>1</v>
      </c>
      <c r="H10" s="394">
        <v>0.01</v>
      </c>
      <c r="I10" s="370" t="s">
        <v>3791</v>
      </c>
      <c r="J10" s="370" t="s">
        <v>3790</v>
      </c>
      <c r="K10" s="370" t="s">
        <v>191</v>
      </c>
      <c r="L10" s="314" t="s">
        <v>192</v>
      </c>
      <c r="M10" s="395" t="s">
        <v>3182</v>
      </c>
      <c r="N10" s="370" t="s">
        <v>3183</v>
      </c>
    </row>
    <row r="11" spans="1:14" x14ac:dyDescent="0.35">
      <c r="A11" s="317" t="s">
        <v>4</v>
      </c>
      <c r="B11" s="317" t="s">
        <v>463</v>
      </c>
      <c r="C11" t="s">
        <v>464</v>
      </c>
      <c r="D11" s="317" t="s">
        <v>463</v>
      </c>
      <c r="E11" t="s">
        <v>2296</v>
      </c>
      <c r="F11" s="386">
        <v>0</v>
      </c>
      <c r="G11" s="386">
        <v>1</v>
      </c>
      <c r="H11" s="386">
        <v>0.01</v>
      </c>
      <c r="I11" s="314" t="s">
        <v>465</v>
      </c>
      <c r="J11" s="370" t="s">
        <v>3658</v>
      </c>
      <c r="K11" s="370" t="s">
        <v>466</v>
      </c>
      <c r="L11" s="314" t="s">
        <v>467</v>
      </c>
      <c r="M11" s="396" t="s">
        <v>468</v>
      </c>
    </row>
    <row r="12" spans="1:14" x14ac:dyDescent="0.35">
      <c r="A12" s="317" t="s">
        <v>4</v>
      </c>
      <c r="B12" s="317" t="s">
        <v>3650</v>
      </c>
      <c r="C12" t="s">
        <v>3651</v>
      </c>
      <c r="D12" s="317" t="s">
        <v>463</v>
      </c>
      <c r="E12" t="s">
        <v>3652</v>
      </c>
      <c r="F12" s="397">
        <v>0</v>
      </c>
      <c r="G12" s="397">
        <v>1</v>
      </c>
      <c r="H12" s="397">
        <v>1</v>
      </c>
      <c r="I12" s="370" t="s">
        <v>29</v>
      </c>
      <c r="J12" s="370" t="s">
        <v>3653</v>
      </c>
      <c r="K12" s="370" t="s">
        <v>466</v>
      </c>
      <c r="L12" s="314" t="s">
        <v>467</v>
      </c>
      <c r="M12" s="396" t="s">
        <v>468</v>
      </c>
    </row>
    <row r="13" spans="1:14" x14ac:dyDescent="0.35">
      <c r="A13" t="s">
        <v>4</v>
      </c>
      <c r="B13" t="s">
        <v>2981</v>
      </c>
      <c r="C13" t="s">
        <v>2982</v>
      </c>
      <c r="D13" t="s">
        <v>2981</v>
      </c>
      <c r="E13" t="s">
        <v>2983</v>
      </c>
      <c r="F13" s="13">
        <v>0</v>
      </c>
      <c r="G13" s="13">
        <f>-ROUND(MaxBoundCalculations!$B$206,2)</f>
        <v>0.33</v>
      </c>
      <c r="H13" s="13">
        <v>0.01</v>
      </c>
      <c r="I13" s="370" t="s">
        <v>2984</v>
      </c>
      <c r="J13" s="370" t="s">
        <v>3439</v>
      </c>
      <c r="K13" s="370" t="s">
        <v>193</v>
      </c>
      <c r="L13" s="314" t="s">
        <v>194</v>
      </c>
      <c r="M13" s="398" t="s">
        <v>3195</v>
      </c>
    </row>
    <row r="14" spans="1:14" ht="188.5" x14ac:dyDescent="0.35">
      <c r="A14" s="317" t="s">
        <v>4</v>
      </c>
      <c r="B14" s="317" t="s">
        <v>3868</v>
      </c>
      <c r="C14" t="s">
        <v>3844</v>
      </c>
      <c r="D14" s="317" t="s">
        <v>3418</v>
      </c>
      <c r="E14" t="s">
        <v>3419</v>
      </c>
      <c r="F14" s="394">
        <v>-1</v>
      </c>
      <c r="G14" s="394">
        <v>1</v>
      </c>
      <c r="H14" s="394">
        <v>0.01</v>
      </c>
      <c r="I14" s="370" t="s">
        <v>3657</v>
      </c>
      <c r="J14" s="45" t="s">
        <v>3874</v>
      </c>
      <c r="K14" s="387" t="s">
        <v>461</v>
      </c>
      <c r="L14" s="387" t="s">
        <v>462</v>
      </c>
      <c r="M14" s="388" t="s">
        <v>3181</v>
      </c>
    </row>
    <row r="15" spans="1:14" x14ac:dyDescent="0.35">
      <c r="A15" s="317" t="s">
        <v>4</v>
      </c>
      <c r="B15" s="317" t="s">
        <v>3422</v>
      </c>
      <c r="C15" t="s">
        <v>3423</v>
      </c>
      <c r="D15" s="317" t="s">
        <v>3418</v>
      </c>
      <c r="E15" t="s">
        <v>3420</v>
      </c>
      <c r="F15" s="397">
        <v>0</v>
      </c>
      <c r="G15" s="397">
        <v>1</v>
      </c>
      <c r="H15" s="397">
        <v>1</v>
      </c>
      <c r="I15" s="370" t="s">
        <v>29</v>
      </c>
      <c r="J15" s="370" t="s">
        <v>3421</v>
      </c>
      <c r="K15" s="387"/>
      <c r="L15" s="387"/>
    </row>
    <row r="16" spans="1:14" x14ac:dyDescent="0.35">
      <c r="A16" s="317" t="s">
        <v>4</v>
      </c>
      <c r="B16" s="317" t="s">
        <v>3609</v>
      </c>
      <c r="C16" t="s">
        <v>3610</v>
      </c>
      <c r="D16" s="317" t="s">
        <v>3611</v>
      </c>
      <c r="E16" t="s">
        <v>3612</v>
      </c>
      <c r="F16" s="397">
        <v>-50</v>
      </c>
      <c r="G16" s="397">
        <v>50</v>
      </c>
      <c r="H16" s="397">
        <v>1</v>
      </c>
      <c r="I16" s="370" t="s">
        <v>3656</v>
      </c>
      <c r="J16" s="370" t="s">
        <v>3792</v>
      </c>
      <c r="K16" s="387"/>
      <c r="L16" s="387"/>
    </row>
    <row r="17" spans="1:14" ht="29" x14ac:dyDescent="0.35">
      <c r="A17" t="s">
        <v>4</v>
      </c>
      <c r="B17" t="s">
        <v>3869</v>
      </c>
      <c r="C17" t="s">
        <v>3776</v>
      </c>
      <c r="D17" s="317" t="s">
        <v>3418</v>
      </c>
      <c r="E17" t="s">
        <v>3775</v>
      </c>
      <c r="F17" s="397">
        <v>0</v>
      </c>
      <c r="G17" s="397">
        <v>1</v>
      </c>
      <c r="H17" s="397">
        <v>1</v>
      </c>
      <c r="I17" s="370" t="s">
        <v>29</v>
      </c>
      <c r="J17" s="45" t="s">
        <v>3875</v>
      </c>
      <c r="K17" s="387"/>
      <c r="L17" s="387"/>
    </row>
    <row r="18" spans="1:14" x14ac:dyDescent="0.35">
      <c r="A18" t="s">
        <v>71</v>
      </c>
      <c r="B18" t="s">
        <v>15</v>
      </c>
      <c r="C18" t="s">
        <v>2483</v>
      </c>
      <c r="D18" t="s">
        <v>15</v>
      </c>
      <c r="E18" t="s">
        <v>2482</v>
      </c>
      <c r="F18" s="394">
        <v>0</v>
      </c>
      <c r="G18" s="394">
        <v>1</v>
      </c>
      <c r="H18" s="394">
        <v>0.01</v>
      </c>
      <c r="I18" s="370" t="s">
        <v>113</v>
      </c>
      <c r="J18" s="370" t="s">
        <v>3673</v>
      </c>
      <c r="K18" s="370" t="s">
        <v>195</v>
      </c>
      <c r="L18" s="314" t="s">
        <v>196</v>
      </c>
      <c r="M18" s="395" t="s">
        <v>3184</v>
      </c>
    </row>
    <row r="19" spans="1:14" x14ac:dyDescent="0.35">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x14ac:dyDescent="0.35">
      <c r="A20" t="s">
        <v>71</v>
      </c>
      <c r="B20" t="s">
        <v>14</v>
      </c>
      <c r="C20" t="s">
        <v>7</v>
      </c>
      <c r="D20" t="s">
        <v>14</v>
      </c>
      <c r="E20" t="s">
        <v>2294</v>
      </c>
      <c r="F20">
        <v>0</v>
      </c>
      <c r="G20">
        <v>1</v>
      </c>
      <c r="H20">
        <v>1</v>
      </c>
      <c r="I20" s="370" t="s">
        <v>29</v>
      </c>
      <c r="J20" s="370" t="s">
        <v>2306</v>
      </c>
      <c r="K20" s="370" t="s">
        <v>199</v>
      </c>
      <c r="L20" s="314" t="s">
        <v>200</v>
      </c>
    </row>
    <row r="21" spans="1:14" x14ac:dyDescent="0.35">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x14ac:dyDescent="0.35">
      <c r="A22" t="s">
        <v>71</v>
      </c>
      <c r="B22" t="s">
        <v>262</v>
      </c>
      <c r="C22" t="s">
        <v>3445</v>
      </c>
      <c r="D22" s="20" t="s">
        <v>344</v>
      </c>
      <c r="E22" t="s">
        <v>2292</v>
      </c>
      <c r="F22">
        <v>0</v>
      </c>
      <c r="G22" s="394">
        <v>0.5</v>
      </c>
      <c r="H22" s="13">
        <v>0.01</v>
      </c>
      <c r="I22" s="370" t="s">
        <v>265</v>
      </c>
      <c r="J22" s="370" t="s">
        <v>3446</v>
      </c>
      <c r="K22" s="370" t="s">
        <v>263</v>
      </c>
      <c r="L22" s="314" t="s">
        <v>264</v>
      </c>
      <c r="M22" s="396" t="s">
        <v>304</v>
      </c>
      <c r="N22" s="400"/>
    </row>
    <row r="23" spans="1:14" x14ac:dyDescent="0.35">
      <c r="A23" t="s">
        <v>71</v>
      </c>
      <c r="B23" t="s">
        <v>3726</v>
      </c>
      <c r="C23" t="s">
        <v>3727</v>
      </c>
      <c r="D23" s="20" t="s">
        <v>344</v>
      </c>
      <c r="E23" t="s">
        <v>3728</v>
      </c>
      <c r="F23">
        <v>0</v>
      </c>
      <c r="G23" s="39">
        <v>600000</v>
      </c>
      <c r="H23" s="39">
        <v>5000</v>
      </c>
      <c r="I23" s="370" t="s">
        <v>3729</v>
      </c>
      <c r="J23" s="370" t="s">
        <v>3737</v>
      </c>
      <c r="K23" s="370"/>
      <c r="L23" s="314"/>
    </row>
    <row r="24" spans="1:14" x14ac:dyDescent="0.35">
      <c r="A24" t="s">
        <v>71</v>
      </c>
      <c r="B24" t="s">
        <v>3788</v>
      </c>
      <c r="C24" t="s">
        <v>3787</v>
      </c>
      <c r="D24" s="20" t="s">
        <v>344</v>
      </c>
      <c r="E24" t="s">
        <v>3789</v>
      </c>
      <c r="F24">
        <v>0</v>
      </c>
      <c r="G24">
        <v>1</v>
      </c>
      <c r="H24">
        <v>1</v>
      </c>
      <c r="I24" s="370" t="s">
        <v>29</v>
      </c>
      <c r="J24" s="370" t="s">
        <v>3876</v>
      </c>
      <c r="K24" s="370"/>
      <c r="L24" s="314"/>
    </row>
    <row r="25" spans="1:14" x14ac:dyDescent="0.35">
      <c r="A25" t="s">
        <v>71</v>
      </c>
      <c r="B25" t="s">
        <v>13</v>
      </c>
      <c r="C25" t="s">
        <v>126</v>
      </c>
      <c r="D25" t="s">
        <v>13</v>
      </c>
      <c r="E25" t="s">
        <v>2291</v>
      </c>
      <c r="F25">
        <v>0</v>
      </c>
      <c r="G25">
        <v>1</v>
      </c>
      <c r="H25">
        <v>1</v>
      </c>
      <c r="I25" s="370" t="s">
        <v>29</v>
      </c>
      <c r="J25" s="370" t="s">
        <v>2937</v>
      </c>
      <c r="K25" s="370" t="s">
        <v>201</v>
      </c>
      <c r="L25" s="314" t="s">
        <v>202</v>
      </c>
      <c r="M25" s="396" t="s">
        <v>74</v>
      </c>
      <c r="N25" s="400"/>
    </row>
    <row r="26" spans="1:14" x14ac:dyDescent="0.35">
      <c r="A26" t="s">
        <v>71</v>
      </c>
      <c r="B26" t="s">
        <v>2460</v>
      </c>
      <c r="C26" t="s">
        <v>2459</v>
      </c>
      <c r="D26" t="s">
        <v>16</v>
      </c>
      <c r="E26" t="s">
        <v>2290</v>
      </c>
      <c r="F26" s="394">
        <v>0</v>
      </c>
      <c r="G26" s="394">
        <v>0.5</v>
      </c>
      <c r="H26" s="394">
        <v>0.01</v>
      </c>
      <c r="I26" s="370" t="s">
        <v>2461</v>
      </c>
      <c r="J26" s="370" t="s">
        <v>3659</v>
      </c>
      <c r="K26" s="370" t="s">
        <v>203</v>
      </c>
      <c r="L26" s="314" t="s">
        <v>204</v>
      </c>
      <c r="M26" s="395" t="s">
        <v>150</v>
      </c>
    </row>
    <row r="27" spans="1:14" x14ac:dyDescent="0.35">
      <c r="A27" t="s">
        <v>71</v>
      </c>
      <c r="B27" t="s">
        <v>12</v>
      </c>
      <c r="C27" t="s">
        <v>6</v>
      </c>
      <c r="D27" t="s">
        <v>12</v>
      </c>
      <c r="E27" t="s">
        <v>2289</v>
      </c>
      <c r="F27">
        <v>0</v>
      </c>
      <c r="G27">
        <v>1</v>
      </c>
      <c r="H27">
        <v>1</v>
      </c>
      <c r="I27" s="370" t="s">
        <v>29</v>
      </c>
      <c r="J27" s="370" t="s">
        <v>3186</v>
      </c>
      <c r="K27" s="370" t="s">
        <v>205</v>
      </c>
      <c r="L27" s="314" t="s">
        <v>206</v>
      </c>
    </row>
    <row r="28" spans="1:14" x14ac:dyDescent="0.35">
      <c r="A28" s="317" t="s">
        <v>8</v>
      </c>
      <c r="B28" s="317" t="s">
        <v>327</v>
      </c>
      <c r="C28" t="s">
        <v>328</v>
      </c>
      <c r="D28" s="317" t="s">
        <v>327</v>
      </c>
      <c r="E28" t="s">
        <v>2288</v>
      </c>
      <c r="F28" s="317">
        <v>0</v>
      </c>
      <c r="G28" s="317">
        <v>1</v>
      </c>
      <c r="H28" s="317">
        <v>1</v>
      </c>
      <c r="I28" s="314" t="s">
        <v>29</v>
      </c>
      <c r="J28" s="370" t="s">
        <v>3187</v>
      </c>
      <c r="K28" s="370" t="s">
        <v>329</v>
      </c>
      <c r="L28" s="314" t="s">
        <v>330</v>
      </c>
    </row>
    <row r="29" spans="1:14" x14ac:dyDescent="0.35">
      <c r="A29" s="317" t="s">
        <v>8</v>
      </c>
      <c r="B29" s="317" t="s">
        <v>3730</v>
      </c>
      <c r="C29" t="s">
        <v>3731</v>
      </c>
      <c r="D29" s="317" t="s">
        <v>3730</v>
      </c>
      <c r="E29" t="s">
        <v>3732</v>
      </c>
      <c r="F29" s="317">
        <v>0</v>
      </c>
      <c r="G29" s="317">
        <v>1</v>
      </c>
      <c r="H29" s="317">
        <v>1</v>
      </c>
      <c r="I29" s="314" t="s">
        <v>29</v>
      </c>
      <c r="J29" s="370" t="s">
        <v>3733</v>
      </c>
      <c r="K29" s="370"/>
      <c r="L29" s="314"/>
    </row>
    <row r="30" spans="1:14" x14ac:dyDescent="0.35">
      <c r="A30" t="s">
        <v>8</v>
      </c>
      <c r="B30" s="370" t="s">
        <v>3117</v>
      </c>
      <c r="C30" t="s">
        <v>2736</v>
      </c>
      <c r="D30" s="370" t="s">
        <v>3117</v>
      </c>
      <c r="E30" t="s">
        <v>2279</v>
      </c>
      <c r="F30" s="394">
        <v>0</v>
      </c>
      <c r="G30" s="13">
        <v>1</v>
      </c>
      <c r="H30" s="13">
        <v>0.01</v>
      </c>
      <c r="I30" s="370" t="s">
        <v>34</v>
      </c>
      <c r="J30" s="370" t="s">
        <v>3893</v>
      </c>
      <c r="K30" s="370" t="s">
        <v>2447</v>
      </c>
      <c r="L30" s="314" t="s">
        <v>2448</v>
      </c>
      <c r="M30" s="396" t="s">
        <v>148</v>
      </c>
    </row>
    <row r="31" spans="1:14" x14ac:dyDescent="0.35">
      <c r="A31" t="s">
        <v>8</v>
      </c>
      <c r="B31" s="370" t="s">
        <v>3529</v>
      </c>
      <c r="C31" t="s">
        <v>3530</v>
      </c>
      <c r="D31" s="184"/>
      <c r="E31" s="184"/>
      <c r="F31" s="317">
        <v>0</v>
      </c>
      <c r="G31" s="317">
        <v>1</v>
      </c>
      <c r="H31" s="317">
        <v>1</v>
      </c>
      <c r="I31" s="314" t="s">
        <v>29</v>
      </c>
      <c r="J31" s="370" t="s">
        <v>3531</v>
      </c>
      <c r="K31" s="370"/>
      <c r="L31" s="314"/>
      <c r="M31" s="396"/>
    </row>
    <row r="32" spans="1:14" x14ac:dyDescent="0.35">
      <c r="A32" t="s">
        <v>8</v>
      </c>
      <c r="B32" s="370" t="s">
        <v>3717</v>
      </c>
      <c r="C32" t="s">
        <v>3718</v>
      </c>
      <c r="D32" s="370" t="s">
        <v>3117</v>
      </c>
      <c r="E32" t="s">
        <v>3715</v>
      </c>
      <c r="F32" s="317">
        <v>0</v>
      </c>
      <c r="G32" s="317">
        <v>1</v>
      </c>
      <c r="H32" s="317">
        <v>1</v>
      </c>
      <c r="I32" s="317" t="s">
        <v>29</v>
      </c>
      <c r="J32" s="370" t="s">
        <v>3716</v>
      </c>
      <c r="K32" s="370"/>
      <c r="L32" s="314"/>
      <c r="M32" s="396"/>
    </row>
    <row r="33" spans="1:14" x14ac:dyDescent="0.35">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x14ac:dyDescent="0.35">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x14ac:dyDescent="0.35">
      <c r="A35" t="s">
        <v>8</v>
      </c>
      <c r="B35" t="s">
        <v>301</v>
      </c>
      <c r="C35" t="s">
        <v>300</v>
      </c>
      <c r="D35" t="s">
        <v>301</v>
      </c>
      <c r="E35" t="s">
        <v>2285</v>
      </c>
      <c r="F35">
        <v>0</v>
      </c>
      <c r="G35">
        <v>1</v>
      </c>
      <c r="H35">
        <v>1</v>
      </c>
      <c r="I35" s="370" t="s">
        <v>29</v>
      </c>
    </row>
    <row r="36" spans="1:14" x14ac:dyDescent="0.35">
      <c r="A36" t="s">
        <v>8</v>
      </c>
      <c r="B36" t="s">
        <v>3467</v>
      </c>
      <c r="C36" t="s">
        <v>3468</v>
      </c>
      <c r="D36" t="s">
        <v>3469</v>
      </c>
      <c r="E36" t="s">
        <v>3626</v>
      </c>
      <c r="F36" s="317">
        <v>0</v>
      </c>
      <c r="G36" s="404">
        <v>1</v>
      </c>
      <c r="H36" s="317">
        <v>1</v>
      </c>
      <c r="I36" s="317" t="s">
        <v>3470</v>
      </c>
      <c r="J36" s="370" t="s">
        <v>3471</v>
      </c>
      <c r="K36" s="370"/>
      <c r="L36" s="314"/>
      <c r="M36" s="41" t="s">
        <v>3472</v>
      </c>
    </row>
    <row r="37" spans="1:14" x14ac:dyDescent="0.35">
      <c r="A37" t="s">
        <v>8</v>
      </c>
      <c r="B37" t="s">
        <v>17</v>
      </c>
      <c r="C37" t="s">
        <v>27</v>
      </c>
      <c r="D37" t="s">
        <v>17</v>
      </c>
      <c r="E37" t="s">
        <v>2284</v>
      </c>
      <c r="F37" s="394">
        <v>0</v>
      </c>
      <c r="G37" s="13">
        <v>1</v>
      </c>
      <c r="H37" s="13">
        <v>0.01</v>
      </c>
      <c r="I37" s="370" t="s">
        <v>33</v>
      </c>
      <c r="J37" s="370" t="s">
        <v>3660</v>
      </c>
      <c r="K37" s="370" t="s">
        <v>207</v>
      </c>
      <c r="L37" s="314" t="s">
        <v>208</v>
      </c>
      <c r="M37" s="395" t="s">
        <v>150</v>
      </c>
    </row>
    <row r="38" spans="1:14" x14ac:dyDescent="0.35">
      <c r="A38" t="s">
        <v>8</v>
      </c>
      <c r="B38" t="s">
        <v>128</v>
      </c>
      <c r="C38" t="s">
        <v>127</v>
      </c>
      <c r="D38" t="s">
        <v>128</v>
      </c>
      <c r="E38" t="s">
        <v>2283</v>
      </c>
      <c r="F38" s="39">
        <v>0</v>
      </c>
      <c r="G38" s="39">
        <v>25000</v>
      </c>
      <c r="H38" s="39">
        <v>500</v>
      </c>
      <c r="I38" s="370" t="s">
        <v>185</v>
      </c>
      <c r="J38" s="370" t="s">
        <v>3674</v>
      </c>
      <c r="K38" s="370" t="s">
        <v>209</v>
      </c>
      <c r="L38" s="314" t="s">
        <v>210</v>
      </c>
      <c r="M38" s="395" t="s">
        <v>147</v>
      </c>
      <c r="N38" s="370" t="s">
        <v>186</v>
      </c>
    </row>
    <row r="39" spans="1:14" x14ac:dyDescent="0.35">
      <c r="A39" t="s">
        <v>8</v>
      </c>
      <c r="B39" t="s">
        <v>3010</v>
      </c>
      <c r="C39" t="s">
        <v>3011</v>
      </c>
      <c r="D39" t="s">
        <v>3010</v>
      </c>
      <c r="E39" s="184"/>
      <c r="F39">
        <v>0</v>
      </c>
      <c r="G39">
        <v>1</v>
      </c>
      <c r="H39">
        <v>1</v>
      </c>
      <c r="I39" s="370" t="s">
        <v>29</v>
      </c>
      <c r="J39" s="393" t="s">
        <v>3877</v>
      </c>
    </row>
    <row r="40" spans="1:14" x14ac:dyDescent="0.35">
      <c r="A40" t="s">
        <v>8</v>
      </c>
      <c r="B40" t="s">
        <v>59</v>
      </c>
      <c r="C40" t="s">
        <v>129</v>
      </c>
      <c r="D40" t="s">
        <v>59</v>
      </c>
      <c r="E40" s="184"/>
      <c r="F40">
        <v>0</v>
      </c>
      <c r="G40">
        <v>1</v>
      </c>
      <c r="H40">
        <v>1</v>
      </c>
      <c r="I40" s="370" t="s">
        <v>29</v>
      </c>
      <c r="J40" s="393" t="s">
        <v>3839</v>
      </c>
    </row>
    <row r="41" spans="1:14" x14ac:dyDescent="0.35">
      <c r="A41" t="s">
        <v>8</v>
      </c>
      <c r="B41" t="s">
        <v>3686</v>
      </c>
      <c r="C41" t="s">
        <v>3687</v>
      </c>
      <c r="D41" t="s">
        <v>3686</v>
      </c>
      <c r="E41" s="184"/>
      <c r="F41">
        <v>0</v>
      </c>
      <c r="G41">
        <v>1</v>
      </c>
      <c r="H41">
        <v>1</v>
      </c>
      <c r="I41" s="370" t="s">
        <v>29</v>
      </c>
      <c r="J41" s="393" t="s">
        <v>3878</v>
      </c>
    </row>
    <row r="42" spans="1:14" x14ac:dyDescent="0.35">
      <c r="A42" t="s">
        <v>8</v>
      </c>
      <c r="B42" t="s">
        <v>356</v>
      </c>
      <c r="C42" t="s">
        <v>357</v>
      </c>
      <c r="D42" t="s">
        <v>356</v>
      </c>
      <c r="E42" t="s">
        <v>2282</v>
      </c>
      <c r="F42">
        <v>0</v>
      </c>
      <c r="G42">
        <v>1</v>
      </c>
      <c r="H42">
        <v>1</v>
      </c>
      <c r="I42" s="370" t="s">
        <v>29</v>
      </c>
      <c r="J42" s="370"/>
    </row>
    <row r="43" spans="1:14" x14ac:dyDescent="0.35">
      <c r="A43" s="317" t="s">
        <v>8</v>
      </c>
      <c r="B43" s="317" t="s">
        <v>3880</v>
      </c>
      <c r="C43" t="s">
        <v>254</v>
      </c>
      <c r="D43" s="317" t="s">
        <v>253</v>
      </c>
      <c r="E43" t="s">
        <v>2281</v>
      </c>
      <c r="F43" s="386">
        <v>-0.3</v>
      </c>
      <c r="G43" s="386">
        <v>0.6</v>
      </c>
      <c r="H43" s="386">
        <v>0.01</v>
      </c>
      <c r="I43" s="314" t="s">
        <v>255</v>
      </c>
      <c r="J43" s="370" t="s">
        <v>3879</v>
      </c>
      <c r="K43" s="314" t="s">
        <v>2242</v>
      </c>
      <c r="L43" s="314" t="s">
        <v>256</v>
      </c>
      <c r="M43" s="395" t="s">
        <v>3194</v>
      </c>
    </row>
    <row r="44" spans="1:14" x14ac:dyDescent="0.35">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x14ac:dyDescent="0.35">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x14ac:dyDescent="0.35">
      <c r="A46" s="317" t="s">
        <v>8</v>
      </c>
      <c r="B46" t="s">
        <v>2782</v>
      </c>
      <c r="C46" t="s">
        <v>2784</v>
      </c>
      <c r="D46" t="s">
        <v>2782</v>
      </c>
      <c r="E46" t="s">
        <v>2785</v>
      </c>
      <c r="F46" s="386">
        <v>0</v>
      </c>
      <c r="G46" s="386">
        <v>0.95</v>
      </c>
      <c r="H46" s="386">
        <v>0.01</v>
      </c>
      <c r="I46" s="314" t="s">
        <v>2786</v>
      </c>
      <c r="J46" s="370" t="s">
        <v>3894</v>
      </c>
      <c r="K46" s="370" t="s">
        <v>211</v>
      </c>
      <c r="L46" s="314"/>
      <c r="M46" s="395" t="s">
        <v>3193</v>
      </c>
    </row>
    <row r="47" spans="1:14" x14ac:dyDescent="0.35">
      <c r="A47" t="s">
        <v>8</v>
      </c>
      <c r="B47" t="s">
        <v>18</v>
      </c>
      <c r="C47" t="s">
        <v>130</v>
      </c>
      <c r="D47" t="s">
        <v>18</v>
      </c>
      <c r="E47" t="s">
        <v>2783</v>
      </c>
      <c r="F47" s="317">
        <v>0</v>
      </c>
      <c r="G47" s="317">
        <v>60</v>
      </c>
      <c r="H47" s="317">
        <v>1</v>
      </c>
      <c r="I47" s="317" t="str">
        <f>UnitControlCenter!$B$51</f>
        <v>$/MWh</v>
      </c>
      <c r="J47" s="370" t="s">
        <v>3895</v>
      </c>
      <c r="K47" s="370" t="s">
        <v>211</v>
      </c>
      <c r="L47" s="314" t="s">
        <v>212</v>
      </c>
      <c r="M47" s="395" t="s">
        <v>149</v>
      </c>
    </row>
    <row r="48" spans="1:14" x14ac:dyDescent="0.35">
      <c r="A48" t="s">
        <v>8</v>
      </c>
      <c r="B48" t="s">
        <v>3559</v>
      </c>
      <c r="C48" t="s">
        <v>3560</v>
      </c>
      <c r="D48" t="s">
        <v>3561</v>
      </c>
      <c r="E48" t="s">
        <v>3562</v>
      </c>
      <c r="F48" s="394">
        <v>0</v>
      </c>
      <c r="G48" s="13">
        <v>1</v>
      </c>
      <c r="H48" s="13">
        <v>0.01</v>
      </c>
      <c r="I48" s="317" t="s">
        <v>3563</v>
      </c>
      <c r="J48" s="370" t="s">
        <v>3564</v>
      </c>
      <c r="K48" s="370"/>
      <c r="L48" s="314"/>
      <c r="M48" s="395"/>
    </row>
    <row r="49" spans="1:14" x14ac:dyDescent="0.35">
      <c r="A49" t="s">
        <v>8</v>
      </c>
      <c r="B49" t="s">
        <v>3836</v>
      </c>
      <c r="C49" t="s">
        <v>3837</v>
      </c>
      <c r="D49" t="s">
        <v>3614</v>
      </c>
      <c r="E49" t="s">
        <v>3838</v>
      </c>
      <c r="F49" s="401">
        <v>-100</v>
      </c>
      <c r="G49">
        <v>100</v>
      </c>
      <c r="H49">
        <v>1</v>
      </c>
      <c r="I49" s="370" t="s">
        <v>3656</v>
      </c>
      <c r="J49" s="370" t="s">
        <v>3881</v>
      </c>
      <c r="K49" s="370"/>
      <c r="L49" s="314"/>
      <c r="M49" s="395"/>
    </row>
    <row r="50" spans="1:14" x14ac:dyDescent="0.35">
      <c r="A50" t="s">
        <v>8</v>
      </c>
      <c r="B50" t="s">
        <v>3615</v>
      </c>
      <c r="C50" t="s">
        <v>3613</v>
      </c>
      <c r="D50" t="s">
        <v>3614</v>
      </c>
      <c r="E50" t="s">
        <v>3618</v>
      </c>
      <c r="F50" s="401">
        <v>-100</v>
      </c>
      <c r="G50">
        <v>100</v>
      </c>
      <c r="H50">
        <v>1</v>
      </c>
      <c r="I50" s="370" t="s">
        <v>3656</v>
      </c>
      <c r="J50" s="370" t="s">
        <v>3793</v>
      </c>
      <c r="K50" s="370"/>
      <c r="L50" s="314"/>
      <c r="M50" s="395"/>
    </row>
    <row r="51" spans="1:14" x14ac:dyDescent="0.35">
      <c r="A51" t="s">
        <v>8</v>
      </c>
      <c r="B51" t="s">
        <v>3616</v>
      </c>
      <c r="C51" t="s">
        <v>3617</v>
      </c>
      <c r="D51" t="s">
        <v>3614</v>
      </c>
      <c r="E51" t="s">
        <v>3619</v>
      </c>
      <c r="F51" s="394">
        <v>-1</v>
      </c>
      <c r="G51" s="13">
        <v>1</v>
      </c>
      <c r="H51" s="13">
        <v>0.01</v>
      </c>
      <c r="I51" s="317" t="s">
        <v>3620</v>
      </c>
      <c r="J51" s="370" t="s">
        <v>3794</v>
      </c>
      <c r="K51" s="370"/>
      <c r="L51" s="314"/>
      <c r="M51" s="395"/>
    </row>
    <row r="52" spans="1:14" x14ac:dyDescent="0.35">
      <c r="A52" t="s">
        <v>8</v>
      </c>
      <c r="B52" t="s">
        <v>3621</v>
      </c>
      <c r="C52" t="s">
        <v>3622</v>
      </c>
      <c r="D52" t="s">
        <v>3621</v>
      </c>
      <c r="E52" t="s">
        <v>3623</v>
      </c>
      <c r="F52" s="401">
        <v>-100</v>
      </c>
      <c r="G52">
        <v>100</v>
      </c>
      <c r="H52">
        <v>1</v>
      </c>
      <c r="I52" s="317" t="s">
        <v>3624</v>
      </c>
      <c r="J52" s="370" t="s">
        <v>3625</v>
      </c>
      <c r="K52" s="370"/>
      <c r="L52" s="314"/>
      <c r="M52" s="395"/>
    </row>
    <row r="53" spans="1:14" x14ac:dyDescent="0.35">
      <c r="A53" t="s">
        <v>9</v>
      </c>
      <c r="B53" t="s">
        <v>3213</v>
      </c>
      <c r="C53" t="s">
        <v>3177</v>
      </c>
      <c r="D53" t="s">
        <v>3213</v>
      </c>
      <c r="E53" t="s">
        <v>3178</v>
      </c>
      <c r="F53" s="386">
        <v>0</v>
      </c>
      <c r="G53" s="386">
        <v>0.5</v>
      </c>
      <c r="H53" s="386">
        <v>0.01</v>
      </c>
      <c r="I53" s="314" t="s">
        <v>3176</v>
      </c>
      <c r="J53" s="370" t="s">
        <v>3214</v>
      </c>
    </row>
    <row r="54" spans="1:14" x14ac:dyDescent="0.35">
      <c r="A54" t="s">
        <v>9</v>
      </c>
      <c r="B54" t="s">
        <v>26</v>
      </c>
      <c r="C54" t="s">
        <v>3013</v>
      </c>
      <c r="D54" t="s">
        <v>3014</v>
      </c>
      <c r="E54" t="s">
        <v>3012</v>
      </c>
      <c r="F54" s="394">
        <v>0</v>
      </c>
      <c r="G54" s="13">
        <v>1</v>
      </c>
      <c r="H54" s="13">
        <v>0.01</v>
      </c>
      <c r="I54" s="370" t="s">
        <v>2809</v>
      </c>
      <c r="J54" s="370" t="s">
        <v>3015</v>
      </c>
      <c r="K54" s="370" t="s">
        <v>238</v>
      </c>
      <c r="L54" s="314" t="s">
        <v>239</v>
      </c>
    </row>
    <row r="55" spans="1:14" x14ac:dyDescent="0.35">
      <c r="A55" t="s">
        <v>9</v>
      </c>
      <c r="B55" t="s">
        <v>3785</v>
      </c>
      <c r="C55" t="s">
        <v>3784</v>
      </c>
      <c r="D55" t="s">
        <v>3014</v>
      </c>
      <c r="E55" t="s">
        <v>3786</v>
      </c>
      <c r="F55">
        <v>0</v>
      </c>
      <c r="G55">
        <v>1</v>
      </c>
      <c r="H55">
        <v>1</v>
      </c>
      <c r="I55" s="370" t="s">
        <v>29</v>
      </c>
      <c r="J55" s="370" t="s">
        <v>3882</v>
      </c>
      <c r="K55" s="370" t="s">
        <v>238</v>
      </c>
      <c r="L55" s="314" t="s">
        <v>239</v>
      </c>
    </row>
    <row r="56" spans="1:14" x14ac:dyDescent="0.35">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x14ac:dyDescent="0.35">
      <c r="A57" t="s">
        <v>9</v>
      </c>
      <c r="B57" t="s">
        <v>24</v>
      </c>
      <c r="C57" t="s">
        <v>281</v>
      </c>
      <c r="D57" t="s">
        <v>24</v>
      </c>
      <c r="E57" t="s">
        <v>2278</v>
      </c>
      <c r="F57" s="394">
        <v>0</v>
      </c>
      <c r="G57" s="13">
        <v>1</v>
      </c>
      <c r="H57" s="13">
        <v>0.01</v>
      </c>
      <c r="I57" s="370" t="s">
        <v>33</v>
      </c>
      <c r="J57" s="370" t="s">
        <v>2301</v>
      </c>
      <c r="K57" s="370" t="s">
        <v>215</v>
      </c>
      <c r="L57" s="314" t="s">
        <v>216</v>
      </c>
      <c r="M57" s="395" t="s">
        <v>150</v>
      </c>
    </row>
    <row r="58" spans="1:14" x14ac:dyDescent="0.35">
      <c r="A58" t="s">
        <v>9</v>
      </c>
      <c r="B58" t="s">
        <v>22</v>
      </c>
      <c r="C58" t="s">
        <v>58</v>
      </c>
      <c r="D58" t="s">
        <v>22</v>
      </c>
      <c r="E58" t="s">
        <v>2277</v>
      </c>
      <c r="F58" s="394">
        <v>0</v>
      </c>
      <c r="G58" s="13">
        <v>1</v>
      </c>
      <c r="H58" s="13">
        <v>0.01</v>
      </c>
      <c r="I58" s="370" t="s">
        <v>33</v>
      </c>
      <c r="J58" s="370" t="s">
        <v>2302</v>
      </c>
      <c r="K58" s="370" t="s">
        <v>217</v>
      </c>
      <c r="L58" s="314" t="s">
        <v>218</v>
      </c>
      <c r="M58" s="395" t="s">
        <v>150</v>
      </c>
    </row>
    <row r="59" spans="1:14" x14ac:dyDescent="0.35">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x14ac:dyDescent="0.35">
      <c r="A60" t="s">
        <v>9</v>
      </c>
      <c r="B60" t="s">
        <v>23</v>
      </c>
      <c r="C60" t="s">
        <v>283</v>
      </c>
      <c r="D60" t="s">
        <v>23</v>
      </c>
      <c r="E60" t="s">
        <v>2275</v>
      </c>
      <c r="F60" s="394">
        <v>0</v>
      </c>
      <c r="G60" s="13">
        <v>1</v>
      </c>
      <c r="H60" s="13">
        <v>0.01</v>
      </c>
      <c r="I60" s="370" t="s">
        <v>33</v>
      </c>
      <c r="J60" s="370" t="s">
        <v>2303</v>
      </c>
      <c r="K60" s="370" t="s">
        <v>221</v>
      </c>
      <c r="L60" s="314" t="s">
        <v>222</v>
      </c>
      <c r="M60" s="395" t="s">
        <v>150</v>
      </c>
    </row>
    <row r="61" spans="1:14" x14ac:dyDescent="0.35">
      <c r="A61" t="s">
        <v>9</v>
      </c>
      <c r="B61" t="s">
        <v>3521</v>
      </c>
      <c r="C61" t="s">
        <v>3523</v>
      </c>
      <c r="D61" t="s">
        <v>3521</v>
      </c>
      <c r="E61" t="s">
        <v>3525</v>
      </c>
      <c r="F61" s="394">
        <v>0</v>
      </c>
      <c r="G61" s="394">
        <v>1</v>
      </c>
      <c r="H61" s="13">
        <v>0.01</v>
      </c>
      <c r="I61" s="370" t="s">
        <v>2410</v>
      </c>
      <c r="J61" s="370" t="s">
        <v>3528</v>
      </c>
      <c r="K61" s="370" t="s">
        <v>223</v>
      </c>
      <c r="L61" s="314" t="s">
        <v>2698</v>
      </c>
      <c r="M61" s="395"/>
    </row>
    <row r="62" spans="1:14" x14ac:dyDescent="0.35">
      <c r="A62" s="317" t="s">
        <v>9</v>
      </c>
      <c r="B62" s="317" t="s">
        <v>2769</v>
      </c>
      <c r="C62" t="s">
        <v>2772</v>
      </c>
      <c r="D62" s="317" t="s">
        <v>2776</v>
      </c>
      <c r="E62" s="317" t="s">
        <v>2777</v>
      </c>
      <c r="F62" s="390">
        <v>0</v>
      </c>
      <c r="G62" s="386">
        <v>1</v>
      </c>
      <c r="H62" s="386">
        <v>0.01</v>
      </c>
      <c r="I62" s="314" t="s">
        <v>33</v>
      </c>
      <c r="J62" s="314" t="s">
        <v>3668</v>
      </c>
      <c r="K62" s="314" t="s">
        <v>2257</v>
      </c>
      <c r="L62" s="314" t="s">
        <v>2258</v>
      </c>
      <c r="M62" s="396" t="s">
        <v>150</v>
      </c>
    </row>
    <row r="63" spans="1:14" x14ac:dyDescent="0.35">
      <c r="A63" s="317" t="s">
        <v>9</v>
      </c>
      <c r="B63" s="317" t="s">
        <v>2770</v>
      </c>
      <c r="C63" t="s">
        <v>2773</v>
      </c>
      <c r="D63" s="317" t="s">
        <v>2776</v>
      </c>
      <c r="E63" s="317" t="s">
        <v>2778</v>
      </c>
      <c r="F63" s="390">
        <v>0</v>
      </c>
      <c r="G63" s="386">
        <v>1</v>
      </c>
      <c r="H63" s="386">
        <v>0.01</v>
      </c>
      <c r="I63" s="314" t="s">
        <v>33</v>
      </c>
      <c r="J63" s="314" t="s">
        <v>3669</v>
      </c>
      <c r="K63" s="314" t="s">
        <v>2257</v>
      </c>
      <c r="L63" s="314" t="s">
        <v>2258</v>
      </c>
      <c r="M63" s="396"/>
    </row>
    <row r="64" spans="1:14" x14ac:dyDescent="0.35">
      <c r="A64" s="317" t="s">
        <v>9</v>
      </c>
      <c r="B64" s="317" t="s">
        <v>2771</v>
      </c>
      <c r="C64" t="s">
        <v>2774</v>
      </c>
      <c r="D64" s="317" t="s">
        <v>2776</v>
      </c>
      <c r="E64" s="317" t="s">
        <v>2779</v>
      </c>
      <c r="F64" s="390">
        <v>0</v>
      </c>
      <c r="G64" s="386">
        <v>1</v>
      </c>
      <c r="H64" s="386">
        <v>0.01</v>
      </c>
      <c r="I64" s="314" t="s">
        <v>33</v>
      </c>
      <c r="J64" s="314" t="s">
        <v>3670</v>
      </c>
      <c r="K64" s="314" t="s">
        <v>2257</v>
      </c>
      <c r="L64" s="314" t="s">
        <v>2258</v>
      </c>
      <c r="M64" s="396"/>
    </row>
    <row r="65" spans="1:14" x14ac:dyDescent="0.35">
      <c r="A65" s="317" t="s">
        <v>9</v>
      </c>
      <c r="B65" s="317" t="s">
        <v>2781</v>
      </c>
      <c r="C65" t="s">
        <v>2775</v>
      </c>
      <c r="D65" s="317" t="s">
        <v>2776</v>
      </c>
      <c r="E65" s="317" t="s">
        <v>2780</v>
      </c>
      <c r="F65" s="390">
        <v>0</v>
      </c>
      <c r="G65" s="386">
        <v>1</v>
      </c>
      <c r="H65" s="386">
        <v>0.01</v>
      </c>
      <c r="I65" s="314" t="s">
        <v>33</v>
      </c>
      <c r="J65" s="314" t="s">
        <v>3671</v>
      </c>
      <c r="K65" s="314" t="s">
        <v>2257</v>
      </c>
      <c r="L65" s="314" t="s">
        <v>2258</v>
      </c>
      <c r="M65" s="396"/>
    </row>
    <row r="66" spans="1:14" x14ac:dyDescent="0.35">
      <c r="A66" t="s">
        <v>9</v>
      </c>
      <c r="B66" t="s">
        <v>3734</v>
      </c>
      <c r="C66" t="s">
        <v>3762</v>
      </c>
      <c r="D66" t="s">
        <v>3734</v>
      </c>
      <c r="E66" s="317" t="s">
        <v>3735</v>
      </c>
      <c r="F66" s="390">
        <v>0</v>
      </c>
      <c r="G66" s="386">
        <v>1</v>
      </c>
      <c r="H66" s="386">
        <v>0.01</v>
      </c>
      <c r="I66" s="314" t="s">
        <v>33</v>
      </c>
      <c r="J66" s="314" t="s">
        <v>3736</v>
      </c>
      <c r="K66" s="314"/>
      <c r="L66" s="314"/>
      <c r="M66" s="396"/>
    </row>
    <row r="67" spans="1:14" x14ac:dyDescent="0.35">
      <c r="A67" t="s">
        <v>9</v>
      </c>
      <c r="B67" t="s">
        <v>3522</v>
      </c>
      <c r="C67" t="s">
        <v>3524</v>
      </c>
      <c r="D67" t="s">
        <v>3522</v>
      </c>
      <c r="E67" t="s">
        <v>3526</v>
      </c>
      <c r="F67" s="394">
        <v>0</v>
      </c>
      <c r="G67" s="394">
        <v>1</v>
      </c>
      <c r="H67" s="13">
        <v>0.01</v>
      </c>
      <c r="I67" s="370" t="s">
        <v>2410</v>
      </c>
      <c r="J67" s="370" t="s">
        <v>3527</v>
      </c>
      <c r="K67" s="370" t="s">
        <v>223</v>
      </c>
      <c r="L67" s="314" t="s">
        <v>2698</v>
      </c>
      <c r="M67" s="395"/>
    </row>
    <row r="68" spans="1:14" x14ac:dyDescent="0.35">
      <c r="A68" t="s">
        <v>9</v>
      </c>
      <c r="B68" t="s">
        <v>2435</v>
      </c>
      <c r="C68" t="s">
        <v>2434</v>
      </c>
      <c r="D68" t="s">
        <v>2435</v>
      </c>
      <c r="E68" t="s">
        <v>2437</v>
      </c>
      <c r="F68" s="394">
        <v>0</v>
      </c>
      <c r="G68" s="13">
        <v>1</v>
      </c>
      <c r="H68" s="13">
        <v>0.01</v>
      </c>
      <c r="I68" s="370" t="s">
        <v>2438</v>
      </c>
      <c r="J68" s="370" t="s">
        <v>3189</v>
      </c>
      <c r="K68" s="370"/>
      <c r="L68" s="314" t="s">
        <v>2693</v>
      </c>
      <c r="M68" s="395" t="s">
        <v>3192</v>
      </c>
    </row>
    <row r="69" spans="1:14" x14ac:dyDescent="0.35">
      <c r="A69" t="s">
        <v>9</v>
      </c>
      <c r="B69" t="s">
        <v>21</v>
      </c>
      <c r="C69" t="s">
        <v>284</v>
      </c>
      <c r="D69" s="20" t="s">
        <v>347</v>
      </c>
      <c r="E69" t="s">
        <v>2274</v>
      </c>
      <c r="F69" s="394">
        <v>0</v>
      </c>
      <c r="G69" s="13">
        <v>1</v>
      </c>
      <c r="H69" s="13">
        <v>0.01</v>
      </c>
      <c r="I69" s="370" t="s">
        <v>33</v>
      </c>
      <c r="J69" s="370" t="s">
        <v>3666</v>
      </c>
      <c r="K69" s="370" t="s">
        <v>224</v>
      </c>
      <c r="L69" s="314" t="s">
        <v>225</v>
      </c>
      <c r="M69" s="395"/>
    </row>
    <row r="70" spans="1:14" x14ac:dyDescent="0.35">
      <c r="A70" t="s">
        <v>9</v>
      </c>
      <c r="B70" t="s">
        <v>19</v>
      </c>
      <c r="C70" t="s">
        <v>285</v>
      </c>
      <c r="D70" s="20" t="s">
        <v>347</v>
      </c>
      <c r="E70" t="s">
        <v>2273</v>
      </c>
      <c r="F70" s="394">
        <v>0</v>
      </c>
      <c r="G70" s="13">
        <v>1</v>
      </c>
      <c r="H70" s="13">
        <v>0.01</v>
      </c>
      <c r="I70" s="370" t="s">
        <v>33</v>
      </c>
      <c r="J70" s="370" t="s">
        <v>3667</v>
      </c>
      <c r="K70" s="370" t="s">
        <v>226</v>
      </c>
      <c r="L70" s="314" t="s">
        <v>227</v>
      </c>
      <c r="M70" s="395"/>
    </row>
    <row r="71" spans="1:14" x14ac:dyDescent="0.35">
      <c r="A71" t="s">
        <v>9</v>
      </c>
      <c r="B71" t="s">
        <v>3221</v>
      </c>
      <c r="C71" t="s">
        <v>3222</v>
      </c>
      <c r="D71" t="s">
        <v>3221</v>
      </c>
      <c r="E71" t="s">
        <v>3223</v>
      </c>
      <c r="F71" s="394">
        <v>0</v>
      </c>
      <c r="G71" s="13">
        <v>1</v>
      </c>
      <c r="H71" s="13">
        <v>0.01</v>
      </c>
      <c r="I71" s="370" t="s">
        <v>33</v>
      </c>
      <c r="J71" s="370" t="s">
        <v>3672</v>
      </c>
      <c r="K71" s="370"/>
      <c r="L71" s="314"/>
      <c r="M71" s="395"/>
    </row>
    <row r="72" spans="1:14" ht="58" x14ac:dyDescent="0.35">
      <c r="A72" t="s">
        <v>9</v>
      </c>
      <c r="B72" t="s">
        <v>3796</v>
      </c>
      <c r="C72" t="s">
        <v>3779</v>
      </c>
      <c r="D72" t="s">
        <v>3797</v>
      </c>
      <c r="E72" t="s">
        <v>3798</v>
      </c>
      <c r="F72">
        <v>0</v>
      </c>
      <c r="G72">
        <v>1</v>
      </c>
      <c r="H72">
        <v>1</v>
      </c>
      <c r="I72" s="370" t="s">
        <v>29</v>
      </c>
      <c r="J72" s="45" t="s">
        <v>3883</v>
      </c>
      <c r="K72" s="370"/>
      <c r="L72" s="314"/>
      <c r="M72" s="395"/>
    </row>
    <row r="73" spans="1:14" x14ac:dyDescent="0.35">
      <c r="A73" t="s">
        <v>9</v>
      </c>
      <c r="B73" t="s">
        <v>2487</v>
      </c>
      <c r="C73" t="s">
        <v>2488</v>
      </c>
      <c r="D73" t="s">
        <v>2488</v>
      </c>
      <c r="E73" t="s">
        <v>2489</v>
      </c>
      <c r="F73" s="394">
        <v>0</v>
      </c>
      <c r="G73" s="13">
        <v>1</v>
      </c>
      <c r="H73" s="13">
        <v>0.01</v>
      </c>
      <c r="I73" s="370" t="s">
        <v>2490</v>
      </c>
      <c r="J73" s="370" t="s">
        <v>3675</v>
      </c>
      <c r="K73" s="370"/>
      <c r="L73" s="314" t="s">
        <v>2694</v>
      </c>
      <c r="M73" s="395" t="s">
        <v>150</v>
      </c>
    </row>
    <row r="74" spans="1:14" x14ac:dyDescent="0.35">
      <c r="A74" t="s">
        <v>132</v>
      </c>
      <c r="B74" t="s">
        <v>134</v>
      </c>
      <c r="C74" t="s">
        <v>429</v>
      </c>
      <c r="D74" t="s">
        <v>134</v>
      </c>
      <c r="E74" t="s">
        <v>2272</v>
      </c>
      <c r="F74" s="394">
        <v>-3</v>
      </c>
      <c r="G74" s="13">
        <v>1</v>
      </c>
      <c r="H74" s="13">
        <v>0.01</v>
      </c>
      <c r="I74" s="370" t="s">
        <v>33</v>
      </c>
      <c r="J74" s="370" t="s">
        <v>3884</v>
      </c>
      <c r="K74" s="370" t="s">
        <v>228</v>
      </c>
      <c r="L74" s="314" t="s">
        <v>229</v>
      </c>
      <c r="M74" s="395" t="s">
        <v>150</v>
      </c>
      <c r="N74" s="370" t="s">
        <v>183</v>
      </c>
    </row>
    <row r="75" spans="1:14" x14ac:dyDescent="0.35">
      <c r="A75" t="s">
        <v>132</v>
      </c>
      <c r="B75" t="s">
        <v>257</v>
      </c>
      <c r="C75" t="s">
        <v>436</v>
      </c>
      <c r="D75" t="s">
        <v>257</v>
      </c>
      <c r="E75" t="s">
        <v>2271</v>
      </c>
      <c r="F75" s="394">
        <v>0</v>
      </c>
      <c r="G75" s="13">
        <v>1</v>
      </c>
      <c r="H75" s="13">
        <v>0.01</v>
      </c>
      <c r="I75" s="370" t="s">
        <v>33</v>
      </c>
      <c r="J75" s="370" t="s">
        <v>3286</v>
      </c>
      <c r="K75" s="370" t="s">
        <v>311</v>
      </c>
      <c r="L75" s="314" t="s">
        <v>312</v>
      </c>
      <c r="M75" s="395"/>
      <c r="N75" s="370"/>
    </row>
    <row r="76" spans="1:14" x14ac:dyDescent="0.35">
      <c r="A76" t="s">
        <v>132</v>
      </c>
      <c r="B76" t="s">
        <v>3405</v>
      </c>
      <c r="C76" t="s">
        <v>433</v>
      </c>
      <c r="D76" t="s">
        <v>3405</v>
      </c>
      <c r="E76" t="s">
        <v>2270</v>
      </c>
      <c r="F76" s="394">
        <v>0</v>
      </c>
      <c r="G76" s="13">
        <v>1</v>
      </c>
      <c r="H76" s="13">
        <v>0.01</v>
      </c>
      <c r="I76" s="370" t="s">
        <v>33</v>
      </c>
      <c r="J76" s="370" t="s">
        <v>3406</v>
      </c>
      <c r="K76" s="370"/>
      <c r="L76" s="314" t="s">
        <v>2699</v>
      </c>
      <c r="M76" s="395" t="s">
        <v>3407</v>
      </c>
      <c r="N76" s="370"/>
    </row>
    <row r="77" spans="1:14" x14ac:dyDescent="0.35">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x14ac:dyDescent="0.35">
      <c r="A78" t="s">
        <v>132</v>
      </c>
      <c r="B78" t="s">
        <v>2766</v>
      </c>
      <c r="C78" t="s">
        <v>2767</v>
      </c>
      <c r="D78" t="s">
        <v>2766</v>
      </c>
      <c r="E78" t="s">
        <v>2768</v>
      </c>
      <c r="F78" s="394">
        <v>0</v>
      </c>
      <c r="G78" s="13">
        <v>1</v>
      </c>
      <c r="H78" s="13">
        <v>0.01</v>
      </c>
      <c r="I78" s="370" t="s">
        <v>33</v>
      </c>
      <c r="J78" s="370" t="s">
        <v>3885</v>
      </c>
      <c r="K78" s="370" t="s">
        <v>232</v>
      </c>
      <c r="L78" s="314" t="s">
        <v>233</v>
      </c>
      <c r="M78" s="395" t="s">
        <v>150</v>
      </c>
      <c r="N78" s="370"/>
    </row>
    <row r="79" spans="1:14" x14ac:dyDescent="0.35">
      <c r="A79" t="s">
        <v>132</v>
      </c>
      <c r="B79" t="s">
        <v>3408</v>
      </c>
      <c r="C79" t="s">
        <v>3331</v>
      </c>
      <c r="D79" t="s">
        <v>3408</v>
      </c>
      <c r="E79" t="s">
        <v>3332</v>
      </c>
      <c r="F79" s="394">
        <v>0</v>
      </c>
      <c r="G79" s="13">
        <v>1</v>
      </c>
      <c r="H79" s="13">
        <v>0.01</v>
      </c>
      <c r="I79" s="370" t="s">
        <v>33</v>
      </c>
      <c r="J79" s="370" t="s">
        <v>3409</v>
      </c>
      <c r="K79" s="370"/>
      <c r="L79" s="314"/>
      <c r="M79" s="395"/>
      <c r="N79" s="370"/>
    </row>
    <row r="80" spans="1:14" x14ac:dyDescent="0.35">
      <c r="A80" t="s">
        <v>132</v>
      </c>
      <c r="B80" t="s">
        <v>135</v>
      </c>
      <c r="C80" t="s">
        <v>431</v>
      </c>
      <c r="D80" t="s">
        <v>135</v>
      </c>
      <c r="E80" t="s">
        <v>2268</v>
      </c>
      <c r="F80" s="394">
        <v>-1.5</v>
      </c>
      <c r="G80" s="13">
        <v>1</v>
      </c>
      <c r="H80" s="13">
        <v>0.01</v>
      </c>
      <c r="I80" s="370" t="s">
        <v>33</v>
      </c>
      <c r="J80" s="370" t="s">
        <v>3795</v>
      </c>
      <c r="K80" s="370" t="s">
        <v>234</v>
      </c>
      <c r="L80" s="314" t="s">
        <v>235</v>
      </c>
      <c r="M80" s="395" t="s">
        <v>150</v>
      </c>
      <c r="N80" s="370"/>
    </row>
    <row r="81" spans="1:14" x14ac:dyDescent="0.35">
      <c r="A81" t="s">
        <v>132</v>
      </c>
      <c r="B81" t="s">
        <v>133</v>
      </c>
      <c r="C81" t="s">
        <v>2799</v>
      </c>
      <c r="D81" t="s">
        <v>133</v>
      </c>
      <c r="E81" t="s">
        <v>2267</v>
      </c>
      <c r="F81" s="394">
        <v>0</v>
      </c>
      <c r="G81" s="13">
        <v>1</v>
      </c>
      <c r="H81" s="13">
        <v>0.01</v>
      </c>
      <c r="I81" s="370" t="s">
        <v>33</v>
      </c>
      <c r="J81" s="370" t="s">
        <v>3696</v>
      </c>
      <c r="K81" s="370" t="s">
        <v>236</v>
      </c>
      <c r="L81" s="314" t="s">
        <v>237</v>
      </c>
      <c r="M81" s="395" t="s">
        <v>150</v>
      </c>
      <c r="N81" s="370"/>
    </row>
    <row r="82" spans="1:14" x14ac:dyDescent="0.35">
      <c r="A82" t="s">
        <v>132</v>
      </c>
      <c r="B82" t="s">
        <v>3402</v>
      </c>
      <c r="C82" t="s">
        <v>432</v>
      </c>
      <c r="D82" t="s">
        <v>3402</v>
      </c>
      <c r="E82" t="s">
        <v>2266</v>
      </c>
      <c r="F82" s="394">
        <v>0</v>
      </c>
      <c r="G82" s="13">
        <v>1</v>
      </c>
      <c r="H82" s="13">
        <v>0.01</v>
      </c>
      <c r="I82" s="370" t="s">
        <v>33</v>
      </c>
      <c r="J82" s="370" t="s">
        <v>3403</v>
      </c>
      <c r="K82" s="370"/>
      <c r="L82" s="314" t="s">
        <v>2700</v>
      </c>
      <c r="M82" s="395" t="s">
        <v>3404</v>
      </c>
      <c r="N82" s="370"/>
    </row>
    <row r="83" spans="1:14" x14ac:dyDescent="0.35">
      <c r="A83" t="s">
        <v>132</v>
      </c>
      <c r="B83" t="s">
        <v>2439</v>
      </c>
      <c r="C83" t="s">
        <v>2440</v>
      </c>
      <c r="D83" t="s">
        <v>2439</v>
      </c>
      <c r="E83" t="s">
        <v>2441</v>
      </c>
      <c r="F83" s="394">
        <v>0</v>
      </c>
      <c r="G83" s="13">
        <v>1</v>
      </c>
      <c r="H83" s="13">
        <v>0.01</v>
      </c>
      <c r="I83" s="370" t="s">
        <v>2442</v>
      </c>
      <c r="J83" s="370" t="s">
        <v>3224</v>
      </c>
      <c r="K83" s="370"/>
      <c r="L83" s="314" t="s">
        <v>2695</v>
      </c>
      <c r="M83" s="388" t="s">
        <v>2443</v>
      </c>
      <c r="N83" s="370"/>
    </row>
    <row r="84" spans="1:14" x14ac:dyDescent="0.35">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x14ac:dyDescent="0.35">
      <c r="A85" s="317" t="s">
        <v>2476</v>
      </c>
      <c r="B85" s="317" t="s">
        <v>3722</v>
      </c>
      <c r="C85" t="s">
        <v>2735</v>
      </c>
      <c r="D85" s="317" t="s">
        <v>348</v>
      </c>
      <c r="E85" t="s">
        <v>2733</v>
      </c>
      <c r="F85" s="386">
        <v>0</v>
      </c>
      <c r="G85" s="386">
        <v>1</v>
      </c>
      <c r="H85" s="386">
        <v>0.01</v>
      </c>
      <c r="I85" s="370" t="s">
        <v>2734</v>
      </c>
      <c r="J85" s="314" t="s">
        <v>3676</v>
      </c>
      <c r="K85" s="314" t="s">
        <v>341</v>
      </c>
      <c r="L85" s="314" t="s">
        <v>2696</v>
      </c>
      <c r="M85" s="395" t="s">
        <v>150</v>
      </c>
      <c r="N85" s="314"/>
    </row>
    <row r="86" spans="1:14" x14ac:dyDescent="0.35">
      <c r="A86" s="317" t="s">
        <v>2476</v>
      </c>
      <c r="B86" s="317" t="s">
        <v>3783</v>
      </c>
      <c r="C86" t="s">
        <v>2477</v>
      </c>
      <c r="D86" s="317" t="s">
        <v>3783</v>
      </c>
      <c r="E86" t="s">
        <v>2480</v>
      </c>
      <c r="F86" s="386">
        <v>0</v>
      </c>
      <c r="G86" s="386">
        <v>1</v>
      </c>
      <c r="H86" s="386">
        <v>0.01</v>
      </c>
      <c r="I86" s="370" t="s">
        <v>2481</v>
      </c>
      <c r="J86" s="314" t="s">
        <v>3887</v>
      </c>
      <c r="K86" s="314"/>
      <c r="L86" s="314" t="s">
        <v>2697</v>
      </c>
      <c r="M86" s="395"/>
      <c r="N86" s="314"/>
    </row>
    <row r="87" spans="1:14" x14ac:dyDescent="0.35">
      <c r="A87" s="317" t="s">
        <v>2476</v>
      </c>
      <c r="B87" t="s">
        <v>3886</v>
      </c>
      <c r="C87" t="s">
        <v>3780</v>
      </c>
      <c r="D87" t="s">
        <v>3781</v>
      </c>
      <c r="E87" t="s">
        <v>3782</v>
      </c>
      <c r="F87">
        <v>0</v>
      </c>
      <c r="G87">
        <v>1</v>
      </c>
      <c r="H87">
        <v>1</v>
      </c>
      <c r="I87" s="370" t="s">
        <v>29</v>
      </c>
      <c r="J87" s="314" t="s">
        <v>3888</v>
      </c>
      <c r="K87" s="314"/>
      <c r="L87" s="314" t="s">
        <v>2697</v>
      </c>
      <c r="M87" s="395"/>
      <c r="N87" s="314"/>
    </row>
    <row r="88" spans="1:14" x14ac:dyDescent="0.35">
      <c r="A88" t="s">
        <v>10</v>
      </c>
      <c r="B88" t="s">
        <v>3116</v>
      </c>
      <c r="C88" t="s">
        <v>2411</v>
      </c>
      <c r="D88" t="s">
        <v>3116</v>
      </c>
      <c r="E88" t="s">
        <v>2264</v>
      </c>
      <c r="F88">
        <v>0</v>
      </c>
      <c r="G88">
        <v>300</v>
      </c>
      <c r="H88">
        <v>5</v>
      </c>
      <c r="I88" s="184" t="str">
        <f>UnitControlCenter!$B$50</f>
        <v>$/metric ton CO2e</v>
      </c>
      <c r="J88" s="370" t="s">
        <v>3665</v>
      </c>
      <c r="K88" s="370" t="s">
        <v>240</v>
      </c>
      <c r="L88" s="314" t="s">
        <v>241</v>
      </c>
      <c r="M88" s="396" t="s">
        <v>2387</v>
      </c>
      <c r="N88" s="314" t="s">
        <v>396</v>
      </c>
    </row>
    <row r="89" spans="1:14" x14ac:dyDescent="0.35">
      <c r="A89" t="s">
        <v>10</v>
      </c>
      <c r="B89" t="s">
        <v>25</v>
      </c>
      <c r="C89" t="s">
        <v>138</v>
      </c>
      <c r="D89" t="s">
        <v>25</v>
      </c>
      <c r="E89" t="s">
        <v>2263</v>
      </c>
      <c r="F89" s="386">
        <v>0</v>
      </c>
      <c r="G89" s="386">
        <v>1</v>
      </c>
      <c r="H89" s="386">
        <v>0.01</v>
      </c>
      <c r="I89" s="370" t="s">
        <v>140</v>
      </c>
      <c r="J89" s="370" t="s">
        <v>3889</v>
      </c>
      <c r="K89" s="314" t="s">
        <v>244</v>
      </c>
      <c r="L89" s="314" t="s">
        <v>245</v>
      </c>
      <c r="M89" s="395" t="s">
        <v>150</v>
      </c>
    </row>
    <row r="90" spans="1:14" x14ac:dyDescent="0.35">
      <c r="A90" s="317" t="s">
        <v>10</v>
      </c>
      <c r="B90" s="317" t="s">
        <v>2444</v>
      </c>
      <c r="C90" t="s">
        <v>2445</v>
      </c>
      <c r="D90" s="184"/>
      <c r="E90" s="317" t="s">
        <v>2446</v>
      </c>
      <c r="F90">
        <v>0</v>
      </c>
      <c r="G90">
        <v>1</v>
      </c>
      <c r="H90">
        <v>1</v>
      </c>
      <c r="I90" s="370" t="s">
        <v>29</v>
      </c>
      <c r="J90" s="370" t="s">
        <v>3316</v>
      </c>
      <c r="K90" s="370" t="s">
        <v>240</v>
      </c>
      <c r="L90" s="314" t="s">
        <v>241</v>
      </c>
    </row>
    <row r="91" spans="1:14" x14ac:dyDescent="0.35">
      <c r="A91" s="317" t="s">
        <v>10</v>
      </c>
      <c r="B91" s="317" t="s">
        <v>2969</v>
      </c>
      <c r="C91" t="s">
        <v>3357</v>
      </c>
      <c r="D91" s="184"/>
      <c r="E91" s="317" t="s">
        <v>3359</v>
      </c>
      <c r="F91">
        <v>0</v>
      </c>
      <c r="G91">
        <v>1</v>
      </c>
      <c r="H91">
        <v>1</v>
      </c>
      <c r="I91" s="370" t="s">
        <v>29</v>
      </c>
      <c r="J91" s="370" t="s">
        <v>3890</v>
      </c>
      <c r="K91" s="370" t="s">
        <v>240</v>
      </c>
      <c r="L91" s="314" t="s">
        <v>241</v>
      </c>
    </row>
    <row r="92" spans="1:14" x14ac:dyDescent="0.35">
      <c r="A92" s="317" t="s">
        <v>10</v>
      </c>
      <c r="B92" t="s">
        <v>3315</v>
      </c>
      <c r="C92" t="s">
        <v>3358</v>
      </c>
      <c r="D92" s="184"/>
      <c r="E92" s="184"/>
      <c r="F92">
        <v>0</v>
      </c>
      <c r="G92">
        <v>1</v>
      </c>
      <c r="H92">
        <v>1</v>
      </c>
      <c r="I92" s="370" t="s">
        <v>29</v>
      </c>
      <c r="J92" t="s">
        <v>3891</v>
      </c>
      <c r="K92" s="370" t="s">
        <v>240</v>
      </c>
      <c r="L92" s="314" t="s">
        <v>241</v>
      </c>
    </row>
    <row r="93" spans="1:14" x14ac:dyDescent="0.35">
      <c r="A93" s="317" t="s">
        <v>10</v>
      </c>
      <c r="B93" s="317" t="s">
        <v>2710</v>
      </c>
      <c r="C93" t="s">
        <v>2709</v>
      </c>
      <c r="D93" s="317" t="s">
        <v>2710</v>
      </c>
      <c r="E93" t="s">
        <v>2711</v>
      </c>
      <c r="F93">
        <v>0</v>
      </c>
      <c r="G93">
        <v>1</v>
      </c>
      <c r="H93">
        <v>1</v>
      </c>
      <c r="I93" s="370" t="s">
        <v>29</v>
      </c>
      <c r="J93" s="314"/>
    </row>
    <row r="94" spans="1:14" x14ac:dyDescent="0.35">
      <c r="A94" s="317" t="s">
        <v>10</v>
      </c>
      <c r="B94" s="317" t="s">
        <v>2752</v>
      </c>
      <c r="C94" t="s">
        <v>2752</v>
      </c>
      <c r="D94" s="317" t="s">
        <v>2752</v>
      </c>
      <c r="E94" s="317" t="s">
        <v>2753</v>
      </c>
      <c r="F94" s="386">
        <v>0</v>
      </c>
      <c r="G94" s="386">
        <v>1</v>
      </c>
      <c r="H94" s="386">
        <v>0.01</v>
      </c>
      <c r="I94" s="370" t="s">
        <v>2754</v>
      </c>
      <c r="J94" s="370" t="s">
        <v>3190</v>
      </c>
      <c r="K94" s="314" t="s">
        <v>2904</v>
      </c>
    </row>
    <row r="95" spans="1:14" x14ac:dyDescent="0.35">
      <c r="A95" t="s">
        <v>10</v>
      </c>
      <c r="B95" t="s">
        <v>3262</v>
      </c>
      <c r="C95" t="s">
        <v>3261</v>
      </c>
      <c r="D95" t="s">
        <v>3262</v>
      </c>
      <c r="E95" t="s">
        <v>2262</v>
      </c>
      <c r="F95" s="394">
        <v>-0.9</v>
      </c>
      <c r="G95" s="394">
        <v>0.9</v>
      </c>
      <c r="H95" s="386">
        <v>0.01</v>
      </c>
      <c r="I95" s="370" t="s">
        <v>141</v>
      </c>
      <c r="J95" s="370" t="s">
        <v>3263</v>
      </c>
      <c r="K95" s="314" t="s">
        <v>246</v>
      </c>
      <c r="L95" s="314" t="s">
        <v>247</v>
      </c>
      <c r="M95" s="396" t="s">
        <v>151</v>
      </c>
    </row>
    <row r="96" spans="1:14" x14ac:dyDescent="0.35">
      <c r="A96" t="s">
        <v>10</v>
      </c>
      <c r="B96" t="s">
        <v>3677</v>
      </c>
      <c r="C96" t="s">
        <v>3680</v>
      </c>
      <c r="D96" s="184"/>
      <c r="E96" s="184"/>
      <c r="F96">
        <v>0</v>
      </c>
      <c r="G96">
        <v>1</v>
      </c>
      <c r="H96">
        <v>1</v>
      </c>
      <c r="I96" s="370" t="s">
        <v>29</v>
      </c>
      <c r="J96" t="s">
        <v>3683</v>
      </c>
    </row>
    <row r="97" spans="1:13" x14ac:dyDescent="0.35">
      <c r="A97" t="s">
        <v>10</v>
      </c>
      <c r="B97" t="s">
        <v>3678</v>
      </c>
      <c r="C97" t="s">
        <v>3681</v>
      </c>
      <c r="D97" s="184"/>
      <c r="E97" s="184"/>
      <c r="F97">
        <v>0</v>
      </c>
      <c r="G97">
        <v>1</v>
      </c>
      <c r="H97">
        <v>1</v>
      </c>
      <c r="I97" s="370" t="s">
        <v>29</v>
      </c>
      <c r="J97" t="s">
        <v>3684</v>
      </c>
    </row>
    <row r="98" spans="1:13" x14ac:dyDescent="0.35">
      <c r="A98" t="s">
        <v>10</v>
      </c>
      <c r="B98" t="s">
        <v>3679</v>
      </c>
      <c r="C98" t="s">
        <v>3682</v>
      </c>
      <c r="D98" s="184"/>
      <c r="E98" s="184"/>
      <c r="F98">
        <v>0</v>
      </c>
      <c r="G98">
        <v>1</v>
      </c>
      <c r="H98">
        <v>1</v>
      </c>
      <c r="I98" s="370" t="s">
        <v>29</v>
      </c>
      <c r="J98" t="s">
        <v>3685</v>
      </c>
    </row>
    <row r="99" spans="1:13" x14ac:dyDescent="0.35">
      <c r="A99" t="s">
        <v>2655</v>
      </c>
      <c r="B99" s="184" t="s">
        <v>313</v>
      </c>
      <c r="C99" t="s">
        <v>287</v>
      </c>
      <c r="D99" t="s">
        <v>349</v>
      </c>
      <c r="E99" t="s">
        <v>2261</v>
      </c>
      <c r="F99" s="13">
        <v>0</v>
      </c>
      <c r="G99" s="13">
        <v>0.4</v>
      </c>
      <c r="H99" s="394">
        <v>0.01</v>
      </c>
      <c r="I99" s="370" t="s">
        <v>31</v>
      </c>
      <c r="J99" s="370" t="s">
        <v>3191</v>
      </c>
      <c r="K99" s="370" t="s">
        <v>248</v>
      </c>
      <c r="L99" s="314" t="s">
        <v>249</v>
      </c>
      <c r="M99" s="395"/>
    </row>
    <row r="100" spans="1:13" x14ac:dyDescent="0.35">
      <c r="A100" s="254" t="str">
        <f>A$99</f>
        <v>Research and Development</v>
      </c>
      <c r="B100" s="254" t="str">
        <f t="shared" ref="B100:B103" si="0">B$99</f>
        <v>Capital Cost Reduction</v>
      </c>
      <c r="C100" t="s">
        <v>288</v>
      </c>
      <c r="D100" s="254" t="str">
        <f t="shared" ref="D100:L103" si="1">D$99</f>
        <v>R&amp;D Capital Cost Reductions</v>
      </c>
      <c r="E100" t="s">
        <v>3205</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x14ac:dyDescent="0.35">
      <c r="A101" s="254" t="str">
        <f t="shared" ref="A101:A103" si="2">A$99</f>
        <v>Research and Development</v>
      </c>
      <c r="B101" s="254" t="str">
        <f t="shared" si="0"/>
        <v>Capital Cost Reduction</v>
      </c>
      <c r="C101" t="s">
        <v>289</v>
      </c>
      <c r="D101" s="254" t="str">
        <f t="shared" si="1"/>
        <v>R&amp;D Capital Cost Reductions</v>
      </c>
      <c r="E101" t="s">
        <v>3206</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x14ac:dyDescent="0.35">
      <c r="A102" s="254" t="str">
        <f t="shared" si="2"/>
        <v>Research and Development</v>
      </c>
      <c r="B102" s="254" t="str">
        <f t="shared" si="0"/>
        <v>Capital Cost Reduction</v>
      </c>
      <c r="C102" t="s">
        <v>290</v>
      </c>
      <c r="D102" s="254" t="str">
        <f t="shared" si="1"/>
        <v>R&amp;D Capital Cost Reductions</v>
      </c>
      <c r="E102" t="s">
        <v>3207</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x14ac:dyDescent="0.35">
      <c r="A103" s="254" t="str">
        <f t="shared" si="2"/>
        <v>Research and Development</v>
      </c>
      <c r="B103" s="254" t="str">
        <f t="shared" si="0"/>
        <v>Capital Cost Reduction</v>
      </c>
      <c r="C103" s="317" t="s">
        <v>291</v>
      </c>
      <c r="D103" s="254" t="str">
        <f t="shared" si="1"/>
        <v>R&amp;D Capital Cost Reductions</v>
      </c>
      <c r="E103" t="s">
        <v>3208</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x14ac:dyDescent="0.35">
      <c r="A104" s="317" t="s">
        <v>2655</v>
      </c>
      <c r="B104" s="317" t="s">
        <v>2797</v>
      </c>
      <c r="C104" t="s">
        <v>2798</v>
      </c>
      <c r="D104" s="317" t="s">
        <v>3725</v>
      </c>
      <c r="E104" s="390" t="s">
        <v>2800</v>
      </c>
      <c r="F104" s="13">
        <v>0</v>
      </c>
      <c r="G104" s="13">
        <v>1</v>
      </c>
      <c r="H104" s="394">
        <v>0.01</v>
      </c>
      <c r="I104" s="370" t="s">
        <v>33</v>
      </c>
      <c r="J104" s="370" t="s">
        <v>3380</v>
      </c>
      <c r="K104" s="314" t="s">
        <v>2803</v>
      </c>
      <c r="L104" s="314" t="s">
        <v>2802</v>
      </c>
      <c r="M104" s="396" t="s">
        <v>2801</v>
      </c>
    </row>
    <row r="105" spans="1:13" x14ac:dyDescent="0.35">
      <c r="A105" s="317" t="s">
        <v>2655</v>
      </c>
      <c r="B105" s="317" t="s">
        <v>3710</v>
      </c>
      <c r="C105" t="s">
        <v>3711</v>
      </c>
      <c r="D105" s="317" t="s">
        <v>3725</v>
      </c>
      <c r="E105" s="390" t="s">
        <v>3712</v>
      </c>
      <c r="F105" s="13">
        <v>0</v>
      </c>
      <c r="G105" s="13">
        <v>1</v>
      </c>
      <c r="H105" s="394">
        <v>0.01</v>
      </c>
      <c r="I105" s="370" t="s">
        <v>33</v>
      </c>
      <c r="J105" s="370" t="s">
        <v>3714</v>
      </c>
      <c r="K105" s="314"/>
      <c r="L105" s="314"/>
      <c r="M105" s="396" t="s">
        <v>3713</v>
      </c>
    </row>
    <row r="106" spans="1:13" x14ac:dyDescent="0.35">
      <c r="A106" t="s">
        <v>2655</v>
      </c>
      <c r="B106" s="184" t="s">
        <v>326</v>
      </c>
      <c r="C106" t="s">
        <v>292</v>
      </c>
      <c r="D106" t="s">
        <v>350</v>
      </c>
      <c r="E106" t="s">
        <v>2260</v>
      </c>
      <c r="F106" s="13">
        <v>0</v>
      </c>
      <c r="G106" s="13">
        <v>0.4</v>
      </c>
      <c r="H106" s="394">
        <v>0.01</v>
      </c>
      <c r="I106" s="370" t="s">
        <v>32</v>
      </c>
      <c r="J106" s="370" t="s">
        <v>3197</v>
      </c>
      <c r="K106" s="370" t="s">
        <v>248</v>
      </c>
      <c r="L106" s="314" t="s">
        <v>249</v>
      </c>
    </row>
    <row r="107" spans="1:13" x14ac:dyDescent="0.35">
      <c r="A107" s="254" t="str">
        <f>A$106</f>
        <v>Research and Development</v>
      </c>
      <c r="B107" s="254" t="str">
        <f>B$106</f>
        <v>Fuel Use Reduction</v>
      </c>
      <c r="C107" t="s">
        <v>293</v>
      </c>
      <c r="D107" s="254" t="str">
        <f t="shared" ref="D107:L110" si="3">D$106</f>
        <v>R&amp;D Fuel Use Reductions</v>
      </c>
      <c r="E107" t="s">
        <v>3209</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x14ac:dyDescent="0.35">
      <c r="A108" s="254" t="str">
        <f t="shared" ref="A108:B110" si="4">A$106</f>
        <v>Research and Development</v>
      </c>
      <c r="B108" s="254" t="str">
        <f t="shared" si="4"/>
        <v>Fuel Use Reduction</v>
      </c>
      <c r="C108" t="s">
        <v>294</v>
      </c>
      <c r="D108" s="254" t="str">
        <f t="shared" si="3"/>
        <v>R&amp;D Fuel Use Reductions</v>
      </c>
      <c r="E108" t="s">
        <v>3210</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x14ac:dyDescent="0.35">
      <c r="A109" s="254" t="str">
        <f t="shared" si="4"/>
        <v>Research and Development</v>
      </c>
      <c r="B109" s="254" t="str">
        <f t="shared" si="4"/>
        <v>Fuel Use Reduction</v>
      </c>
      <c r="C109" t="s">
        <v>295</v>
      </c>
      <c r="D109" s="254" t="str">
        <f t="shared" si="3"/>
        <v>R&amp;D Fuel Use Reductions</v>
      </c>
      <c r="E109" t="s">
        <v>3211</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x14ac:dyDescent="0.35">
      <c r="A110" s="254" t="str">
        <f t="shared" si="4"/>
        <v>Research and Development</v>
      </c>
      <c r="B110" s="254" t="str">
        <f t="shared" si="4"/>
        <v>Fuel Use Reduction</v>
      </c>
      <c r="C110" t="s">
        <v>296</v>
      </c>
      <c r="D110" s="254" t="str">
        <f t="shared" si="3"/>
        <v>R&amp;D Fuel Use Reductions</v>
      </c>
      <c r="E110" t="s">
        <v>3212</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ht="188.5" x14ac:dyDescent="0.35">
      <c r="A111" t="s">
        <v>2939</v>
      </c>
      <c r="B111" t="s">
        <v>2940</v>
      </c>
      <c r="C111" t="s">
        <v>2947</v>
      </c>
      <c r="D111" s="184"/>
      <c r="E111" t="s">
        <v>2972</v>
      </c>
      <c r="F111">
        <v>0</v>
      </c>
      <c r="G111">
        <v>10</v>
      </c>
      <c r="H111">
        <v>1</v>
      </c>
      <c r="I111" t="s">
        <v>2917</v>
      </c>
      <c r="J111" s="1" t="s">
        <v>3892</v>
      </c>
      <c r="K111" t="s">
        <v>2918</v>
      </c>
    </row>
    <row r="112" spans="1:13" x14ac:dyDescent="0.35">
      <c r="A112" t="s">
        <v>2939</v>
      </c>
      <c r="B112" t="s">
        <v>2941</v>
      </c>
      <c r="C112" t="s">
        <v>2948</v>
      </c>
      <c r="D112" s="184"/>
      <c r="E112" t="s">
        <v>2973</v>
      </c>
      <c r="F112">
        <v>0</v>
      </c>
      <c r="G112">
        <v>10</v>
      </c>
      <c r="H112">
        <v>1</v>
      </c>
      <c r="I112" t="s">
        <v>2917</v>
      </c>
      <c r="J112" s="254"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254" t="str">
        <f t="shared" ref="K112:K121" si="5">K$111</f>
        <v>io-model.html</v>
      </c>
    </row>
    <row r="113" spans="1:13" x14ac:dyDescent="0.35">
      <c r="A113" t="s">
        <v>2939</v>
      </c>
      <c r="B113" t="s">
        <v>3429</v>
      </c>
      <c r="C113" t="s">
        <v>3605</v>
      </c>
      <c r="D113" s="184"/>
      <c r="E113" t="s">
        <v>2974</v>
      </c>
      <c r="F113">
        <v>0</v>
      </c>
      <c r="G113">
        <v>10</v>
      </c>
      <c r="H113">
        <v>1</v>
      </c>
      <c r="I113" t="s">
        <v>2917</v>
      </c>
      <c r="J113" s="254"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254" t="str">
        <f t="shared" si="5"/>
        <v>io-model.html</v>
      </c>
    </row>
    <row r="114" spans="1:13" x14ac:dyDescent="0.35">
      <c r="A114" t="s">
        <v>2939</v>
      </c>
      <c r="B114" t="s">
        <v>3842</v>
      </c>
      <c r="C114" t="s">
        <v>3845</v>
      </c>
      <c r="D114" s="184"/>
      <c r="E114" t="s">
        <v>3846</v>
      </c>
      <c r="F114">
        <v>0</v>
      </c>
      <c r="G114">
        <v>10</v>
      </c>
      <c r="H114">
        <v>1</v>
      </c>
      <c r="I114" t="s">
        <v>2917</v>
      </c>
      <c r="J114"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254" t="str">
        <f t="shared" si="5"/>
        <v>io-model.html</v>
      </c>
    </row>
    <row r="115" spans="1:13" x14ac:dyDescent="0.35">
      <c r="A115" t="s">
        <v>2939</v>
      </c>
      <c r="B115" t="s">
        <v>2942</v>
      </c>
      <c r="C115" t="s">
        <v>2949</v>
      </c>
      <c r="D115" s="184"/>
      <c r="E115" t="s">
        <v>2975</v>
      </c>
      <c r="F115">
        <v>0</v>
      </c>
      <c r="G115">
        <v>10</v>
      </c>
      <c r="H115">
        <v>1</v>
      </c>
      <c r="I115" t="s">
        <v>2917</v>
      </c>
      <c r="J115"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254" t="str">
        <f t="shared" si="5"/>
        <v>io-model.html</v>
      </c>
    </row>
    <row r="116" spans="1:13" x14ac:dyDescent="0.35">
      <c r="A116" t="s">
        <v>2939</v>
      </c>
      <c r="B116" t="s">
        <v>2943</v>
      </c>
      <c r="C116" t="s">
        <v>2950</v>
      </c>
      <c r="D116" s="184"/>
      <c r="E116" t="s">
        <v>2976</v>
      </c>
      <c r="F116">
        <v>0</v>
      </c>
      <c r="G116">
        <v>10</v>
      </c>
      <c r="H116">
        <v>1</v>
      </c>
      <c r="I116" t="s">
        <v>2917</v>
      </c>
      <c r="J116"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254" t="str">
        <f t="shared" si="5"/>
        <v>io-model.html</v>
      </c>
    </row>
    <row r="117" spans="1:13" x14ac:dyDescent="0.35">
      <c r="A117" t="s">
        <v>2939</v>
      </c>
      <c r="B117" t="s">
        <v>262</v>
      </c>
      <c r="C117" t="s">
        <v>2951</v>
      </c>
      <c r="D117" s="184"/>
      <c r="E117" t="s">
        <v>2977</v>
      </c>
      <c r="F117">
        <v>0</v>
      </c>
      <c r="G117">
        <v>10</v>
      </c>
      <c r="H117">
        <v>1</v>
      </c>
      <c r="I117" t="s">
        <v>2917</v>
      </c>
      <c r="J117"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254" t="str">
        <f t="shared" si="5"/>
        <v>io-model.html</v>
      </c>
    </row>
    <row r="118" spans="1:13" x14ac:dyDescent="0.35">
      <c r="A118" t="s">
        <v>2939</v>
      </c>
      <c r="B118" t="s">
        <v>2944</v>
      </c>
      <c r="C118" t="s">
        <v>2952</v>
      </c>
      <c r="D118" s="184"/>
      <c r="E118" t="s">
        <v>2978</v>
      </c>
      <c r="F118">
        <v>0</v>
      </c>
      <c r="G118">
        <v>10</v>
      </c>
      <c r="H118">
        <v>1</v>
      </c>
      <c r="I118" t="s">
        <v>2917</v>
      </c>
      <c r="J118"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254" t="str">
        <f t="shared" si="5"/>
        <v>io-model.html</v>
      </c>
    </row>
    <row r="119" spans="1:13" x14ac:dyDescent="0.35">
      <c r="A119" t="s">
        <v>2939</v>
      </c>
      <c r="B119" t="s">
        <v>3606</v>
      </c>
      <c r="C119" t="s">
        <v>3607</v>
      </c>
      <c r="D119" s="184"/>
      <c r="E119" t="s">
        <v>3608</v>
      </c>
      <c r="F119">
        <v>0</v>
      </c>
      <c r="G119">
        <v>10</v>
      </c>
      <c r="H119">
        <v>1</v>
      </c>
      <c r="I119" t="s">
        <v>2917</v>
      </c>
      <c r="J119"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254" t="str">
        <f t="shared" si="5"/>
        <v>io-model.html</v>
      </c>
    </row>
    <row r="120" spans="1:13" x14ac:dyDescent="0.35">
      <c r="A120" t="s">
        <v>2939</v>
      </c>
      <c r="B120" t="s">
        <v>2945</v>
      </c>
      <c r="C120" t="s">
        <v>2953</v>
      </c>
      <c r="D120" s="184"/>
      <c r="E120" t="s">
        <v>2979</v>
      </c>
      <c r="F120">
        <v>0</v>
      </c>
      <c r="G120">
        <v>10</v>
      </c>
      <c r="H120">
        <v>1</v>
      </c>
      <c r="I120" t="s">
        <v>2917</v>
      </c>
      <c r="J120"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254" t="str">
        <f t="shared" si="5"/>
        <v>io-model.html</v>
      </c>
    </row>
    <row r="121" spans="1:13" x14ac:dyDescent="0.35">
      <c r="A121" t="s">
        <v>2939</v>
      </c>
      <c r="B121" t="s">
        <v>2946</v>
      </c>
      <c r="C121" t="s">
        <v>2954</v>
      </c>
      <c r="D121" s="184"/>
      <c r="E121" t="s">
        <v>2980</v>
      </c>
      <c r="F121">
        <v>0</v>
      </c>
      <c r="G121">
        <v>10</v>
      </c>
      <c r="H121">
        <v>1</v>
      </c>
      <c r="I121" t="s">
        <v>2917</v>
      </c>
      <c r="J121" s="254"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254" t="str">
        <f t="shared" si="5"/>
        <v>io-model.html</v>
      </c>
    </row>
    <row r="122" spans="1:13" x14ac:dyDescent="0.35">
      <c r="A122" t="s">
        <v>2818</v>
      </c>
      <c r="B122" t="s">
        <v>2819</v>
      </c>
      <c r="C122" t="s">
        <v>3410</v>
      </c>
      <c r="D122" s="184"/>
      <c r="E122" t="s">
        <v>2820</v>
      </c>
      <c r="F122">
        <v>0</v>
      </c>
      <c r="G122">
        <v>1</v>
      </c>
      <c r="H122">
        <v>1</v>
      </c>
      <c r="I122" s="370" t="s">
        <v>29</v>
      </c>
      <c r="J122" t="s">
        <v>3411</v>
      </c>
      <c r="M122" s="403"/>
    </row>
    <row r="123" spans="1:13" x14ac:dyDescent="0.35">
      <c r="A123" t="s">
        <v>2818</v>
      </c>
      <c r="B123" t="s">
        <v>3275</v>
      </c>
      <c r="C123" t="s">
        <v>3273</v>
      </c>
      <c r="D123" s="184"/>
      <c r="E123" s="184"/>
      <c r="F123">
        <v>0</v>
      </c>
      <c r="G123">
        <v>1</v>
      </c>
      <c r="H123">
        <v>1</v>
      </c>
      <c r="I123" s="370" t="s">
        <v>29</v>
      </c>
      <c r="J123" t="s">
        <v>3274</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C285" zoomScale="85" zoomScaleNormal="85" workbookViewId="0">
      <selection activeCell="I305" sqref="I305"/>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3443</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3443</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3443</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3443</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3443</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3443</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3443</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3443</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3443</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3443</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3440</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3440</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3440</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3440</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3440</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3440</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3440</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3440</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3440</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3440</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3278</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3278</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3278</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3278</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3278</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3278</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3278</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3278</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3278</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3278</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3279</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3279</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3279</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3279</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3279</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3279</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3279</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3279</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3279</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3279</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3280</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3280</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3280</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3280</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3280</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3280</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3280</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3280</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3280</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3280</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3281</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3281</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3281</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3281</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3281</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3281</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3281</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3281</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3281</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3281</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3450</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-1</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3427</v>
      </c>
      <c r="D63" s="45" t="s">
        <v>37</v>
      </c>
      <c r="E63" s="45" t="s">
        <v>2244</v>
      </c>
      <c r="F63" s="2" t="s">
        <v>3285</v>
      </c>
      <c r="G63" s="45" t="s">
        <v>3433</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3285</v>
      </c>
      <c r="G64" s="2" t="s">
        <v>3434</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3285</v>
      </c>
      <c r="G65" s="2" t="s">
        <v>3435</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3285</v>
      </c>
      <c r="G66" s="2" t="s">
        <v>3436</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3285</v>
      </c>
      <c r="G67" s="2" t="s">
        <v>3437</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3285</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3285</v>
      </c>
      <c r="G69" s="2" t="s">
        <v>3438</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3433</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3434</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3435</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3436</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3437</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3438</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3282</v>
      </c>
      <c r="G77" s="45" t="s">
        <v>3433</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3282</v>
      </c>
      <c r="G78" s="2" t="s">
        <v>3434</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3282</v>
      </c>
      <c r="G79" s="2" t="s">
        <v>3435</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3282</v>
      </c>
      <c r="G80" s="2" t="s">
        <v>3436</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3282</v>
      </c>
      <c r="G81" s="2" t="s">
        <v>3437</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3282</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3282</v>
      </c>
      <c r="G83" s="2" t="s">
        <v>3438</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3433</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3434</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3435</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3436</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3437</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3438</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3283</v>
      </c>
      <c r="G91" s="45" t="s">
        <v>3433</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3283</v>
      </c>
      <c r="G92" s="2" t="s">
        <v>3434</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3283</v>
      </c>
      <c r="G93" s="2" t="s">
        <v>3435</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3283</v>
      </c>
      <c r="G94" s="2" t="s">
        <v>3436</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3283</v>
      </c>
      <c r="G95" s="2" t="s">
        <v>3437</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3283</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3283</v>
      </c>
      <c r="G97" s="2" t="s">
        <v>3438</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3433</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3434</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3435</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3436</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3437</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3438</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weighted average state-level credit offered for vehicles in the U.S. on top of the federal tax credits.</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3428</v>
      </c>
      <c r="D105" s="45" t="s">
        <v>37</v>
      </c>
      <c r="E105" s="45" t="s">
        <v>2244</v>
      </c>
      <c r="F105" s="2" t="s">
        <v>3444</v>
      </c>
      <c r="G105" s="45" t="s">
        <v>3433</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3444</v>
      </c>
      <c r="G106" s="2" t="s">
        <v>3434</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3444</v>
      </c>
      <c r="G107" s="2" t="s">
        <v>3435</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3444</v>
      </c>
      <c r="G108" s="2" t="s">
        <v>3436</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3444</v>
      </c>
      <c r="G109" s="2" t="s">
        <v>3437</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3444</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3444</v>
      </c>
      <c r="G111" s="2" t="s">
        <v>3438</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3441</v>
      </c>
      <c r="G112" s="45" t="s">
        <v>3433</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3441</v>
      </c>
      <c r="G113" s="2" t="s">
        <v>3434</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3441</v>
      </c>
      <c r="G114" s="2" t="s">
        <v>3435</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3441</v>
      </c>
      <c r="G115" s="2" t="s">
        <v>3436</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3441</v>
      </c>
      <c r="G116" s="2" t="s">
        <v>3437</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3441</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3441</v>
      </c>
      <c r="G118" s="2" t="s">
        <v>3438</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3282</v>
      </c>
      <c r="G119" s="45" t="s">
        <v>3433</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3282</v>
      </c>
      <c r="G120" s="2" t="s">
        <v>3434</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3282</v>
      </c>
      <c r="G121" s="2" t="s">
        <v>3435</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3282</v>
      </c>
      <c r="G122" s="2" t="s">
        <v>3436</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3282</v>
      </c>
      <c r="G123" s="2" t="s">
        <v>3437</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3282</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3282</v>
      </c>
      <c r="G125" s="2" t="s">
        <v>3438</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3433</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3434</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3435</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3436</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3437</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3438</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3284</v>
      </c>
      <c r="G133" s="45" t="s">
        <v>3433</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3284</v>
      </c>
      <c r="G134" s="2" t="s">
        <v>3434</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3284</v>
      </c>
      <c r="G135" s="2" t="s">
        <v>3435</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3284</v>
      </c>
      <c r="G136" s="2" t="s">
        <v>3436</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3284</v>
      </c>
      <c r="G137" s="2" t="s">
        <v>3437</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3284</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3284</v>
      </c>
      <c r="G139" s="2" t="s">
        <v>3438</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3433</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3434</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3435</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3436</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3437</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3438</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3285</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3444</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3441</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3282</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3282</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3283</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3284</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3651</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3285</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3282</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3283</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3444</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3441</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3282</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3284</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Federal Zero-Emission Vehicle Sales Standard</v>
      </c>
      <c r="C174" t="s">
        <v>3844</v>
      </c>
      <c r="D174" s="45" t="s">
        <v>45</v>
      </c>
      <c r="E174" s="45" t="s">
        <v>37</v>
      </c>
      <c r="F174" s="45" t="s">
        <v>84</v>
      </c>
      <c r="G174" s="2" t="s">
        <v>3285</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Federal Zero-Emission Vehicle Sales Standard</v>
      </c>
      <c r="C175" s="254" t="str">
        <f>C$174</f>
        <v>Additional Minimum Required ZEV Sales Percentage for Model Region</v>
      </c>
      <c r="D175" s="2" t="s">
        <v>42</v>
      </c>
      <c r="E175" s="2" t="s">
        <v>37</v>
      </c>
      <c r="F175" s="2" t="s">
        <v>85</v>
      </c>
      <c r="G175" s="2" t="s">
        <v>3444</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Federal Zero-Emission Vehicle Sales Standard</v>
      </c>
      <c r="C176" s="254" t="str">
        <f t="shared" ref="C176:C185" si="9">C$174</f>
        <v>Additional Minimum Required ZEV Sales Percentage for Model Region</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Federal Zero-Emission Vehicle Sales Standard</v>
      </c>
      <c r="C177" s="254" t="str">
        <f t="shared" si="9"/>
        <v>Additional Minimum Required ZEV Sales Percentage for Model Region</v>
      </c>
      <c r="D177" s="2" t="s">
        <v>42</v>
      </c>
      <c r="E177" s="2" t="s">
        <v>38</v>
      </c>
      <c r="F177" s="2" t="s">
        <v>85</v>
      </c>
      <c r="G177" s="2" t="s">
        <v>3441</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Federal Zero-Emission Vehicle Sales Standard</v>
      </c>
      <c r="C178" s="254" t="str">
        <f t="shared" si="9"/>
        <v>Additional Minimum Required ZEV Sales Percentage for Model Region</v>
      </c>
      <c r="D178" s="2" t="s">
        <v>45</v>
      </c>
      <c r="E178" s="2" t="s">
        <v>39</v>
      </c>
      <c r="F178" s="2" t="s">
        <v>84</v>
      </c>
      <c r="G178" s="2" t="s">
        <v>3282</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Federal Zero-Emission Vehicle Sales Standard</v>
      </c>
      <c r="C179" s="254" t="str">
        <f t="shared" si="9"/>
        <v>Additional Minimum Required ZEV Sales Percentage for Model Region</v>
      </c>
      <c r="D179" s="2" t="s">
        <v>42</v>
      </c>
      <c r="E179" s="2" t="s">
        <v>39</v>
      </c>
      <c r="F179" s="2" t="s">
        <v>85</v>
      </c>
      <c r="G179" s="2" t="s">
        <v>3282</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Federal Zero-Emission Vehicle Sales Standard</v>
      </c>
      <c r="C180" s="254" t="str">
        <f t="shared" si="9"/>
        <v>Additional Minimum Required ZEV Sales Percentage for Model Region</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Federal Zero-Emission Vehicle Sales Standard</v>
      </c>
      <c r="C181" s="254" t="str">
        <f t="shared" si="9"/>
        <v>Additional Minimum Required ZEV Sales Percentage for Model Region</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Federal Zero-Emission Vehicle Sales Standard</v>
      </c>
      <c r="C182" s="254" t="str">
        <f t="shared" si="9"/>
        <v>Additional Minimum Required ZEV Sales Percentage for Model Region</v>
      </c>
      <c r="D182" s="2" t="s">
        <v>45</v>
      </c>
      <c r="E182" s="2" t="s">
        <v>41</v>
      </c>
      <c r="F182" s="2" t="s">
        <v>84</v>
      </c>
      <c r="G182" s="2" t="s">
        <v>3283</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Federal Zero-Emission Vehicle Sales Standard</v>
      </c>
      <c r="C183" s="254" t="str">
        <f t="shared" si="9"/>
        <v>Additional Minimum Required ZEV Sales Percentage for Model Region</v>
      </c>
      <c r="D183" s="2" t="s">
        <v>42</v>
      </c>
      <c r="E183" s="2" t="s">
        <v>41</v>
      </c>
      <c r="F183" s="2" t="s">
        <v>85</v>
      </c>
      <c r="G183" s="2" t="s">
        <v>3284</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Federal Zero-Emission Vehicle Sales Standard</v>
      </c>
      <c r="C184" s="254" t="str">
        <f t="shared" si="9"/>
        <v>Additional Minimum Required ZEV Sales Percentage for Model Region</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Federal Zero-Emission Vehicle Sales Standard</v>
      </c>
      <c r="C185" s="254" t="str">
        <f t="shared" si="9"/>
        <v>Additional Minimum Required ZEV Sales Percentage for Model Region</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a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Freight Trucks:** commercial trucks carrying freight, not passengers // **Buses:** including school, transit, and intercity buses //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3423</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3610</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State-Level Zero-Emission Vehicle Sales Standard</v>
      </c>
      <c r="C188" s="317" t="s">
        <v>3776</v>
      </c>
      <c r="D188" s="45" t="s">
        <v>45</v>
      </c>
      <c r="E188" s="45" t="s">
        <v>37</v>
      </c>
      <c r="F188" s="45" t="s">
        <v>84</v>
      </c>
      <c r="G188" s="2" t="s">
        <v>3285</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State-Level Zero-Emission Vehicle Sales Standard</v>
      </c>
      <c r="C189" s="254" t="str">
        <f>C188</f>
        <v>Boolean Use Non BAU Minimum Required ZEV Sales Percentage by Subregion</v>
      </c>
      <c r="D189" s="2" t="s">
        <v>42</v>
      </c>
      <c r="E189" s="2" t="s">
        <v>37</v>
      </c>
      <c r="F189" s="2" t="s">
        <v>85</v>
      </c>
      <c r="G189" s="2" t="s">
        <v>3444</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State-Level Zero-Emission Vehicle Sales Standard</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State-Level Zero-Emission Vehicle Sales Standard</v>
      </c>
      <c r="C191" s="254" t="str">
        <f t="shared" si="10"/>
        <v>Boolean Use Non BAU Minimum Required ZEV Sales Percentage by Subregion</v>
      </c>
      <c r="D191" s="2" t="s">
        <v>42</v>
      </c>
      <c r="E191" s="2" t="s">
        <v>38</v>
      </c>
      <c r="F191" s="2" t="s">
        <v>85</v>
      </c>
      <c r="G191" s="2" t="s">
        <v>3441</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State-Level Zero-Emission Vehicle Sales Standard</v>
      </c>
      <c r="C192" s="254" t="str">
        <f t="shared" si="10"/>
        <v>Boolean Use Non BAU Minimum Required ZEV Sales Percentage by Subregion</v>
      </c>
      <c r="D192" s="2" t="s">
        <v>45</v>
      </c>
      <c r="E192" s="2" t="s">
        <v>39</v>
      </c>
      <c r="F192" s="2" t="s">
        <v>84</v>
      </c>
      <c r="G192" s="2" t="s">
        <v>3282</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State-Level Zero-Emission Vehicle Sales Standard</v>
      </c>
      <c r="C193" s="254" t="str">
        <f t="shared" si="10"/>
        <v>Boolean Use Non BAU Minimum Required ZEV Sales Percentage by Subregion</v>
      </c>
      <c r="D193" s="2" t="s">
        <v>42</v>
      </c>
      <c r="E193" s="2" t="s">
        <v>39</v>
      </c>
      <c r="F193" s="2" t="s">
        <v>85</v>
      </c>
      <c r="G193" s="2" t="s">
        <v>3282</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State-Level Zero-Emission Vehicle Sales Standard</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State-Level Zero-Emission Vehicle Sales Standard</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State-Level Zero-Emission Vehicle Sales Standard</v>
      </c>
      <c r="C196" s="254" t="str">
        <f t="shared" si="10"/>
        <v>Boolean Use Non BAU Minimum Required ZEV Sales Percentage by Subregion</v>
      </c>
      <c r="D196" s="2" t="s">
        <v>45</v>
      </c>
      <c r="E196" s="2" t="s">
        <v>41</v>
      </c>
      <c r="F196" s="2" t="s">
        <v>84</v>
      </c>
      <c r="G196" s="2" t="s">
        <v>3283</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State-Level Zero-Emission Vehicle Sales Standard</v>
      </c>
      <c r="C197" s="254" t="str">
        <f t="shared" si="10"/>
        <v>Boolean Use Non BAU Minimum Required ZEV Sales Percentage by Subregion</v>
      </c>
      <c r="D197" s="2" t="s">
        <v>42</v>
      </c>
      <c r="E197" s="2" t="s">
        <v>41</v>
      </c>
      <c r="F197" s="2" t="s">
        <v>85</v>
      </c>
      <c r="G197" s="2" t="s">
        <v>3284</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State-Level Zero-Emission Vehicle Sales Standard</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State-Level Zero-Emission Vehicle Sales Standard</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alternate assumptions for state level minimum ZEV requirements (specified through an input data file).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3445</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3727</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3787</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an alternate input data file. For the U.S., this file is configured to remove the amount of incremental distributed solar deployment expected from the Inflation Reduction Act.  // </v>
      </c>
      <c r="Q241" s="254"/>
      <c r="R241" s="254"/>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an alternate input data file. For the U.S., this file is configured to remove the amount of incremental distributed solar deployment expected from the Inflation Reduction Act.  // </v>
      </c>
      <c r="Q242" s="254"/>
      <c r="R242" s="254"/>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an alternate input data file. For the U.S., this file is configured to remove the amount of incremental distributed solar deployment expected from the Inflation Reduction Act.  // </v>
      </c>
      <c r="Q243" s="254"/>
      <c r="R243" s="254"/>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3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3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3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3474</v>
      </c>
      <c r="E255" s="45"/>
      <c r="F255" s="6" t="s">
        <v>3414</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3475</v>
      </c>
      <c r="E256" s="45"/>
      <c r="F256" s="6" t="s">
        <v>3415</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3485</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3473</v>
      </c>
      <c r="E271" s="45"/>
      <c r="F271" s="6" t="s">
        <v>3480</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3476</v>
      </c>
      <c r="E272" s="45"/>
      <c r="F272" s="6" t="s">
        <v>3481</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3477</v>
      </c>
      <c r="E273" s="45"/>
      <c r="F273" s="6" t="s">
        <v>3482</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3478</v>
      </c>
      <c r="E274" s="45"/>
      <c r="F274" s="6" t="s">
        <v>3483</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3479</v>
      </c>
      <c r="E275" s="45"/>
      <c r="F275" s="6" t="s">
        <v>3484</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3567</v>
      </c>
      <c r="E276" s="45"/>
      <c r="F276" s="6" t="s">
        <v>3565</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3568</v>
      </c>
      <c r="E277" s="45"/>
      <c r="F277" s="6" t="s">
        <v>3566</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3731</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3474</v>
      </c>
      <c r="E279" s="45"/>
      <c r="F279" s="6" t="s">
        <v>3414</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3475</v>
      </c>
      <c r="E280" s="45"/>
      <c r="F280" s="6" t="s">
        <v>3415</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3485</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3473</v>
      </c>
      <c r="E295" s="45"/>
      <c r="F295" s="6" t="s">
        <v>3480</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3476</v>
      </c>
      <c r="E296" s="45"/>
      <c r="F296" s="6" t="s">
        <v>3481</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3477</v>
      </c>
      <c r="E297" s="45"/>
      <c r="F297" s="6" t="s">
        <v>3482</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3478</v>
      </c>
      <c r="E298" s="45"/>
      <c r="F298" s="6" t="s">
        <v>3483</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3479</v>
      </c>
      <c r="E299" s="45"/>
      <c r="F299" s="6" t="s">
        <v>3484</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3567</v>
      </c>
      <c r="E300" s="45"/>
      <c r="F300" s="6" t="s">
        <v>3565</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3568</v>
      </c>
      <c r="E301" s="45"/>
      <c r="F301" s="6" t="s">
        <v>3566</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42% in 2024, matching the BAU share of clean electricity in that year. If you set this policy to a value less than 100%, you should be sure to adjust the 2023 implementation schedule value accordingly. For example, if your chosen lever setting is 80%, the fraction of policy achieved in 2024 should be 42% * 80% (or 33.6%),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3530</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3718</v>
      </c>
      <c r="D304" s="45"/>
      <c r="E304" s="45"/>
      <c r="F304" s="45"/>
      <c r="G304" s="45"/>
      <c r="H304" s="43">
        <v>2285</v>
      </c>
      <c r="I304" s="324" t="s">
        <v>44</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3474</v>
      </c>
      <c r="E307" s="45"/>
      <c r="F307" s="6" t="s">
        <v>3414</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3475</v>
      </c>
      <c r="E308" s="45"/>
      <c r="F308" s="6" t="s">
        <v>3415</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3485</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3473</v>
      </c>
      <c r="E323" s="45"/>
      <c r="F323" s="6" t="s">
        <v>3480</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3476</v>
      </c>
      <c r="E324" s="45"/>
      <c r="F324" s="6" t="s">
        <v>3481</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3477</v>
      </c>
      <c r="E325" s="45"/>
      <c r="F325" s="6" t="s">
        <v>3482</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3478</v>
      </c>
      <c r="E326" s="45"/>
      <c r="F326" s="6" t="s">
        <v>3483</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3479</v>
      </c>
      <c r="E327" s="45"/>
      <c r="F327" s="6" t="s">
        <v>3484</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3567</v>
      </c>
      <c r="E328" s="45"/>
      <c r="F328" s="6" t="s">
        <v>3565</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3568</v>
      </c>
      <c r="E329" s="45"/>
      <c r="F329" s="6" t="s">
        <v>3566</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3468</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3474</v>
      </c>
      <c r="E332" s="45"/>
      <c r="F332" s="6" t="s">
        <v>3414</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3475</v>
      </c>
      <c r="E333" s="45"/>
      <c r="F333" s="6" t="s">
        <v>3415</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3485</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3473</v>
      </c>
      <c r="E348" s="45"/>
      <c r="F348" s="6" t="s">
        <v>3480</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3476</v>
      </c>
      <c r="E349" s="45"/>
      <c r="F349" s="6" t="s">
        <v>3481</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3477</v>
      </c>
      <c r="E350" s="45"/>
      <c r="F350" s="6" t="s">
        <v>3482</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3478</v>
      </c>
      <c r="E351" s="45"/>
      <c r="F351" s="6" t="s">
        <v>3483</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3479</v>
      </c>
      <c r="E352" s="45"/>
      <c r="F352" s="6" t="s">
        <v>3484</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3567</v>
      </c>
      <c r="E353" s="45"/>
      <c r="F353" s="6" t="s">
        <v>3565</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3568</v>
      </c>
      <c r="E354" s="45"/>
      <c r="F354" s="6" t="s">
        <v>3566</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3474</v>
      </c>
      <c r="E357" s="45"/>
      <c r="F357" s="6" t="s">
        <v>3414</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3475</v>
      </c>
      <c r="E358" s="45"/>
      <c r="F358" s="6" t="s">
        <v>3415</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3485</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3473</v>
      </c>
      <c r="E373" s="45"/>
      <c r="F373" s="6" t="s">
        <v>3480</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3476</v>
      </c>
      <c r="E374" s="45"/>
      <c r="F374" s="6" t="s">
        <v>3481</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3477</v>
      </c>
      <c r="E375" s="45"/>
      <c r="F375" s="6" t="s">
        <v>3482</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3478</v>
      </c>
      <c r="E376" s="45"/>
      <c r="F376" s="6" t="s">
        <v>3483</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3479</v>
      </c>
      <c r="E377" s="45"/>
      <c r="F377" s="6" t="s">
        <v>3484</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3567</v>
      </c>
      <c r="E378" s="45"/>
      <c r="F378" s="6" t="s">
        <v>3565</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3568</v>
      </c>
      <c r="E379" s="45"/>
      <c r="F379" s="6" t="s">
        <v>3566</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3474</v>
      </c>
      <c r="E381" s="45"/>
      <c r="F381" s="6" t="s">
        <v>3414</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3475</v>
      </c>
      <c r="E382" s="45"/>
      <c r="F382" s="6" t="s">
        <v>3415</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3485</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3473</v>
      </c>
      <c r="E397" s="45"/>
      <c r="F397" s="6" t="s">
        <v>3480</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3476</v>
      </c>
      <c r="E398" s="45"/>
      <c r="F398" s="6" t="s">
        <v>3481</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3477</v>
      </c>
      <c r="E399" s="45"/>
      <c r="F399" s="6" t="s">
        <v>3482</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3478</v>
      </c>
      <c r="E400" s="45"/>
      <c r="F400" s="6" t="s">
        <v>3483</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3479</v>
      </c>
      <c r="E401" s="45"/>
      <c r="F401" s="6" t="s">
        <v>3484</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3567</v>
      </c>
      <c r="E402" s="45"/>
      <c r="F402" s="6" t="s">
        <v>3565</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3568</v>
      </c>
      <c r="E403" s="45"/>
      <c r="F403" s="6" t="s">
        <v>3566</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254"/>
      <c r="R403" s="254"/>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3474</v>
      </c>
      <c r="E405" s="45"/>
      <c r="F405" s="6" t="s">
        <v>3414</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3475</v>
      </c>
      <c r="E406" s="45"/>
      <c r="F406" s="6" t="s">
        <v>3415</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3485</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3473</v>
      </c>
      <c r="E421" s="45"/>
      <c r="F421" s="6" t="s">
        <v>3480</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3476</v>
      </c>
      <c r="E422" s="45"/>
      <c r="F422" s="6" t="s">
        <v>3481</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3477</v>
      </c>
      <c r="E423" s="45"/>
      <c r="F423" s="6" t="s">
        <v>3482</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3478</v>
      </c>
      <c r="E424" s="45"/>
      <c r="F424" s="6" t="s">
        <v>3483</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3479</v>
      </c>
      <c r="E425" s="45"/>
      <c r="F425" s="6" t="s">
        <v>3484</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3567</v>
      </c>
      <c r="E426" s="45"/>
      <c r="F426" s="6" t="s">
        <v>3565</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3568</v>
      </c>
      <c r="E427" s="45"/>
      <c r="F427" s="6" t="s">
        <v>3566</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3687</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3474</v>
      </c>
      <c r="E429" s="45"/>
      <c r="F429" s="6" t="s">
        <v>3414</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3475</v>
      </c>
      <c r="E430" s="45"/>
      <c r="F430" s="6" t="s">
        <v>3415</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3485</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3473</v>
      </c>
      <c r="E445" s="45"/>
      <c r="F445" s="6" t="s">
        <v>3480</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3476</v>
      </c>
      <c r="E446" s="45"/>
      <c r="F446" s="6" t="s">
        <v>3481</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3477</v>
      </c>
      <c r="E447" s="45"/>
      <c r="F447" s="6" t="s">
        <v>3482</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3478</v>
      </c>
      <c r="E448" s="45"/>
      <c r="F448" s="6" t="s">
        <v>3483</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3479</v>
      </c>
      <c r="E449" s="45"/>
      <c r="F449" s="6" t="s">
        <v>3484</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3567</v>
      </c>
      <c r="E450" s="45"/>
      <c r="F450" s="6" t="s">
        <v>3565</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3568</v>
      </c>
      <c r="E451" s="45"/>
      <c r="F451" s="6" t="s">
        <v>3566</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c r="Q451" s="254"/>
      <c r="R451" s="254"/>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Change in Expected Power Plant Capacity Factor</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Change in Expected Power Plant Capacity Factor</v>
      </c>
      <c r="C453" s="318" t="str">
        <f>$C$452</f>
        <v>Percentage Reduction in Plant Downtime</v>
      </c>
      <c r="D453" s="6" t="s">
        <v>3474</v>
      </c>
      <c r="E453" s="45"/>
      <c r="F453" s="6" t="s">
        <v>3414</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Change in Expected Power Plant Capacity Factor</v>
      </c>
      <c r="C454" s="318" t="str">
        <f t="shared" ref="C454:C475" si="26">$C$452</f>
        <v>Percentage Reduction in Plant Downtime</v>
      </c>
      <c r="D454" s="6" t="s">
        <v>3475</v>
      </c>
      <c r="E454" s="45"/>
      <c r="F454" s="6" t="s">
        <v>3415</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Change in Expected Power Plant Capacity Factor</v>
      </c>
      <c r="C455" s="318" t="str">
        <f t="shared" si="26"/>
        <v>Percentage Reduction in Plant Downtime</v>
      </c>
      <c r="D455" s="6" t="s">
        <v>76</v>
      </c>
      <c r="E455" s="45"/>
      <c r="F455" s="6" t="s">
        <v>3485</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Change in Expected Power Plant Capacity Factor</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Change in Expected Power Plant Capacity Factor</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Change in Expected Power Plant Capacity Factor</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Change in Expected Power Plant Capacity Factor</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Change in Expected Power Plant Capacity Factor</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Change in Expected Power Plant Capacity Factor</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Change in Expected Power Plant Capacity Factor</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Change in Expected Power Plant Capacity Factor</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Change in Expected Power Plant Capacity Factor</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Change in Expected Power Plant Capacity Factor</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Change in Expected Power Plant Capacity Factor</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Change in Expected Power Plant Capacity Factor</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Change in Expected Power Plant Capacity Factor</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Change in Expected Power Plant Capacity Factor</v>
      </c>
      <c r="C469" s="318" t="str">
        <f t="shared" si="26"/>
        <v>Percentage Reduction in Plant Downtime</v>
      </c>
      <c r="D469" s="6" t="s">
        <v>3473</v>
      </c>
      <c r="E469" s="45"/>
      <c r="F469" s="6" t="s">
        <v>3480</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Change in Expected Power Plant Capacity Factor</v>
      </c>
      <c r="C470" s="318" t="str">
        <f t="shared" si="26"/>
        <v>Percentage Reduction in Plant Downtime</v>
      </c>
      <c r="D470" s="6" t="s">
        <v>3476</v>
      </c>
      <c r="E470" s="45"/>
      <c r="F470" s="6" t="s">
        <v>3481</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Change in Expected Power Plant Capacity Factor</v>
      </c>
      <c r="C471" s="318" t="str">
        <f t="shared" si="26"/>
        <v>Percentage Reduction in Plant Downtime</v>
      </c>
      <c r="D471" s="6" t="s">
        <v>3477</v>
      </c>
      <c r="E471" s="45"/>
      <c r="F471" s="6" t="s">
        <v>3482</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Change in Expected Power Plant Capacity Factor</v>
      </c>
      <c r="C472" s="318" t="str">
        <f t="shared" si="26"/>
        <v>Percentage Reduction in Plant Downtime</v>
      </c>
      <c r="D472" s="6" t="s">
        <v>3478</v>
      </c>
      <c r="E472" s="45"/>
      <c r="F472" s="6" t="s">
        <v>3483</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Change in Expected Power Plant Capacity Factor</v>
      </c>
      <c r="C473" s="318" t="str">
        <f t="shared" si="26"/>
        <v>Percentage Reduction in Plant Downtime</v>
      </c>
      <c r="D473" s="6" t="s">
        <v>3479</v>
      </c>
      <c r="E473" s="45"/>
      <c r="F473" s="6" t="s">
        <v>3484</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Change in Expected Power Plant Capacity Factor</v>
      </c>
      <c r="C474" s="318" t="str">
        <f t="shared" si="26"/>
        <v>Percentage Reduction in Plant Downtime</v>
      </c>
      <c r="D474" s="6" t="s">
        <v>3567</v>
      </c>
      <c r="E474" s="45"/>
      <c r="F474" s="6" t="s">
        <v>3565</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Change in Expected Power Plant Capacity Factor</v>
      </c>
      <c r="C475" s="318" t="str">
        <f t="shared" si="26"/>
        <v>Percentage Reduction in Plant Downtime</v>
      </c>
      <c r="D475" s="6" t="s">
        <v>3568</v>
      </c>
      <c r="E475" s="45"/>
      <c r="F475" s="6" t="s">
        <v>3566</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254" t="str">
        <f>IF(ISBLANK(INDEX('Policy Characteristics'!K:K,MATCH($C475,'Policy Characteristics'!$C:$C,0))),"",INDEX('Policy Characteristics'!K:K,MATCH($C475,'Policy Characteristics'!$C:$C,0)))</f>
        <v>electricity-sector-main.html#red-downtime</v>
      </c>
      <c r="R475" s="254"/>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3474</v>
      </c>
      <c r="E481" s="45"/>
      <c r="F481" s="6" t="s">
        <v>3414</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3475</v>
      </c>
      <c r="E482" s="45"/>
      <c r="F482" s="6" t="s">
        <v>3415</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3485</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3473</v>
      </c>
      <c r="E497" s="45"/>
      <c r="F497" s="6" t="s">
        <v>3480</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3476</v>
      </c>
      <c r="E498" s="45"/>
      <c r="F498" s="6" t="s">
        <v>3481</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3477</v>
      </c>
      <c r="E499" s="45"/>
      <c r="F499" s="6" t="s">
        <v>3482</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3478</v>
      </c>
      <c r="E500" s="45"/>
      <c r="F500" s="6" t="s">
        <v>3483</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3479</v>
      </c>
      <c r="E501" s="45"/>
      <c r="F501" s="6" t="s">
        <v>3484</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3567</v>
      </c>
      <c r="E502" s="45"/>
      <c r="F502" s="6" t="s">
        <v>3565</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3568</v>
      </c>
      <c r="E503" s="45"/>
      <c r="F503" s="6" t="s">
        <v>3566</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3474</v>
      </c>
      <c r="E505" s="45"/>
      <c r="F505" s="6" t="s">
        <v>3414</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3475</v>
      </c>
      <c r="E506" s="45"/>
      <c r="F506" s="6" t="s">
        <v>3415</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3485</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3473</v>
      </c>
      <c r="E521" s="45"/>
      <c r="F521" s="6" t="s">
        <v>3480</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3476</v>
      </c>
      <c r="E522" s="45"/>
      <c r="F522" s="6" t="s">
        <v>3481</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3477</v>
      </c>
      <c r="E523" s="45"/>
      <c r="F523" s="6" t="s">
        <v>3482</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3478</v>
      </c>
      <c r="E524" s="45"/>
      <c r="F524" s="6" t="s">
        <v>3483</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3479</v>
      </c>
      <c r="E525" s="45"/>
      <c r="F525" s="6" t="s">
        <v>3484</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3567</v>
      </c>
      <c r="E526" s="45"/>
      <c r="F526" s="6" t="s">
        <v>3565</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3568</v>
      </c>
      <c r="E527" s="45"/>
      <c r="F527" s="6" t="s">
        <v>3566</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$32 per MWh, based on assumptions on which share of new plants qualify for various bonus credits. // **Solar PV:**  We assume IRA tax credits of roughly $31,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3560</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3837</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100</v>
      </c>
      <c r="N529" s="254">
        <f>IF(ISBLANK(INDEX('Policy Characteristics'!H:H,MATCH($C529,'Policy Characteristics'!$C:$C,0))),"",INDEX('Policy Characteristics'!H:H,MATCH($C529,'Policy Characteristics'!$C:$C,0)))</f>
        <v>1</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dollars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29"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3613</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1</v>
      </c>
      <c r="O530" s="254" t="str">
        <f>IF(ISBLANK(INDEX('Policy Characteristics'!I:I,MATCH($C530,'Policy Characteristics'!$C:$C,0))),"",INDEX('Policy Characteristics'!I:I,MATCH($C530,'Policy Characteristics'!$C:$C,0)))</f>
        <v>$/kWh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3617</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3622</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-100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1</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3474</v>
      </c>
      <c r="F533" s="6" t="s">
        <v>3414</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-100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1</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3475</v>
      </c>
      <c r="F534" s="6" t="s">
        <v>3415</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-100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1</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3485</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-100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1</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-100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1</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-100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1</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-100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1</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-100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1</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-100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1</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-100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1</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-100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1</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-100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1</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-100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1</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-100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1</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-100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1</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-100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1</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-100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1</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3473</v>
      </c>
      <c r="F549" s="6" t="s">
        <v>3480</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-100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1</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3476</v>
      </c>
      <c r="F550" s="6" t="s">
        <v>3481</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-100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1</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3477</v>
      </c>
      <c r="F551" s="6" t="s">
        <v>3482</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-100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1</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3478</v>
      </c>
      <c r="F552" s="6" t="s">
        <v>3483</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-100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1</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3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3479</v>
      </c>
      <c r="F553" s="6" t="s">
        <v>3484</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-100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1</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3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3567</v>
      </c>
      <c r="F554" s="6" t="s">
        <v>3565</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-100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1</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35">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3568</v>
      </c>
      <c r="F555" s="6" t="s">
        <v>3566</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-100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1</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3784</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 of a non-BAU industry CCS subsidy. For the United States, this lever is set up to test the impacts of removing all CCS subsidies flowing to industry in the BAU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3523</v>
      </c>
      <c r="D659" s="45" t="s">
        <v>3054</v>
      </c>
      <c r="E659" s="1" t="s">
        <v>3500</v>
      </c>
      <c r="F659" t="s">
        <v>3079</v>
      </c>
      <c r="G659" s="45" t="s">
        <v>3507</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3501</v>
      </c>
      <c r="F660" t="s">
        <v>3079</v>
      </c>
      <c r="G660" s="45" t="s">
        <v>3508</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3502</v>
      </c>
      <c r="F661" t="s">
        <v>3079</v>
      </c>
      <c r="G661" s="45" t="s">
        <v>3509</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3503</v>
      </c>
      <c r="F662" t="s">
        <v>3079</v>
      </c>
      <c r="G662" s="45" t="s">
        <v>3510</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3504</v>
      </c>
      <c r="F663" t="s">
        <v>3079</v>
      </c>
      <c r="G663" s="45" t="s">
        <v>3511</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3505</v>
      </c>
      <c r="F664" t="s">
        <v>3079</v>
      </c>
      <c r="G664" s="45" t="s">
        <v>3512</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3506</v>
      </c>
      <c r="F665" t="s">
        <v>3079</v>
      </c>
      <c r="G665" s="45" t="s">
        <v>3513</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3649</v>
      </c>
      <c r="F666" t="s">
        <v>3079</v>
      </c>
      <c r="G666" s="45" t="s">
        <v>3649</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3500</v>
      </c>
      <c r="F667" t="s">
        <v>2755</v>
      </c>
      <c r="G667" s="45" t="s">
        <v>3507</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3501</v>
      </c>
      <c r="F668" t="s">
        <v>2755</v>
      </c>
      <c r="G668" s="45" t="s">
        <v>3508</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3502</v>
      </c>
      <c r="F669" t="s">
        <v>2755</v>
      </c>
      <c r="G669" s="45" t="s">
        <v>3509</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3503</v>
      </c>
      <c r="F670" t="s">
        <v>2755</v>
      </c>
      <c r="G670" s="45" t="s">
        <v>3510</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3504</v>
      </c>
      <c r="F671" t="s">
        <v>2755</v>
      </c>
      <c r="G671" s="45" t="s">
        <v>3511</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3505</v>
      </c>
      <c r="F672" t="s">
        <v>2755</v>
      </c>
      <c r="G672" s="45" t="s">
        <v>3512</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3506</v>
      </c>
      <c r="F673" t="s">
        <v>2755</v>
      </c>
      <c r="G673" s="45" t="s">
        <v>3513</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3649</v>
      </c>
      <c r="F674" t="s">
        <v>2755</v>
      </c>
      <c r="G674" s="45" t="s">
        <v>3649</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3500</v>
      </c>
      <c r="F675" t="s">
        <v>3020</v>
      </c>
      <c r="G675" s="45" t="s">
        <v>3507</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3501</v>
      </c>
      <c r="F676" t="s">
        <v>3020</v>
      </c>
      <c r="G676" s="45" t="s">
        <v>3508</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3502</v>
      </c>
      <c r="F677" t="s">
        <v>3020</v>
      </c>
      <c r="G677" s="45" t="s">
        <v>3509</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3503</v>
      </c>
      <c r="F678" t="s">
        <v>3020</v>
      </c>
      <c r="G678" s="45" t="s">
        <v>3510</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3504</v>
      </c>
      <c r="F679" t="s">
        <v>3020</v>
      </c>
      <c r="G679" s="45" t="s">
        <v>3511</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3505</v>
      </c>
      <c r="F680" t="s">
        <v>3020</v>
      </c>
      <c r="G680" s="45" t="s">
        <v>3512</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3506</v>
      </c>
      <c r="F681" t="s">
        <v>3020</v>
      </c>
      <c r="G681" s="45" t="s">
        <v>3513</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3649</v>
      </c>
      <c r="F682" t="s">
        <v>3020</v>
      </c>
      <c r="G682" s="45" t="s">
        <v>3649</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3500</v>
      </c>
      <c r="F683" t="s">
        <v>3021</v>
      </c>
      <c r="G683" s="45" t="s">
        <v>3507</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3501</v>
      </c>
      <c r="F684" t="s">
        <v>3021</v>
      </c>
      <c r="G684" s="45" t="s">
        <v>3508</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3502</v>
      </c>
      <c r="F685" t="s">
        <v>3021</v>
      </c>
      <c r="G685" s="45" t="s">
        <v>3509</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3503</v>
      </c>
      <c r="F686" t="s">
        <v>3021</v>
      </c>
      <c r="G686" s="45" t="s">
        <v>3510</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3504</v>
      </c>
      <c r="F687" t="s">
        <v>3021</v>
      </c>
      <c r="G687" s="45" t="s">
        <v>3511</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3505</v>
      </c>
      <c r="F688" t="s">
        <v>3021</v>
      </c>
      <c r="G688" s="45" t="s">
        <v>3512</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3506</v>
      </c>
      <c r="F689" t="s">
        <v>3021</v>
      </c>
      <c r="G689" s="45" t="s">
        <v>3513</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3649</v>
      </c>
      <c r="F690" t="s">
        <v>3021</v>
      </c>
      <c r="G690" s="45" t="s">
        <v>3649</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3500</v>
      </c>
      <c r="F691" t="s">
        <v>3022</v>
      </c>
      <c r="G691" s="45" t="s">
        <v>3507</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3501</v>
      </c>
      <c r="F692" t="s">
        <v>3022</v>
      </c>
      <c r="G692" s="45" t="s">
        <v>3508</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3502</v>
      </c>
      <c r="F693" t="s">
        <v>3022</v>
      </c>
      <c r="G693" s="45" t="s">
        <v>3509</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3503</v>
      </c>
      <c r="F694" t="s">
        <v>3022</v>
      </c>
      <c r="G694" s="45" t="s">
        <v>3510</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3504</v>
      </c>
      <c r="F695" t="s">
        <v>3022</v>
      </c>
      <c r="G695" s="45" t="s">
        <v>3511</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3505</v>
      </c>
      <c r="F696" t="s">
        <v>3022</v>
      </c>
      <c r="G696" s="45" t="s">
        <v>3512</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3506</v>
      </c>
      <c r="F697" t="s">
        <v>3022</v>
      </c>
      <c r="G697" s="45" t="s">
        <v>3513</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3649</v>
      </c>
      <c r="F698" t="s">
        <v>3022</v>
      </c>
      <c r="G698" s="45" t="s">
        <v>3649</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3500</v>
      </c>
      <c r="F699" t="s">
        <v>3023</v>
      </c>
      <c r="G699" s="45" t="s">
        <v>3507</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3501</v>
      </c>
      <c r="F700" t="s">
        <v>3023</v>
      </c>
      <c r="G700" s="45" t="s">
        <v>3508</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3502</v>
      </c>
      <c r="F701" t="s">
        <v>3023</v>
      </c>
      <c r="G701" s="45" t="s">
        <v>3509</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3503</v>
      </c>
      <c r="F702" t="s">
        <v>3023</v>
      </c>
      <c r="G702" s="45" t="s">
        <v>3510</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3504</v>
      </c>
      <c r="F703" t="s">
        <v>3023</v>
      </c>
      <c r="G703" s="45" t="s">
        <v>3511</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3505</v>
      </c>
      <c r="F704" t="s">
        <v>3023</v>
      </c>
      <c r="G704" s="45" t="s">
        <v>3512</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3506</v>
      </c>
      <c r="F705" t="s">
        <v>3023</v>
      </c>
      <c r="G705" s="45" t="s">
        <v>3513</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3649</v>
      </c>
      <c r="F706" t="s">
        <v>3023</v>
      </c>
      <c r="G706" s="45" t="s">
        <v>3649</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3500</v>
      </c>
      <c r="F707" t="s">
        <v>3024</v>
      </c>
      <c r="G707" s="45" t="s">
        <v>3507</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3501</v>
      </c>
      <c r="F708" t="s">
        <v>3024</v>
      </c>
      <c r="G708" s="45" t="s">
        <v>3508</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3502</v>
      </c>
      <c r="F709" t="s">
        <v>3024</v>
      </c>
      <c r="G709" s="45" t="s">
        <v>3509</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3503</v>
      </c>
      <c r="F710" t="s">
        <v>3024</v>
      </c>
      <c r="G710" s="45" t="s">
        <v>3510</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3504</v>
      </c>
      <c r="F711" t="s">
        <v>3024</v>
      </c>
      <c r="G711" s="45" t="s">
        <v>3511</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3505</v>
      </c>
      <c r="F712" t="s">
        <v>3024</v>
      </c>
      <c r="G712" s="45" t="s">
        <v>3512</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3506</v>
      </c>
      <c r="F713" t="s">
        <v>3024</v>
      </c>
      <c r="G713" s="45" t="s">
        <v>3513</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3649</v>
      </c>
      <c r="F714" t="s">
        <v>3024</v>
      </c>
      <c r="G714" s="45" t="s">
        <v>3649</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3500</v>
      </c>
      <c r="F715" t="s">
        <v>3025</v>
      </c>
      <c r="G715" s="45" t="s">
        <v>3507</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3501</v>
      </c>
      <c r="F716" t="s">
        <v>3025</v>
      </c>
      <c r="G716" s="45" t="s">
        <v>3508</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3502</v>
      </c>
      <c r="F717" t="s">
        <v>3025</v>
      </c>
      <c r="G717" s="45" t="s">
        <v>3509</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3503</v>
      </c>
      <c r="F718" t="s">
        <v>3025</v>
      </c>
      <c r="G718" s="45" t="s">
        <v>3510</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3504</v>
      </c>
      <c r="F719" t="s">
        <v>3025</v>
      </c>
      <c r="G719" s="45" t="s">
        <v>3511</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3505</v>
      </c>
      <c r="F720" t="s">
        <v>3025</v>
      </c>
      <c r="G720" s="45" t="s">
        <v>3512</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3506</v>
      </c>
      <c r="F721" t="s">
        <v>3025</v>
      </c>
      <c r="G721" s="45" t="s">
        <v>3513</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3649</v>
      </c>
      <c r="F722" t="s">
        <v>3025</v>
      </c>
      <c r="G722" s="45" t="s">
        <v>3649</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3500</v>
      </c>
      <c r="F723" t="s">
        <v>3026</v>
      </c>
      <c r="G723" s="45" t="s">
        <v>3507</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3501</v>
      </c>
      <c r="F724" t="s">
        <v>3026</v>
      </c>
      <c r="G724" s="45" t="s">
        <v>3508</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3502</v>
      </c>
      <c r="F725" t="s">
        <v>3026</v>
      </c>
      <c r="G725" s="45" t="s">
        <v>3509</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3503</v>
      </c>
      <c r="F726" t="s">
        <v>3026</v>
      </c>
      <c r="G726" s="45" t="s">
        <v>3510</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3504</v>
      </c>
      <c r="F727" t="s">
        <v>3026</v>
      </c>
      <c r="G727" s="45" t="s">
        <v>3511</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3505</v>
      </c>
      <c r="F728" t="s">
        <v>3026</v>
      </c>
      <c r="G728" s="45" t="s">
        <v>3512</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3506</v>
      </c>
      <c r="F729" t="s">
        <v>3026</v>
      </c>
      <c r="G729" s="45" t="s">
        <v>3513</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3649</v>
      </c>
      <c r="F730" t="s">
        <v>3026</v>
      </c>
      <c r="G730" s="45" t="s">
        <v>3649</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3500</v>
      </c>
      <c r="F731" t="s">
        <v>2575</v>
      </c>
      <c r="G731" s="45" t="s">
        <v>3507</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3501</v>
      </c>
      <c r="F732" t="s">
        <v>2575</v>
      </c>
      <c r="G732" s="45" t="s">
        <v>3508</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3502</v>
      </c>
      <c r="F733" t="s">
        <v>2575</v>
      </c>
      <c r="G733" s="45" t="s">
        <v>3509</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3503</v>
      </c>
      <c r="F734" t="s">
        <v>2575</v>
      </c>
      <c r="G734" s="45" t="s">
        <v>3510</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3504</v>
      </c>
      <c r="F735" t="s">
        <v>2575</v>
      </c>
      <c r="G735" s="45" t="s">
        <v>3511</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3505</v>
      </c>
      <c r="F736" t="s">
        <v>2575</v>
      </c>
      <c r="G736" s="45" t="s">
        <v>3512</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3506</v>
      </c>
      <c r="F737" t="s">
        <v>2575</v>
      </c>
      <c r="G737" s="45" t="s">
        <v>3513</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3649</v>
      </c>
      <c r="F738" t="s">
        <v>2575</v>
      </c>
      <c r="G738" s="45" t="s">
        <v>3649</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3500</v>
      </c>
      <c r="F739" t="s">
        <v>3027</v>
      </c>
      <c r="G739" s="45" t="s">
        <v>3507</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3501</v>
      </c>
      <c r="F740" t="s">
        <v>3027</v>
      </c>
      <c r="G740" s="45" t="s">
        <v>3508</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3502</v>
      </c>
      <c r="F741" t="s">
        <v>3027</v>
      </c>
      <c r="G741" s="45" t="s">
        <v>3509</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3503</v>
      </c>
      <c r="F742" t="s">
        <v>3027</v>
      </c>
      <c r="G742" s="45" t="s">
        <v>3510</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3504</v>
      </c>
      <c r="F743" t="s">
        <v>3027</v>
      </c>
      <c r="G743" s="45" t="s">
        <v>3511</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3505</v>
      </c>
      <c r="F744" t="s">
        <v>3027</v>
      </c>
      <c r="G744" s="45" t="s">
        <v>3512</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3506</v>
      </c>
      <c r="F745" t="s">
        <v>3027</v>
      </c>
      <c r="G745" s="45" t="s">
        <v>3513</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3649</v>
      </c>
      <c r="F746" t="s">
        <v>3027</v>
      </c>
      <c r="G746" s="45" t="s">
        <v>3649</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3500</v>
      </c>
      <c r="F747" t="s">
        <v>3028</v>
      </c>
      <c r="G747" s="45" t="s">
        <v>3507</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3501</v>
      </c>
      <c r="F748" t="s">
        <v>3028</v>
      </c>
      <c r="G748" s="45" t="s">
        <v>3508</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3502</v>
      </c>
      <c r="F749" t="s">
        <v>3028</v>
      </c>
      <c r="G749" s="45" t="s">
        <v>3509</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3503</v>
      </c>
      <c r="F750" t="s">
        <v>3028</v>
      </c>
      <c r="G750" s="45" t="s">
        <v>3510</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3504</v>
      </c>
      <c r="F751" t="s">
        <v>3028</v>
      </c>
      <c r="G751" s="45" t="s">
        <v>3511</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3505</v>
      </c>
      <c r="F752" t="s">
        <v>3028</v>
      </c>
      <c r="G752" s="45" t="s">
        <v>3512</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3506</v>
      </c>
      <c r="F753" t="s">
        <v>3028</v>
      </c>
      <c r="G753" s="45" t="s">
        <v>3513</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3649</v>
      </c>
      <c r="F754" t="s">
        <v>3028</v>
      </c>
      <c r="G754" s="45" t="s">
        <v>3649</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3500</v>
      </c>
      <c r="F755" t="s">
        <v>3029</v>
      </c>
      <c r="G755" s="45" t="s">
        <v>3507</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3501</v>
      </c>
      <c r="F756" t="s">
        <v>3029</v>
      </c>
      <c r="G756" s="45" t="s">
        <v>3508</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3502</v>
      </c>
      <c r="F757" t="s">
        <v>3029</v>
      </c>
      <c r="G757" s="45" t="s">
        <v>3509</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3503</v>
      </c>
      <c r="F758" t="s">
        <v>3029</v>
      </c>
      <c r="G758" s="45" t="s">
        <v>3510</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3504</v>
      </c>
      <c r="F759" t="s">
        <v>3029</v>
      </c>
      <c r="G759" s="45" t="s">
        <v>3511</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3505</v>
      </c>
      <c r="F760" t="s">
        <v>3029</v>
      </c>
      <c r="G760" s="45" t="s">
        <v>3512</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3506</v>
      </c>
      <c r="F761" t="s">
        <v>3029</v>
      </c>
      <c r="G761" s="45" t="s">
        <v>3513</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3649</v>
      </c>
      <c r="F762" t="s">
        <v>3029</v>
      </c>
      <c r="G762" s="45" t="s">
        <v>3649</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3500</v>
      </c>
      <c r="F763" t="s">
        <v>2576</v>
      </c>
      <c r="G763" s="45" t="s">
        <v>3507</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3501</v>
      </c>
      <c r="F764" t="s">
        <v>2576</v>
      </c>
      <c r="G764" s="45" t="s">
        <v>3508</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3502</v>
      </c>
      <c r="F765" t="s">
        <v>2576</v>
      </c>
      <c r="G765" s="45" t="s">
        <v>3509</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3503</v>
      </c>
      <c r="F766" t="s">
        <v>2576</v>
      </c>
      <c r="G766" s="45" t="s">
        <v>3510</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3504</v>
      </c>
      <c r="F767" t="s">
        <v>2576</v>
      </c>
      <c r="G767" s="45" t="s">
        <v>3511</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3505</v>
      </c>
      <c r="F768" t="s">
        <v>2576</v>
      </c>
      <c r="G768" s="45" t="s">
        <v>3512</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3506</v>
      </c>
      <c r="F769" t="s">
        <v>2576</v>
      </c>
      <c r="G769" s="45" t="s">
        <v>3513</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3649</v>
      </c>
      <c r="F770" t="s">
        <v>2576</v>
      </c>
      <c r="G770" s="45" t="s">
        <v>3649</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3500</v>
      </c>
      <c r="F771" t="s">
        <v>3030</v>
      </c>
      <c r="G771" s="45" t="s">
        <v>3507</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3501</v>
      </c>
      <c r="F772" t="s">
        <v>3030</v>
      </c>
      <c r="G772" s="45" t="s">
        <v>3508</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3502</v>
      </c>
      <c r="F773" t="s">
        <v>3030</v>
      </c>
      <c r="G773" s="45" t="s">
        <v>3509</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3503</v>
      </c>
      <c r="F774" t="s">
        <v>3030</v>
      </c>
      <c r="G774" s="45" t="s">
        <v>3510</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3504</v>
      </c>
      <c r="F775" t="s">
        <v>3030</v>
      </c>
      <c r="G775" s="45" t="s">
        <v>3511</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3505</v>
      </c>
      <c r="F776" t="s">
        <v>3030</v>
      </c>
      <c r="G776" s="45" t="s">
        <v>3512</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3506</v>
      </c>
      <c r="F777" t="s">
        <v>3030</v>
      </c>
      <c r="G777" s="45" t="s">
        <v>3513</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3649</v>
      </c>
      <c r="F778" t="s">
        <v>3030</v>
      </c>
      <c r="G778" s="45" t="s">
        <v>3649</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3500</v>
      </c>
      <c r="F779" t="s">
        <v>3031</v>
      </c>
      <c r="G779" s="45" t="s">
        <v>3507</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3501</v>
      </c>
      <c r="F780" t="s">
        <v>3031</v>
      </c>
      <c r="G780" s="45" t="s">
        <v>3508</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3502</v>
      </c>
      <c r="F781" t="s">
        <v>3031</v>
      </c>
      <c r="G781" s="45" t="s">
        <v>3509</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3503</v>
      </c>
      <c r="F782" t="s">
        <v>3031</v>
      </c>
      <c r="G782" s="45" t="s">
        <v>3510</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3504</v>
      </c>
      <c r="F783" t="s">
        <v>3031</v>
      </c>
      <c r="G783" s="45" t="s">
        <v>3511</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3505</v>
      </c>
      <c r="F784" t="s">
        <v>3031</v>
      </c>
      <c r="G784" s="45" t="s">
        <v>3512</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3506</v>
      </c>
      <c r="F785" t="s">
        <v>3031</v>
      </c>
      <c r="G785" s="45" t="s">
        <v>3513</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3649</v>
      </c>
      <c r="F786" t="s">
        <v>3031</v>
      </c>
      <c r="G786" s="45" t="s">
        <v>3649</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3500</v>
      </c>
      <c r="F787" t="s">
        <v>3032</v>
      </c>
      <c r="G787" s="45" t="s">
        <v>3507</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3501</v>
      </c>
      <c r="F788" t="s">
        <v>3032</v>
      </c>
      <c r="G788" s="45" t="s">
        <v>3508</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3502</v>
      </c>
      <c r="F789" t="s">
        <v>3032</v>
      </c>
      <c r="G789" s="45" t="s">
        <v>3509</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3503</v>
      </c>
      <c r="F790" t="s">
        <v>3032</v>
      </c>
      <c r="G790" s="45" t="s">
        <v>3510</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3504</v>
      </c>
      <c r="F791" t="s">
        <v>3032</v>
      </c>
      <c r="G791" s="45" t="s">
        <v>3511</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3505</v>
      </c>
      <c r="F792" t="s">
        <v>3032</v>
      </c>
      <c r="G792" s="45" t="s">
        <v>3512</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3506</v>
      </c>
      <c r="F793" t="s">
        <v>3032</v>
      </c>
      <c r="G793" s="45" t="s">
        <v>3513</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3649</v>
      </c>
      <c r="F794" t="s">
        <v>3032</v>
      </c>
      <c r="G794" s="45" t="s">
        <v>3649</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3500</v>
      </c>
      <c r="F795" t="s">
        <v>3033</v>
      </c>
      <c r="G795" s="45" t="s">
        <v>3507</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3501</v>
      </c>
      <c r="F796" t="s">
        <v>3033</v>
      </c>
      <c r="G796" s="45" t="s">
        <v>3508</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3502</v>
      </c>
      <c r="F797" t="s">
        <v>3033</v>
      </c>
      <c r="G797" s="45" t="s">
        <v>3509</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3503</v>
      </c>
      <c r="F798" t="s">
        <v>3033</v>
      </c>
      <c r="G798" s="45" t="s">
        <v>3510</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3504</v>
      </c>
      <c r="F799" t="s">
        <v>3033</v>
      </c>
      <c r="G799" s="45" t="s">
        <v>3511</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3505</v>
      </c>
      <c r="F800" t="s">
        <v>3033</v>
      </c>
      <c r="G800" s="45" t="s">
        <v>3512</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3506</v>
      </c>
      <c r="F801" t="s">
        <v>3033</v>
      </c>
      <c r="G801" s="45" t="s">
        <v>3513</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3649</v>
      </c>
      <c r="F802" t="s">
        <v>3033</v>
      </c>
      <c r="G802" s="45" t="s">
        <v>3649</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3500</v>
      </c>
      <c r="F803" t="s">
        <v>3034</v>
      </c>
      <c r="G803" s="45" t="s">
        <v>3507</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3501</v>
      </c>
      <c r="F804" t="s">
        <v>3034</v>
      </c>
      <c r="G804" s="45" t="s">
        <v>3508</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3502</v>
      </c>
      <c r="F805" t="s">
        <v>3034</v>
      </c>
      <c r="G805" s="45" t="s">
        <v>3509</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3503</v>
      </c>
      <c r="F806" t="s">
        <v>3034</v>
      </c>
      <c r="G806" s="45" t="s">
        <v>3510</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3504</v>
      </c>
      <c r="F807" t="s">
        <v>3034</v>
      </c>
      <c r="G807" s="45" t="s">
        <v>3511</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3505</v>
      </c>
      <c r="F808" t="s">
        <v>3034</v>
      </c>
      <c r="G808" s="45" t="s">
        <v>3512</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3506</v>
      </c>
      <c r="F809" t="s">
        <v>3034</v>
      </c>
      <c r="G809" s="45" t="s">
        <v>3513</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3649</v>
      </c>
      <c r="F810" t="s">
        <v>3034</v>
      </c>
      <c r="G810" s="45" t="s">
        <v>3649</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3500</v>
      </c>
      <c r="F811" t="s">
        <v>3035</v>
      </c>
      <c r="G811" s="45" t="s">
        <v>3507</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3501</v>
      </c>
      <c r="F812" t="s">
        <v>3035</v>
      </c>
      <c r="G812" s="45" t="s">
        <v>3508</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3502</v>
      </c>
      <c r="F813" t="s">
        <v>3035</v>
      </c>
      <c r="G813" s="45" t="s">
        <v>3509</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3503</v>
      </c>
      <c r="F814" t="s">
        <v>3035</v>
      </c>
      <c r="G814" s="45" t="s">
        <v>3510</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3504</v>
      </c>
      <c r="F815" t="s">
        <v>3035</v>
      </c>
      <c r="G815" s="45" t="s">
        <v>3511</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3505</v>
      </c>
      <c r="F816" t="s">
        <v>3035</v>
      </c>
      <c r="G816" s="45" t="s">
        <v>3512</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3506</v>
      </c>
      <c r="F817" t="s">
        <v>3035</v>
      </c>
      <c r="G817" s="45" t="s">
        <v>3513</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3649</v>
      </c>
      <c r="F818" t="s">
        <v>3035</v>
      </c>
      <c r="G818" s="45" t="s">
        <v>3649</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3500</v>
      </c>
      <c r="F819" t="s">
        <v>3036</v>
      </c>
      <c r="G819" s="45" t="s">
        <v>3507</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3501</v>
      </c>
      <c r="F820" t="s">
        <v>3036</v>
      </c>
      <c r="G820" s="45" t="s">
        <v>3508</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3502</v>
      </c>
      <c r="F821" t="s">
        <v>3036</v>
      </c>
      <c r="G821" s="45" t="s">
        <v>3509</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3503</v>
      </c>
      <c r="F822" t="s">
        <v>3036</v>
      </c>
      <c r="G822" s="45" t="s">
        <v>3510</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3504</v>
      </c>
      <c r="F823" t="s">
        <v>3036</v>
      </c>
      <c r="G823" s="45" t="s">
        <v>3511</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3505</v>
      </c>
      <c r="F824" t="s">
        <v>3036</v>
      </c>
      <c r="G824" s="45" t="s">
        <v>3512</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3506</v>
      </c>
      <c r="F825" t="s">
        <v>3036</v>
      </c>
      <c r="G825" s="45" t="s">
        <v>3513</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3649</v>
      </c>
      <c r="F826" t="s">
        <v>3036</v>
      </c>
      <c r="G826" s="45" t="s">
        <v>3649</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3500</v>
      </c>
      <c r="F827" t="s">
        <v>3037</v>
      </c>
      <c r="G827" s="45" t="s">
        <v>3507</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3501</v>
      </c>
      <c r="F828" t="s">
        <v>3037</v>
      </c>
      <c r="G828" s="45" t="s">
        <v>3508</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3502</v>
      </c>
      <c r="F829" t="s">
        <v>3037</v>
      </c>
      <c r="G829" s="45" t="s">
        <v>3509</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3503</v>
      </c>
      <c r="F830" t="s">
        <v>3037</v>
      </c>
      <c r="G830" s="45" t="s">
        <v>3510</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3504</v>
      </c>
      <c r="F831" t="s">
        <v>3037</v>
      </c>
      <c r="G831" s="45" t="s">
        <v>3511</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3505</v>
      </c>
      <c r="F832" t="s">
        <v>3037</v>
      </c>
      <c r="G832" s="45" t="s">
        <v>3512</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3506</v>
      </c>
      <c r="F833" t="s">
        <v>3037</v>
      </c>
      <c r="G833" s="45" t="s">
        <v>3513</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3649</v>
      </c>
      <c r="F834" t="s">
        <v>3037</v>
      </c>
      <c r="G834" s="45" t="s">
        <v>3649</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3500</v>
      </c>
      <c r="F835" t="s">
        <v>3038</v>
      </c>
      <c r="G835" s="45" t="s">
        <v>3507</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3501</v>
      </c>
      <c r="F836" t="s">
        <v>3038</v>
      </c>
      <c r="G836" s="45" t="s">
        <v>3508</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3502</v>
      </c>
      <c r="F837" t="s">
        <v>3038</v>
      </c>
      <c r="G837" s="45" t="s">
        <v>3509</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3503</v>
      </c>
      <c r="F838" t="s">
        <v>3038</v>
      </c>
      <c r="G838" s="45" t="s">
        <v>3510</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3504</v>
      </c>
      <c r="F839" t="s">
        <v>3038</v>
      </c>
      <c r="G839" s="45" t="s">
        <v>3511</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3505</v>
      </c>
      <c r="F840" t="s">
        <v>3038</v>
      </c>
      <c r="G840" s="45" t="s">
        <v>3512</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3506</v>
      </c>
      <c r="F841" t="s">
        <v>3038</v>
      </c>
      <c r="G841" s="45" t="s">
        <v>3513</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3649</v>
      </c>
      <c r="F842" t="s">
        <v>3038</v>
      </c>
      <c r="G842" s="45" t="s">
        <v>3649</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3500</v>
      </c>
      <c r="F843" t="s">
        <v>3080</v>
      </c>
      <c r="G843" s="45" t="s">
        <v>3507</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3501</v>
      </c>
      <c r="F844" t="s">
        <v>3080</v>
      </c>
      <c r="G844" s="45" t="s">
        <v>3508</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3502</v>
      </c>
      <c r="F845" t="s">
        <v>3080</v>
      </c>
      <c r="G845" s="45" t="s">
        <v>3509</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3503</v>
      </c>
      <c r="F846" t="s">
        <v>3080</v>
      </c>
      <c r="G846" s="45" t="s">
        <v>3510</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3504</v>
      </c>
      <c r="F847" t="s">
        <v>3080</v>
      </c>
      <c r="G847" s="45" t="s">
        <v>3511</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3505</v>
      </c>
      <c r="F848" t="s">
        <v>3080</v>
      </c>
      <c r="G848" s="45" t="s">
        <v>3512</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3506</v>
      </c>
      <c r="F849" t="s">
        <v>3080</v>
      </c>
      <c r="G849" s="45" t="s">
        <v>3513</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3649</v>
      </c>
      <c r="F850" t="s">
        <v>3080</v>
      </c>
      <c r="G850" s="45" t="s">
        <v>3649</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3500</v>
      </c>
      <c r="F851" t="s">
        <v>3039</v>
      </c>
      <c r="G851" s="45" t="s">
        <v>3507</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3501</v>
      </c>
      <c r="F852" t="s">
        <v>3039</v>
      </c>
      <c r="G852" s="45" t="s">
        <v>3508</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3502</v>
      </c>
      <c r="F853" t="s">
        <v>3039</v>
      </c>
      <c r="G853" s="45" t="s">
        <v>3509</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3503</v>
      </c>
      <c r="F854" t="s">
        <v>3039</v>
      </c>
      <c r="G854" s="45" t="s">
        <v>3510</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3504</v>
      </c>
      <c r="F855" t="s">
        <v>3039</v>
      </c>
      <c r="G855" s="45" t="s">
        <v>3511</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3505</v>
      </c>
      <c r="F856" t="s">
        <v>3039</v>
      </c>
      <c r="G856" s="45" t="s">
        <v>3512</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3506</v>
      </c>
      <c r="F857" t="s">
        <v>3039</v>
      </c>
      <c r="G857" s="45" t="s">
        <v>3513</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3649</v>
      </c>
      <c r="F858" t="s">
        <v>3039</v>
      </c>
      <c r="G858" s="45" t="s">
        <v>3649</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3762</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3524</v>
      </c>
      <c r="D1114" s="45" t="s">
        <v>3054</v>
      </c>
      <c r="E1114" s="1" t="s">
        <v>3500</v>
      </c>
      <c r="F1114" t="s">
        <v>3079</v>
      </c>
      <c r="G1114" s="45" t="s">
        <v>3507</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3501</v>
      </c>
      <c r="F1115" t="s">
        <v>3079</v>
      </c>
      <c r="G1115" s="45" t="s">
        <v>3508</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3502</v>
      </c>
      <c r="F1116" t="s">
        <v>3079</v>
      </c>
      <c r="G1116" s="45" t="s">
        <v>3509</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3503</v>
      </c>
      <c r="F1117" t="s">
        <v>3079</v>
      </c>
      <c r="G1117" s="45" t="s">
        <v>3510</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3504</v>
      </c>
      <c r="F1118" t="s">
        <v>3079</v>
      </c>
      <c r="G1118" s="45" t="s">
        <v>3511</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3505</v>
      </c>
      <c r="F1119" t="s">
        <v>3079</v>
      </c>
      <c r="G1119" s="45" t="s">
        <v>3512</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3506</v>
      </c>
      <c r="F1120" t="s">
        <v>3079</v>
      </c>
      <c r="G1120" s="45" t="s">
        <v>3513</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3649</v>
      </c>
      <c r="F1121" t="s">
        <v>3079</v>
      </c>
      <c r="G1121" s="45" t="s">
        <v>3649</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3500</v>
      </c>
      <c r="F1122" t="s">
        <v>2755</v>
      </c>
      <c r="G1122" s="45" t="s">
        <v>3507</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3501</v>
      </c>
      <c r="F1123" t="s">
        <v>2755</v>
      </c>
      <c r="G1123" s="45" t="s">
        <v>3508</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3502</v>
      </c>
      <c r="F1124" t="s">
        <v>2755</v>
      </c>
      <c r="G1124" s="45" t="s">
        <v>3509</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3503</v>
      </c>
      <c r="F1125" t="s">
        <v>2755</v>
      </c>
      <c r="G1125" s="45" t="s">
        <v>3510</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3504</v>
      </c>
      <c r="F1126" t="s">
        <v>2755</v>
      </c>
      <c r="G1126" s="45" t="s">
        <v>3511</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3505</v>
      </c>
      <c r="F1127" t="s">
        <v>2755</v>
      </c>
      <c r="G1127" s="45" t="s">
        <v>3512</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3506</v>
      </c>
      <c r="F1128" t="s">
        <v>2755</v>
      </c>
      <c r="G1128" s="45" t="s">
        <v>3513</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3649</v>
      </c>
      <c r="F1129" t="s">
        <v>2755</v>
      </c>
      <c r="G1129" s="45" t="s">
        <v>3649</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3500</v>
      </c>
      <c r="F1130" t="s">
        <v>3020</v>
      </c>
      <c r="G1130" s="45" t="s">
        <v>3507</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3501</v>
      </c>
      <c r="F1131" t="s">
        <v>3020</v>
      </c>
      <c r="G1131" s="45" t="s">
        <v>3508</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3502</v>
      </c>
      <c r="F1132" t="s">
        <v>3020</v>
      </c>
      <c r="G1132" s="45" t="s">
        <v>3509</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3503</v>
      </c>
      <c r="F1133" t="s">
        <v>3020</v>
      </c>
      <c r="G1133" s="45" t="s">
        <v>3510</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3504</v>
      </c>
      <c r="F1134" t="s">
        <v>3020</v>
      </c>
      <c r="G1134" s="45" t="s">
        <v>3511</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3505</v>
      </c>
      <c r="F1135" t="s">
        <v>3020</v>
      </c>
      <c r="G1135" s="45" t="s">
        <v>3512</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3506</v>
      </c>
      <c r="F1136" t="s">
        <v>3020</v>
      </c>
      <c r="G1136" s="45" t="s">
        <v>3513</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3649</v>
      </c>
      <c r="F1137" t="s">
        <v>3020</v>
      </c>
      <c r="G1137" s="45" t="s">
        <v>3649</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3500</v>
      </c>
      <c r="F1138" t="s">
        <v>3021</v>
      </c>
      <c r="G1138" s="45" t="s">
        <v>3507</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3501</v>
      </c>
      <c r="F1139" t="s">
        <v>3021</v>
      </c>
      <c r="G1139" s="45" t="s">
        <v>3508</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3502</v>
      </c>
      <c r="F1140" t="s">
        <v>3021</v>
      </c>
      <c r="G1140" s="45" t="s">
        <v>3509</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3503</v>
      </c>
      <c r="F1141" t="s">
        <v>3021</v>
      </c>
      <c r="G1141" s="45" t="s">
        <v>3510</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3504</v>
      </c>
      <c r="F1142" t="s">
        <v>3021</v>
      </c>
      <c r="G1142" s="45" t="s">
        <v>3511</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3505</v>
      </c>
      <c r="F1143" t="s">
        <v>3021</v>
      </c>
      <c r="G1143" s="45" t="s">
        <v>3512</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3506</v>
      </c>
      <c r="F1144" t="s">
        <v>3021</v>
      </c>
      <c r="G1144" s="45" t="s">
        <v>3513</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3649</v>
      </c>
      <c r="F1145" t="s">
        <v>3021</v>
      </c>
      <c r="G1145" s="45" t="s">
        <v>3649</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3500</v>
      </c>
      <c r="F1146" t="s">
        <v>3022</v>
      </c>
      <c r="G1146" s="45" t="s">
        <v>3507</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3501</v>
      </c>
      <c r="F1147" t="s">
        <v>3022</v>
      </c>
      <c r="G1147" s="45" t="s">
        <v>3508</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3502</v>
      </c>
      <c r="F1148" t="s">
        <v>3022</v>
      </c>
      <c r="G1148" s="45" t="s">
        <v>3509</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3503</v>
      </c>
      <c r="F1149" t="s">
        <v>3022</v>
      </c>
      <c r="G1149" s="45" t="s">
        <v>3510</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3504</v>
      </c>
      <c r="F1150" t="s">
        <v>3022</v>
      </c>
      <c r="G1150" s="45" t="s">
        <v>3511</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3505</v>
      </c>
      <c r="F1151" t="s">
        <v>3022</v>
      </c>
      <c r="G1151" s="45" t="s">
        <v>3512</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3506</v>
      </c>
      <c r="F1152" t="s">
        <v>3022</v>
      </c>
      <c r="G1152" s="45" t="s">
        <v>3513</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3649</v>
      </c>
      <c r="F1153" t="s">
        <v>3022</v>
      </c>
      <c r="G1153" s="45" t="s">
        <v>3649</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3500</v>
      </c>
      <c r="F1154" t="s">
        <v>3023</v>
      </c>
      <c r="G1154" s="45" t="s">
        <v>3507</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3501</v>
      </c>
      <c r="F1155" t="s">
        <v>3023</v>
      </c>
      <c r="G1155" s="45" t="s">
        <v>3508</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3502</v>
      </c>
      <c r="F1156" t="s">
        <v>3023</v>
      </c>
      <c r="G1156" s="45" t="s">
        <v>3509</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3503</v>
      </c>
      <c r="F1157" t="s">
        <v>3023</v>
      </c>
      <c r="G1157" s="45" t="s">
        <v>3510</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3504</v>
      </c>
      <c r="F1158" t="s">
        <v>3023</v>
      </c>
      <c r="G1158" s="45" t="s">
        <v>3511</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3505</v>
      </c>
      <c r="F1159" t="s">
        <v>3023</v>
      </c>
      <c r="G1159" s="45" t="s">
        <v>3512</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3506</v>
      </c>
      <c r="F1160" t="s">
        <v>3023</v>
      </c>
      <c r="G1160" s="45" t="s">
        <v>3513</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3649</v>
      </c>
      <c r="F1161" t="s">
        <v>3023</v>
      </c>
      <c r="G1161" s="45" t="s">
        <v>3649</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3500</v>
      </c>
      <c r="F1162" t="s">
        <v>3024</v>
      </c>
      <c r="G1162" s="45" t="s">
        <v>3507</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3501</v>
      </c>
      <c r="F1163" t="s">
        <v>3024</v>
      </c>
      <c r="G1163" s="45" t="s">
        <v>3508</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3502</v>
      </c>
      <c r="F1164" t="s">
        <v>3024</v>
      </c>
      <c r="G1164" s="45" t="s">
        <v>3509</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3503</v>
      </c>
      <c r="F1165" t="s">
        <v>3024</v>
      </c>
      <c r="G1165" s="45" t="s">
        <v>3510</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3504</v>
      </c>
      <c r="F1166" t="s">
        <v>3024</v>
      </c>
      <c r="G1166" s="45" t="s">
        <v>3511</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3505</v>
      </c>
      <c r="F1167" t="s">
        <v>3024</v>
      </c>
      <c r="G1167" s="45" t="s">
        <v>3512</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3506</v>
      </c>
      <c r="F1168" t="s">
        <v>3024</v>
      </c>
      <c r="G1168" s="45" t="s">
        <v>3513</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3649</v>
      </c>
      <c r="F1169" t="s">
        <v>3024</v>
      </c>
      <c r="G1169" s="45" t="s">
        <v>3649</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3500</v>
      </c>
      <c r="F1170" t="s">
        <v>3025</v>
      </c>
      <c r="G1170" s="45" t="s">
        <v>3507</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3501</v>
      </c>
      <c r="F1171" t="s">
        <v>3025</v>
      </c>
      <c r="G1171" s="45" t="s">
        <v>3508</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3502</v>
      </c>
      <c r="F1172" t="s">
        <v>3025</v>
      </c>
      <c r="G1172" s="45" t="s">
        <v>3509</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3503</v>
      </c>
      <c r="F1173" t="s">
        <v>3025</v>
      </c>
      <c r="G1173" s="45" t="s">
        <v>3510</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3504</v>
      </c>
      <c r="F1174" t="s">
        <v>3025</v>
      </c>
      <c r="G1174" s="45" t="s">
        <v>3511</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3505</v>
      </c>
      <c r="F1175" t="s">
        <v>3025</v>
      </c>
      <c r="G1175" s="45" t="s">
        <v>3512</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3506</v>
      </c>
      <c r="F1176" t="s">
        <v>3025</v>
      </c>
      <c r="G1176" s="45" t="s">
        <v>3513</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3649</v>
      </c>
      <c r="F1177" t="s">
        <v>3025</v>
      </c>
      <c r="G1177" s="45" t="s">
        <v>3649</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3500</v>
      </c>
      <c r="F1178" t="s">
        <v>3026</v>
      </c>
      <c r="G1178" s="45" t="s">
        <v>3507</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3501</v>
      </c>
      <c r="F1179" t="s">
        <v>3026</v>
      </c>
      <c r="G1179" s="45" t="s">
        <v>3508</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3502</v>
      </c>
      <c r="F1180" t="s">
        <v>3026</v>
      </c>
      <c r="G1180" s="45" t="s">
        <v>3509</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3503</v>
      </c>
      <c r="F1181" t="s">
        <v>3026</v>
      </c>
      <c r="G1181" s="45" t="s">
        <v>3510</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3504</v>
      </c>
      <c r="F1182" t="s">
        <v>3026</v>
      </c>
      <c r="G1182" s="45" t="s">
        <v>3511</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3505</v>
      </c>
      <c r="F1183" t="s">
        <v>3026</v>
      </c>
      <c r="G1183" s="45" t="s">
        <v>3512</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3506</v>
      </c>
      <c r="F1184" t="s">
        <v>3026</v>
      </c>
      <c r="G1184" s="45" t="s">
        <v>3513</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3649</v>
      </c>
      <c r="F1185" t="s">
        <v>3026</v>
      </c>
      <c r="G1185" s="45" t="s">
        <v>3649</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3500</v>
      </c>
      <c r="F1186" t="s">
        <v>2575</v>
      </c>
      <c r="G1186" s="45" t="s">
        <v>3507</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3501</v>
      </c>
      <c r="F1187" t="s">
        <v>2575</v>
      </c>
      <c r="G1187" s="45" t="s">
        <v>3508</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3502</v>
      </c>
      <c r="F1188" t="s">
        <v>2575</v>
      </c>
      <c r="G1188" s="45" t="s">
        <v>3509</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3503</v>
      </c>
      <c r="F1189" t="s">
        <v>2575</v>
      </c>
      <c r="G1189" s="45" t="s">
        <v>3510</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3504</v>
      </c>
      <c r="F1190" t="s">
        <v>2575</v>
      </c>
      <c r="G1190" s="45" t="s">
        <v>3511</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3505</v>
      </c>
      <c r="F1191" t="s">
        <v>2575</v>
      </c>
      <c r="G1191" s="45" t="s">
        <v>3512</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3506</v>
      </c>
      <c r="F1192" t="s">
        <v>2575</v>
      </c>
      <c r="G1192" s="45" t="s">
        <v>3513</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3649</v>
      </c>
      <c r="F1193" t="s">
        <v>2575</v>
      </c>
      <c r="G1193" s="45" t="s">
        <v>3649</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3500</v>
      </c>
      <c r="F1194" t="s">
        <v>3027</v>
      </c>
      <c r="G1194" s="45" t="s">
        <v>3507</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3501</v>
      </c>
      <c r="F1195" t="s">
        <v>3027</v>
      </c>
      <c r="G1195" s="45" t="s">
        <v>3508</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3502</v>
      </c>
      <c r="F1196" t="s">
        <v>3027</v>
      </c>
      <c r="G1196" s="45" t="s">
        <v>3509</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3503</v>
      </c>
      <c r="F1197" t="s">
        <v>3027</v>
      </c>
      <c r="G1197" s="45" t="s">
        <v>3510</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3504</v>
      </c>
      <c r="F1198" t="s">
        <v>3027</v>
      </c>
      <c r="G1198" s="45" t="s">
        <v>3511</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3505</v>
      </c>
      <c r="F1199" t="s">
        <v>3027</v>
      </c>
      <c r="G1199" s="45" t="s">
        <v>3512</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3506</v>
      </c>
      <c r="F1200" t="s">
        <v>3027</v>
      </c>
      <c r="G1200" s="45" t="s">
        <v>3513</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3649</v>
      </c>
      <c r="F1201" t="s">
        <v>3027</v>
      </c>
      <c r="G1201" s="45" t="s">
        <v>3649</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3500</v>
      </c>
      <c r="F1202" t="s">
        <v>3028</v>
      </c>
      <c r="G1202" s="45" t="s">
        <v>3507</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3501</v>
      </c>
      <c r="F1203" t="s">
        <v>3028</v>
      </c>
      <c r="G1203" s="45" t="s">
        <v>3508</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3502</v>
      </c>
      <c r="F1204" t="s">
        <v>3028</v>
      </c>
      <c r="G1204" s="45" t="s">
        <v>3509</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3503</v>
      </c>
      <c r="F1205" t="s">
        <v>3028</v>
      </c>
      <c r="G1205" s="45" t="s">
        <v>3510</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3504</v>
      </c>
      <c r="F1206" t="s">
        <v>3028</v>
      </c>
      <c r="G1206" s="45" t="s">
        <v>3511</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3505</v>
      </c>
      <c r="F1207" t="s">
        <v>3028</v>
      </c>
      <c r="G1207" s="45" t="s">
        <v>3512</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3506</v>
      </c>
      <c r="F1208" t="s">
        <v>3028</v>
      </c>
      <c r="G1208" s="45" t="s">
        <v>3513</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3649</v>
      </c>
      <c r="F1209" t="s">
        <v>3028</v>
      </c>
      <c r="G1209" s="45" t="s">
        <v>3649</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3500</v>
      </c>
      <c r="F1210" t="s">
        <v>3029</v>
      </c>
      <c r="G1210" s="45" t="s">
        <v>3507</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3501</v>
      </c>
      <c r="F1211" t="s">
        <v>3029</v>
      </c>
      <c r="G1211" s="45" t="s">
        <v>3508</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3502</v>
      </c>
      <c r="F1212" t="s">
        <v>3029</v>
      </c>
      <c r="G1212" s="45" t="s">
        <v>3509</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3503</v>
      </c>
      <c r="F1213" t="s">
        <v>3029</v>
      </c>
      <c r="G1213" s="45" t="s">
        <v>3510</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3504</v>
      </c>
      <c r="F1214" t="s">
        <v>3029</v>
      </c>
      <c r="G1214" s="45" t="s">
        <v>3511</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3505</v>
      </c>
      <c r="F1215" t="s">
        <v>3029</v>
      </c>
      <c r="G1215" s="45" t="s">
        <v>3512</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3506</v>
      </c>
      <c r="F1216" t="s">
        <v>3029</v>
      </c>
      <c r="G1216" s="45" t="s">
        <v>3513</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3649</v>
      </c>
      <c r="F1217" t="s">
        <v>3029</v>
      </c>
      <c r="G1217" s="45" t="s">
        <v>3649</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3500</v>
      </c>
      <c r="F1218" t="s">
        <v>2576</v>
      </c>
      <c r="G1218" s="45" t="s">
        <v>3507</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3501</v>
      </c>
      <c r="F1219" t="s">
        <v>2576</v>
      </c>
      <c r="G1219" s="45" t="s">
        <v>3508</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3502</v>
      </c>
      <c r="F1220" t="s">
        <v>2576</v>
      </c>
      <c r="G1220" s="45" t="s">
        <v>3509</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3503</v>
      </c>
      <c r="F1221" t="s">
        <v>2576</v>
      </c>
      <c r="G1221" s="45" t="s">
        <v>3510</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3504</v>
      </c>
      <c r="F1222" t="s">
        <v>2576</v>
      </c>
      <c r="G1222" s="45" t="s">
        <v>3511</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3505</v>
      </c>
      <c r="F1223" t="s">
        <v>2576</v>
      </c>
      <c r="G1223" s="45" t="s">
        <v>3512</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3506</v>
      </c>
      <c r="F1224" t="s">
        <v>2576</v>
      </c>
      <c r="G1224" s="45" t="s">
        <v>3513</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3649</v>
      </c>
      <c r="F1225" t="s">
        <v>2576</v>
      </c>
      <c r="G1225" s="45" t="s">
        <v>3649</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3500</v>
      </c>
      <c r="F1226" t="s">
        <v>3030</v>
      </c>
      <c r="G1226" s="45" t="s">
        <v>3507</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3501</v>
      </c>
      <c r="F1227" t="s">
        <v>3030</v>
      </c>
      <c r="G1227" s="45" t="s">
        <v>3508</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3502</v>
      </c>
      <c r="F1228" t="s">
        <v>3030</v>
      </c>
      <c r="G1228" s="45" t="s">
        <v>3509</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3503</v>
      </c>
      <c r="F1229" t="s">
        <v>3030</v>
      </c>
      <c r="G1229" s="45" t="s">
        <v>3510</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3504</v>
      </c>
      <c r="F1230" t="s">
        <v>3030</v>
      </c>
      <c r="G1230" s="45" t="s">
        <v>3511</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3505</v>
      </c>
      <c r="F1231" t="s">
        <v>3030</v>
      </c>
      <c r="G1231" s="45" t="s">
        <v>3512</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3506</v>
      </c>
      <c r="F1232" t="s">
        <v>3030</v>
      </c>
      <c r="G1232" s="45" t="s">
        <v>3513</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3649</v>
      </c>
      <c r="F1233" t="s">
        <v>3030</v>
      </c>
      <c r="G1233" s="45" t="s">
        <v>3649</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3500</v>
      </c>
      <c r="F1234" t="s">
        <v>3031</v>
      </c>
      <c r="G1234" s="45" t="s">
        <v>3507</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3501</v>
      </c>
      <c r="F1235" t="s">
        <v>3031</v>
      </c>
      <c r="G1235" s="45" t="s">
        <v>3508</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3502</v>
      </c>
      <c r="F1236" t="s">
        <v>3031</v>
      </c>
      <c r="G1236" s="45" t="s">
        <v>3509</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3503</v>
      </c>
      <c r="F1237" t="s">
        <v>3031</v>
      </c>
      <c r="G1237" s="45" t="s">
        <v>3510</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3504</v>
      </c>
      <c r="F1238" t="s">
        <v>3031</v>
      </c>
      <c r="G1238" s="45" t="s">
        <v>3511</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3505</v>
      </c>
      <c r="F1239" t="s">
        <v>3031</v>
      </c>
      <c r="G1239" s="45" t="s">
        <v>3512</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3506</v>
      </c>
      <c r="F1240" t="s">
        <v>3031</v>
      </c>
      <c r="G1240" s="45" t="s">
        <v>3513</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3649</v>
      </c>
      <c r="F1241" t="s">
        <v>3031</v>
      </c>
      <c r="G1241" s="45" t="s">
        <v>3649</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3500</v>
      </c>
      <c r="F1242" t="s">
        <v>3032</v>
      </c>
      <c r="G1242" s="45" t="s">
        <v>3507</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3501</v>
      </c>
      <c r="F1243" t="s">
        <v>3032</v>
      </c>
      <c r="G1243" s="45" t="s">
        <v>3508</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3502</v>
      </c>
      <c r="F1244" t="s">
        <v>3032</v>
      </c>
      <c r="G1244" s="45" t="s">
        <v>3509</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3503</v>
      </c>
      <c r="F1245" t="s">
        <v>3032</v>
      </c>
      <c r="G1245" s="45" t="s">
        <v>3510</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3504</v>
      </c>
      <c r="F1246" t="s">
        <v>3032</v>
      </c>
      <c r="G1246" s="45" t="s">
        <v>3511</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3505</v>
      </c>
      <c r="F1247" t="s">
        <v>3032</v>
      </c>
      <c r="G1247" s="45" t="s">
        <v>3512</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3506</v>
      </c>
      <c r="F1248" t="s">
        <v>3032</v>
      </c>
      <c r="G1248" s="45" t="s">
        <v>3513</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3649</v>
      </c>
      <c r="F1249" t="s">
        <v>3032</v>
      </c>
      <c r="G1249" s="45" t="s">
        <v>3649</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3500</v>
      </c>
      <c r="F1250" t="s">
        <v>3033</v>
      </c>
      <c r="G1250" s="45" t="s">
        <v>3507</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3501</v>
      </c>
      <c r="F1251" t="s">
        <v>3033</v>
      </c>
      <c r="G1251" s="45" t="s">
        <v>3508</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3502</v>
      </c>
      <c r="F1252" t="s">
        <v>3033</v>
      </c>
      <c r="G1252" s="45" t="s">
        <v>3509</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3503</v>
      </c>
      <c r="F1253" t="s">
        <v>3033</v>
      </c>
      <c r="G1253" s="45" t="s">
        <v>3510</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3504</v>
      </c>
      <c r="F1254" t="s">
        <v>3033</v>
      </c>
      <c r="G1254" s="45" t="s">
        <v>3511</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3505</v>
      </c>
      <c r="F1255" t="s">
        <v>3033</v>
      </c>
      <c r="G1255" s="45" t="s">
        <v>3512</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3506</v>
      </c>
      <c r="F1256" t="s">
        <v>3033</v>
      </c>
      <c r="G1256" s="45" t="s">
        <v>3513</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3649</v>
      </c>
      <c r="F1257" t="s">
        <v>3033</v>
      </c>
      <c r="G1257" s="45" t="s">
        <v>3649</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3500</v>
      </c>
      <c r="F1258" t="s">
        <v>3034</v>
      </c>
      <c r="G1258" s="45" t="s">
        <v>3507</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3501</v>
      </c>
      <c r="F1259" t="s">
        <v>3034</v>
      </c>
      <c r="G1259" s="45" t="s">
        <v>3508</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3502</v>
      </c>
      <c r="F1260" t="s">
        <v>3034</v>
      </c>
      <c r="G1260" s="45" t="s">
        <v>3509</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3503</v>
      </c>
      <c r="F1261" t="s">
        <v>3034</v>
      </c>
      <c r="G1261" s="45" t="s">
        <v>3510</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3504</v>
      </c>
      <c r="F1262" t="s">
        <v>3034</v>
      </c>
      <c r="G1262" s="45" t="s">
        <v>3511</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3505</v>
      </c>
      <c r="F1263" t="s">
        <v>3034</v>
      </c>
      <c r="G1263" s="45" t="s">
        <v>3512</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3506</v>
      </c>
      <c r="F1264" t="s">
        <v>3034</v>
      </c>
      <c r="G1264" s="45" t="s">
        <v>3513</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3649</v>
      </c>
      <c r="F1265" t="s">
        <v>3034</v>
      </c>
      <c r="G1265" s="45" t="s">
        <v>3649</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3500</v>
      </c>
      <c r="F1266" t="s">
        <v>3035</v>
      </c>
      <c r="G1266" s="45" t="s">
        <v>3507</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3501</v>
      </c>
      <c r="F1267" t="s">
        <v>3035</v>
      </c>
      <c r="G1267" s="45" t="s">
        <v>3508</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3502</v>
      </c>
      <c r="F1268" t="s">
        <v>3035</v>
      </c>
      <c r="G1268" s="45" t="s">
        <v>3509</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3503</v>
      </c>
      <c r="F1269" t="s">
        <v>3035</v>
      </c>
      <c r="G1269" s="45" t="s">
        <v>3510</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3504</v>
      </c>
      <c r="F1270" t="s">
        <v>3035</v>
      </c>
      <c r="G1270" s="45" t="s">
        <v>3511</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3505</v>
      </c>
      <c r="F1271" t="s">
        <v>3035</v>
      </c>
      <c r="G1271" s="45" t="s">
        <v>3512</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3506</v>
      </c>
      <c r="F1272" t="s">
        <v>3035</v>
      </c>
      <c r="G1272" s="45" t="s">
        <v>3513</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3649</v>
      </c>
      <c r="F1273" t="s">
        <v>3035</v>
      </c>
      <c r="G1273" s="45" t="s">
        <v>3649</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3500</v>
      </c>
      <c r="F1274" t="s">
        <v>3036</v>
      </c>
      <c r="G1274" s="45" t="s">
        <v>3507</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3501</v>
      </c>
      <c r="F1275" t="s">
        <v>3036</v>
      </c>
      <c r="G1275" s="45" t="s">
        <v>3508</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3502</v>
      </c>
      <c r="F1276" t="s">
        <v>3036</v>
      </c>
      <c r="G1276" s="45" t="s">
        <v>3509</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3503</v>
      </c>
      <c r="F1277" t="s">
        <v>3036</v>
      </c>
      <c r="G1277" s="45" t="s">
        <v>3510</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3504</v>
      </c>
      <c r="F1278" t="s">
        <v>3036</v>
      </c>
      <c r="G1278" s="45" t="s">
        <v>3511</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3505</v>
      </c>
      <c r="F1279" t="s">
        <v>3036</v>
      </c>
      <c r="G1279" s="45" t="s">
        <v>3512</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3506</v>
      </c>
      <c r="F1280" t="s">
        <v>3036</v>
      </c>
      <c r="G1280" s="45" t="s">
        <v>3513</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3649</v>
      </c>
      <c r="F1281" t="s">
        <v>3036</v>
      </c>
      <c r="G1281" s="45" t="s">
        <v>3649</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3500</v>
      </c>
      <c r="F1282" t="s">
        <v>3037</v>
      </c>
      <c r="G1282" s="45" t="s">
        <v>3507</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3501</v>
      </c>
      <c r="F1283" t="s">
        <v>3037</v>
      </c>
      <c r="G1283" s="45" t="s">
        <v>3508</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3502</v>
      </c>
      <c r="F1284" t="s">
        <v>3037</v>
      </c>
      <c r="G1284" s="45" t="s">
        <v>3509</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3503</v>
      </c>
      <c r="F1285" t="s">
        <v>3037</v>
      </c>
      <c r="G1285" s="45" t="s">
        <v>3510</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3504</v>
      </c>
      <c r="F1286" t="s">
        <v>3037</v>
      </c>
      <c r="G1286" s="45" t="s">
        <v>3511</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3505</v>
      </c>
      <c r="F1287" t="s">
        <v>3037</v>
      </c>
      <c r="G1287" s="45" t="s">
        <v>3512</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3506</v>
      </c>
      <c r="F1288" t="s">
        <v>3037</v>
      </c>
      <c r="G1288" s="45" t="s">
        <v>3513</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3649</v>
      </c>
      <c r="F1289" t="s">
        <v>3037</v>
      </c>
      <c r="G1289" s="45" t="s">
        <v>3649</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3500</v>
      </c>
      <c r="F1290" t="s">
        <v>3038</v>
      </c>
      <c r="G1290" s="45" t="s">
        <v>3507</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3501</v>
      </c>
      <c r="F1291" t="s">
        <v>3038</v>
      </c>
      <c r="G1291" s="45" t="s">
        <v>3508</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3502</v>
      </c>
      <c r="F1292" t="s">
        <v>3038</v>
      </c>
      <c r="G1292" s="45" t="s">
        <v>3509</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3503</v>
      </c>
      <c r="F1293" t="s">
        <v>3038</v>
      </c>
      <c r="G1293" s="45" t="s">
        <v>3510</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3504</v>
      </c>
      <c r="F1294" t="s">
        <v>3038</v>
      </c>
      <c r="G1294" s="45" t="s">
        <v>3511</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3505</v>
      </c>
      <c r="F1295" t="s">
        <v>3038</v>
      </c>
      <c r="G1295" s="45" t="s">
        <v>3512</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3506</v>
      </c>
      <c r="F1296" t="s">
        <v>3038</v>
      </c>
      <c r="G1296" s="45" t="s">
        <v>3513</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3649</v>
      </c>
      <c r="F1297" t="s">
        <v>3038</v>
      </c>
      <c r="G1297" s="45" t="s">
        <v>3649</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3500</v>
      </c>
      <c r="F1298" t="s">
        <v>3080</v>
      </c>
      <c r="G1298" s="45" t="s">
        <v>3507</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3501</v>
      </c>
      <c r="F1299" t="s">
        <v>3080</v>
      </c>
      <c r="G1299" s="45" t="s">
        <v>3508</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3502</v>
      </c>
      <c r="F1300" t="s">
        <v>3080</v>
      </c>
      <c r="G1300" s="45" t="s">
        <v>3509</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3503</v>
      </c>
      <c r="F1301" t="s">
        <v>3080</v>
      </c>
      <c r="G1301" s="45" t="s">
        <v>3510</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3504</v>
      </c>
      <c r="F1302" t="s">
        <v>3080</v>
      </c>
      <c r="G1302" s="45" t="s">
        <v>3511</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3505</v>
      </c>
      <c r="F1303" t="s">
        <v>3080</v>
      </c>
      <c r="G1303" s="45" t="s">
        <v>3512</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3506</v>
      </c>
      <c r="F1304" t="s">
        <v>3080</v>
      </c>
      <c r="G1304" s="45" t="s">
        <v>3513</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3649</v>
      </c>
      <c r="F1305" t="s">
        <v>3080</v>
      </c>
      <c r="G1305" s="45" t="s">
        <v>3649</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3500</v>
      </c>
      <c r="F1306" t="s">
        <v>3039</v>
      </c>
      <c r="G1306" s="45" t="s">
        <v>3507</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3501</v>
      </c>
      <c r="F1307" t="s">
        <v>3039</v>
      </c>
      <c r="G1307" s="45" t="s">
        <v>3508</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3502</v>
      </c>
      <c r="F1308" t="s">
        <v>3039</v>
      </c>
      <c r="G1308" s="45" t="s">
        <v>3509</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3503</v>
      </c>
      <c r="F1309" t="s">
        <v>3039</v>
      </c>
      <c r="G1309" s="45" t="s">
        <v>3510</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3504</v>
      </c>
      <c r="F1310" t="s">
        <v>3039</v>
      </c>
      <c r="G1310" s="45" t="s">
        <v>3511</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3505</v>
      </c>
      <c r="F1311" t="s">
        <v>3039</v>
      </c>
      <c r="G1311" s="45" t="s">
        <v>3512</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3506</v>
      </c>
      <c r="F1312" t="s">
        <v>3039</v>
      </c>
      <c r="G1312" s="45" t="s">
        <v>3513</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3649</v>
      </c>
      <c r="F1313" t="s">
        <v>3039</v>
      </c>
      <c r="G1313" s="45" t="s">
        <v>3649</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3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3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3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3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3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3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3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3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3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x14ac:dyDescent="0.3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x14ac:dyDescent="0.3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x14ac:dyDescent="0.3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x14ac:dyDescent="0.3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x14ac:dyDescent="0.3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x14ac:dyDescent="0.3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x14ac:dyDescent="0.3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x14ac:dyDescent="0.3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x14ac:dyDescent="0.3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x14ac:dyDescent="0.3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x14ac:dyDescent="0.3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3222</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x14ac:dyDescent="0.3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3779</v>
      </c>
      <c r="D1577" s="45" t="s">
        <v>3799</v>
      </c>
      <c r="E1577" s="45"/>
      <c r="F1577" s="45" t="s">
        <v>3817</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x14ac:dyDescent="0.3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3800</v>
      </c>
      <c r="E1578" s="45"/>
      <c r="F1578" s="45" t="s">
        <v>3818</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x14ac:dyDescent="0.3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3801</v>
      </c>
      <c r="E1579" s="45"/>
      <c r="F1579" s="45" t="s">
        <v>3819</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x14ac:dyDescent="0.3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3802</v>
      </c>
      <c r="E1580" s="45"/>
      <c r="F1580" s="45" t="s">
        <v>3820</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x14ac:dyDescent="0.3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3803</v>
      </c>
      <c r="E1581" s="45"/>
      <c r="F1581" s="45" t="s">
        <v>3821</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x14ac:dyDescent="0.3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3804</v>
      </c>
      <c r="E1582" s="45"/>
      <c r="F1582" s="45" t="s">
        <v>3822</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x14ac:dyDescent="0.3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3805</v>
      </c>
      <c r="E1583" s="45"/>
      <c r="F1583" s="45" t="s">
        <v>3823</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x14ac:dyDescent="0.3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3806</v>
      </c>
      <c r="E1584" s="45"/>
      <c r="F1584" s="45" t="s">
        <v>3824</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x14ac:dyDescent="0.3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3807</v>
      </c>
      <c r="E1585" s="45"/>
      <c r="F1585" s="45" t="s">
        <v>3825</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x14ac:dyDescent="0.3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3808</v>
      </c>
      <c r="E1586" s="45"/>
      <c r="F1586" s="45" t="s">
        <v>3826</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x14ac:dyDescent="0.3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3809</v>
      </c>
      <c r="E1587" s="45"/>
      <c r="F1587" s="45" t="s">
        <v>3827</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x14ac:dyDescent="0.3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3810</v>
      </c>
      <c r="E1588" s="45"/>
      <c r="F1588" s="45" t="s">
        <v>3828</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x14ac:dyDescent="0.3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3811</v>
      </c>
      <c r="E1589" s="45"/>
      <c r="F1589" s="45" t="s">
        <v>3829</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x14ac:dyDescent="0.3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3812</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x14ac:dyDescent="0.3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3813</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x14ac:dyDescent="0.3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3814</v>
      </c>
      <c r="E1592" s="45"/>
      <c r="F1592" s="45" t="s">
        <v>3830</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x14ac:dyDescent="0.3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3815</v>
      </c>
      <c r="E1593" s="45"/>
      <c r="F1593" s="45" t="s">
        <v>3831</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29" x14ac:dyDescent="0.3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3816</v>
      </c>
      <c r="E1594" s="45"/>
      <c r="F1594" s="45" t="s">
        <v>3832</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of dollars in financial support for lower-emissions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x14ac:dyDescent="0.3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x14ac:dyDescent="0.3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x14ac:dyDescent="0.3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x14ac:dyDescent="0.3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x14ac:dyDescent="0.3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x14ac:dyDescent="0.3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x14ac:dyDescent="0.3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x14ac:dyDescent="0.3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x14ac:dyDescent="0.3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x14ac:dyDescent="0.35">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the maximum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x14ac:dyDescent="0.35">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x14ac:dyDescent="0.35">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x14ac:dyDescent="0.35">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x14ac:dyDescent="0.35">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the maximum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x14ac:dyDescent="0.35">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3331</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x14ac:dyDescent="0.35">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x14ac:dyDescent="0.35">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x14ac:dyDescent="0.35">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x14ac:dyDescent="0.35">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x14ac:dyDescent="0.35">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x14ac:dyDescent="0.35">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x14ac:dyDescent="0.35">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2024,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x14ac:dyDescent="0.35">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Pathways</v>
      </c>
      <c r="C1617" t="s">
        <v>3780</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As of 2024,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x14ac:dyDescent="0.35">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x14ac:dyDescent="0.35">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x14ac:dyDescent="0.35">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x14ac:dyDescent="0.35">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x14ac:dyDescent="0.35">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x14ac:dyDescent="0.35">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x14ac:dyDescent="0.35">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x14ac:dyDescent="0.35">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x14ac:dyDescent="0.35">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x14ac:dyDescent="0.35">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x14ac:dyDescent="0.35">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x14ac:dyDescent="0.35">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3870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x14ac:dyDescent="0.35">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x14ac:dyDescent="0.35">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x14ac:dyDescent="0.35">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x14ac:dyDescent="0.35">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x14ac:dyDescent="0.35">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x14ac:dyDescent="0.35">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x14ac:dyDescent="0.35">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x14ac:dyDescent="0.35">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x14ac:dyDescent="0.35">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x14ac:dyDescent="0.35">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x14ac:dyDescent="0.35">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x14ac:dyDescent="0.35">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x14ac:dyDescent="0.35">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x14ac:dyDescent="0.35">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x14ac:dyDescent="0.35">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x14ac:dyDescent="0.35">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x14ac:dyDescent="0.35">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3357</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x14ac:dyDescent="0.35">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x14ac:dyDescent="0.35">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x14ac:dyDescent="0.35">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x14ac:dyDescent="0.35">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x14ac:dyDescent="0.35">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x14ac:dyDescent="0.35">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x14ac:dyDescent="0.35">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x14ac:dyDescent="0.35">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x14ac:dyDescent="0.35">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x14ac:dyDescent="0.35">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x14ac:dyDescent="0.35">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x14ac:dyDescent="0.35">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x14ac:dyDescent="0.35">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x14ac:dyDescent="0.35">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x14ac:dyDescent="0.35">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x14ac:dyDescent="0.35">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x14ac:dyDescent="0.35">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x14ac:dyDescent="0.35">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x14ac:dyDescent="0.35">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x14ac:dyDescent="0.35">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x14ac:dyDescent="0.35">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x14ac:dyDescent="0.35">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x14ac:dyDescent="0.35">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x14ac:dyDescent="0.35">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x14ac:dyDescent="0.35">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3358</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Turning this policy lever on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x14ac:dyDescent="0.35">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x14ac:dyDescent="0.35">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x14ac:dyDescent="0.35">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x14ac:dyDescent="0.35">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x14ac:dyDescent="0.35">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x14ac:dyDescent="0.35">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x14ac:dyDescent="0.35">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x14ac:dyDescent="0.35">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x14ac:dyDescent="0.35">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x14ac:dyDescent="0.35">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x14ac:dyDescent="0.35">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x14ac:dyDescent="0.35">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x14ac:dyDescent="0.35">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x14ac:dyDescent="0.35">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x14ac:dyDescent="0.35">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x14ac:dyDescent="0.35">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x14ac:dyDescent="0.35">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x14ac:dyDescent="0.35">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x14ac:dyDescent="0.35">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x14ac:dyDescent="0.35">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x14ac:dyDescent="0.35">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x14ac:dyDescent="0.35">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x14ac:dyDescent="0.35">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x14ac:dyDescent="0.35">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x14ac:dyDescent="0.35">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x14ac:dyDescent="0.35">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x14ac:dyDescent="0.35">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x14ac:dyDescent="0.35">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x14ac:dyDescent="0.35">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x14ac:dyDescent="0.35">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x14ac:dyDescent="0.35">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3261</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x14ac:dyDescent="0.35">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x14ac:dyDescent="0.35">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x14ac:dyDescent="0.35">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x14ac:dyDescent="0.35">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x14ac:dyDescent="0.35">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x14ac:dyDescent="0.35">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x14ac:dyDescent="0.35">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x14ac:dyDescent="0.35">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x14ac:dyDescent="0.35">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x14ac:dyDescent="0.35">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x14ac:dyDescent="0.35">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x14ac:dyDescent="0.35">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x14ac:dyDescent="0.35">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x14ac:dyDescent="0.35">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x14ac:dyDescent="0.35">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x14ac:dyDescent="0.35">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x14ac:dyDescent="0.35">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x14ac:dyDescent="0.35">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x14ac:dyDescent="0.35">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x14ac:dyDescent="0.35">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x14ac:dyDescent="0.35">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x14ac:dyDescent="0.35">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x14ac:dyDescent="0.35">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x14ac:dyDescent="0.35">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x14ac:dyDescent="0.35">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x14ac:dyDescent="0.35">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x14ac:dyDescent="0.35">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x14ac:dyDescent="0.35">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x14ac:dyDescent="0.35">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x14ac:dyDescent="0.35">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x14ac:dyDescent="0.35">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x14ac:dyDescent="0.35">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x14ac:dyDescent="0.35">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x14ac:dyDescent="0.35">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3723</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x14ac:dyDescent="0.35">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3723</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x14ac:dyDescent="0.35">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3723</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x14ac:dyDescent="0.35">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3723</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x14ac:dyDescent="0.35">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3723</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x14ac:dyDescent="0.35">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3723</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x14ac:dyDescent="0.35">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3723</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x14ac:dyDescent="0.35">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3723</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x14ac:dyDescent="0.35">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3723</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x14ac:dyDescent="0.35">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3723</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x14ac:dyDescent="0.35">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3723</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x14ac:dyDescent="0.35">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3723</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x14ac:dyDescent="0.35">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3723</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x14ac:dyDescent="0.35">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3723</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x14ac:dyDescent="0.35">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3723</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x14ac:dyDescent="0.35">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3723</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x14ac:dyDescent="0.35">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3723</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x14ac:dyDescent="0.35">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x14ac:dyDescent="0.35">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x14ac:dyDescent="0.35">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x14ac:dyDescent="0.35">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x14ac:dyDescent="0.35">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x14ac:dyDescent="0.35">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x14ac:dyDescent="0.35">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x14ac:dyDescent="0.35">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x14ac:dyDescent="0.35">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x14ac:dyDescent="0.35">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x14ac:dyDescent="0.35">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x14ac:dyDescent="0.35">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x14ac:dyDescent="0.35">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x14ac:dyDescent="0.35">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x14ac:dyDescent="0.35">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x14ac:dyDescent="0.35">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x14ac:dyDescent="0.35">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x14ac:dyDescent="0.35">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x14ac:dyDescent="0.3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x14ac:dyDescent="0.3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x14ac:dyDescent="0.3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x14ac:dyDescent="0.3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x14ac:dyDescent="0.3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x14ac:dyDescent="0.3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x14ac:dyDescent="0.3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x14ac:dyDescent="0.3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x14ac:dyDescent="0.3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x14ac:dyDescent="0.3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x14ac:dyDescent="0.3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x14ac:dyDescent="0.3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x14ac:dyDescent="0.3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x14ac:dyDescent="0.3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x14ac:dyDescent="0.3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x14ac:dyDescent="0.3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x14ac:dyDescent="0.3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x14ac:dyDescent="0.3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x14ac:dyDescent="0.3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x14ac:dyDescent="0.3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x14ac:dyDescent="0.3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x14ac:dyDescent="0.3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x14ac:dyDescent="0.35">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x14ac:dyDescent="0.35">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x14ac:dyDescent="0.35">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x14ac:dyDescent="0.35">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x14ac:dyDescent="0.35">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x14ac:dyDescent="0.35">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x14ac:dyDescent="0.35">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x14ac:dyDescent="0.35">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x14ac:dyDescent="0.35">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x14ac:dyDescent="0.35">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x14ac:dyDescent="0.35">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x14ac:dyDescent="0.35">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3720</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x14ac:dyDescent="0.35">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3720</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x14ac:dyDescent="0.35">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3720</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x14ac:dyDescent="0.35">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3720</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x14ac:dyDescent="0.35">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3720</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x14ac:dyDescent="0.35">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3720</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x14ac:dyDescent="0.35">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3720</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x14ac:dyDescent="0.35">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3720</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x14ac:dyDescent="0.35">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3720</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x14ac:dyDescent="0.35">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3720</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x14ac:dyDescent="0.35">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3720</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x14ac:dyDescent="0.35">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3720</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x14ac:dyDescent="0.35">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3720</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x14ac:dyDescent="0.35">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3720</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x14ac:dyDescent="0.35">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3720</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x14ac:dyDescent="0.35">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3720</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x14ac:dyDescent="0.35">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3720</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x14ac:dyDescent="0.35">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3721</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x14ac:dyDescent="0.35">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3721</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x14ac:dyDescent="0.35">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3721</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x14ac:dyDescent="0.35">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3721</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x14ac:dyDescent="0.35">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3721</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x14ac:dyDescent="0.35">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3721</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x14ac:dyDescent="0.35">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3721</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x14ac:dyDescent="0.35">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3721</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x14ac:dyDescent="0.35">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3721</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x14ac:dyDescent="0.35">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3721</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x14ac:dyDescent="0.35">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3721</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x14ac:dyDescent="0.35">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3721</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x14ac:dyDescent="0.35">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3721</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x14ac:dyDescent="0.35">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3721</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x14ac:dyDescent="0.35">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3721</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x14ac:dyDescent="0.35">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3721</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x14ac:dyDescent="0.35">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3721</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x14ac:dyDescent="0.35">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3680</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x14ac:dyDescent="0.35">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3681</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x14ac:dyDescent="0.35">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3682</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x14ac:dyDescent="0.35">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x14ac:dyDescent="0.35">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x14ac:dyDescent="0.35">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x14ac:dyDescent="0.35">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x14ac:dyDescent="0.35">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x14ac:dyDescent="0.35">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x14ac:dyDescent="0.35">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x14ac:dyDescent="0.35">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x14ac:dyDescent="0.35">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3474</v>
      </c>
      <c r="E1849" s="45"/>
      <c r="F1849" s="6" t="s">
        <v>3486</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x14ac:dyDescent="0.35">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3475</v>
      </c>
      <c r="E1850" s="45"/>
      <c r="F1850" s="6" t="s">
        <v>3487</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x14ac:dyDescent="0.35">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3488</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x14ac:dyDescent="0.35">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x14ac:dyDescent="0.35">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x14ac:dyDescent="0.35">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x14ac:dyDescent="0.35">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x14ac:dyDescent="0.35">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x14ac:dyDescent="0.35">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3489</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x14ac:dyDescent="0.35">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3490</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x14ac:dyDescent="0.35">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x14ac:dyDescent="0.35">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x14ac:dyDescent="0.35">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x14ac:dyDescent="0.35">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3491</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x14ac:dyDescent="0.35">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3492</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x14ac:dyDescent="0.35">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3493</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x14ac:dyDescent="0.35">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3473</v>
      </c>
      <c r="E1865" s="45"/>
      <c r="F1865" s="6" t="s">
        <v>3494</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x14ac:dyDescent="0.35">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3476</v>
      </c>
      <c r="E1866" s="45"/>
      <c r="F1866" s="6" t="s">
        <v>3495</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x14ac:dyDescent="0.35">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3477</v>
      </c>
      <c r="E1867" s="45"/>
      <c r="F1867" s="6" t="s">
        <v>3496</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x14ac:dyDescent="0.35">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3478</v>
      </c>
      <c r="E1868" s="45"/>
      <c r="F1868" s="6" t="s">
        <v>3497</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x14ac:dyDescent="0.35">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3479</v>
      </c>
      <c r="E1869" s="45"/>
      <c r="F1869" s="6" t="s">
        <v>3498</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x14ac:dyDescent="0.35">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3567</v>
      </c>
      <c r="E1870" s="45"/>
      <c r="F1870" s="6" t="s">
        <v>3569</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x14ac:dyDescent="0.35">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3568</v>
      </c>
      <c r="E1871" s="45"/>
      <c r="F1871" s="6" t="s">
        <v>3570</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x14ac:dyDescent="0.35">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x14ac:dyDescent="0.35">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x14ac:dyDescent="0.35">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x14ac:dyDescent="0.35">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x14ac:dyDescent="0.35">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x14ac:dyDescent="0.35">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x14ac:dyDescent="0.35">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x14ac:dyDescent="0.35">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x14ac:dyDescent="0.35">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x14ac:dyDescent="0.35">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x14ac:dyDescent="0.35">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x14ac:dyDescent="0.35">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x14ac:dyDescent="0.35">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x14ac:dyDescent="0.35">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x14ac:dyDescent="0.35">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29" x14ac:dyDescent="0.35">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x14ac:dyDescent="0.35">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x14ac:dyDescent="0.35">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x14ac:dyDescent="0.35">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x14ac:dyDescent="0.35">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x14ac:dyDescent="0.35">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x14ac:dyDescent="0.35">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x14ac:dyDescent="0.35">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x14ac:dyDescent="0.35">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x14ac:dyDescent="0.35">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x14ac:dyDescent="0.35">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x14ac:dyDescent="0.35">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x14ac:dyDescent="0.35">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x14ac:dyDescent="0.35">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x14ac:dyDescent="0.35">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x14ac:dyDescent="0.35">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x14ac:dyDescent="0.35">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x14ac:dyDescent="0.35">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x14ac:dyDescent="0.35">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3711</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x14ac:dyDescent="0.35">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x14ac:dyDescent="0.35">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x14ac:dyDescent="0.35">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x14ac:dyDescent="0.35">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x14ac:dyDescent="0.35">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x14ac:dyDescent="0.35">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x14ac:dyDescent="0.35">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x14ac:dyDescent="0.35">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x14ac:dyDescent="0.35">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3474</v>
      </c>
      <c r="E1914" s="45"/>
      <c r="F1914" s="6" t="s">
        <v>3486</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x14ac:dyDescent="0.35">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3475</v>
      </c>
      <c r="E1915" s="45"/>
      <c r="F1915" s="6" t="s">
        <v>3487</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x14ac:dyDescent="0.35">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3488</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x14ac:dyDescent="0.35">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x14ac:dyDescent="0.35">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x14ac:dyDescent="0.35">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x14ac:dyDescent="0.35">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x14ac:dyDescent="0.35">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x14ac:dyDescent="0.35">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3489</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x14ac:dyDescent="0.35">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3490</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x14ac:dyDescent="0.35">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x14ac:dyDescent="0.35">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x14ac:dyDescent="0.35">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x14ac:dyDescent="0.35">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3491</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x14ac:dyDescent="0.35">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3492</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x14ac:dyDescent="0.35">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3493</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x14ac:dyDescent="0.35">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3473</v>
      </c>
      <c r="E1930" s="45"/>
      <c r="F1930" s="6" t="s">
        <v>3494</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x14ac:dyDescent="0.35">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3476</v>
      </c>
      <c r="E1931" s="45"/>
      <c r="F1931" s="6" t="s">
        <v>3495</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x14ac:dyDescent="0.35">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3477</v>
      </c>
      <c r="E1932" s="45"/>
      <c r="F1932" s="6" t="s">
        <v>3496</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x14ac:dyDescent="0.35">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3478</v>
      </c>
      <c r="E1933" s="45"/>
      <c r="F1933" s="6" t="s">
        <v>3497</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x14ac:dyDescent="0.35">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3479</v>
      </c>
      <c r="E1934" s="45"/>
      <c r="F1934" s="6" t="s">
        <v>3498</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x14ac:dyDescent="0.35">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3567</v>
      </c>
      <c r="E1935" s="45"/>
      <c r="F1935" s="6" t="s">
        <v>3569</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x14ac:dyDescent="0.35">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3568</v>
      </c>
      <c r="E1936" s="45"/>
      <c r="F1936" s="6" t="s">
        <v>3570</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x14ac:dyDescent="0.35">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x14ac:dyDescent="0.35">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x14ac:dyDescent="0.35">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x14ac:dyDescent="0.35">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x14ac:dyDescent="0.35">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x14ac:dyDescent="0.35">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x14ac:dyDescent="0.35">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x14ac:dyDescent="0.35">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x14ac:dyDescent="0.35">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x14ac:dyDescent="0.35">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x14ac:dyDescent="0.35">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x14ac:dyDescent="0.35">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x14ac:dyDescent="0.35">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x14ac:dyDescent="0.35">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x14ac:dyDescent="0.35">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29" x14ac:dyDescent="0.35">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x14ac:dyDescent="0.35">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x14ac:dyDescent="0.35">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x14ac:dyDescent="0.35">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x14ac:dyDescent="0.35">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x14ac:dyDescent="0.35">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x14ac:dyDescent="0.35">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x14ac:dyDescent="0.35">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x14ac:dyDescent="0.35">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x14ac:dyDescent="0.35">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x14ac:dyDescent="0.35">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x14ac:dyDescent="0.35">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x14ac:dyDescent="0.35">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x14ac:dyDescent="0.35">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x14ac:dyDescent="0.35">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x14ac:dyDescent="0.35">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x14ac:dyDescent="0.35">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x14ac:dyDescent="0.35">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x14ac:dyDescent="0.35">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x14ac:dyDescent="0.35">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x14ac:dyDescent="0.35">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x14ac:dyDescent="0.35">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x14ac:dyDescent="0.35">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x14ac:dyDescent="0.35">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x14ac:dyDescent="0.35">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x14ac:dyDescent="0.35">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x14ac:dyDescent="0.35">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x14ac:dyDescent="0.35">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3605</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x14ac:dyDescent="0.35">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x14ac:dyDescent="0.35">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x14ac:dyDescent="0.35">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x14ac:dyDescent="0.35">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x14ac:dyDescent="0.35">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Battery Production Subsidy</v>
      </c>
      <c r="C1984" t="s">
        <v>3845</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battery production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254" t="str">
        <f>IF(ISBLANK(INDEX('Policy Characteristics'!K:K,MATCH($C1984,'Policy Characteristics'!$C:$C,0))),"",INDEX('Policy Characteristics'!K:K,MATCH($C1984,'Policy Characteristics'!$C:$C,0)))</f>
        <v>io-model.html</v>
      </c>
      <c r="R1984" s="254"/>
    </row>
    <row r="1985" spans="1:18" x14ac:dyDescent="0.35">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Battery Production Subsidy</v>
      </c>
      <c r="C1985" s="254" t="str">
        <f>C$1984</f>
        <v>GRA for Battery Production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battery production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254" t="str">
        <f>IF(ISBLANK(INDEX('Policy Characteristics'!K:K,MATCH($C1985,'Policy Characteristics'!$C:$C,0))),"",INDEX('Policy Characteristics'!K:K,MATCH($C1985,'Policy Characteristics'!$C:$C,0)))</f>
        <v>io-model.html</v>
      </c>
      <c r="R1985" s="254"/>
    </row>
    <row r="1986" spans="1:18" x14ac:dyDescent="0.35">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Battery Production Subsidy</v>
      </c>
      <c r="C1986" s="254" t="str">
        <f t="shared" ref="C1986:C1988" si="87">C$1984</f>
        <v>GRA for Battery Production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battery production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254" t="str">
        <f>IF(ISBLANK(INDEX('Policy Characteristics'!K:K,MATCH($C1986,'Policy Characteristics'!$C:$C,0))),"",INDEX('Policy Characteristics'!K:K,MATCH($C1986,'Policy Characteristics'!$C:$C,0)))</f>
        <v>io-model.html</v>
      </c>
      <c r="R1986" s="254"/>
    </row>
    <row r="1987" spans="1:18" x14ac:dyDescent="0.35">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Battery Production Subsidy</v>
      </c>
      <c r="C1987" s="254" t="str">
        <f t="shared" si="87"/>
        <v>GRA for Battery Production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battery production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254" t="str">
        <f>IF(ISBLANK(INDEX('Policy Characteristics'!K:K,MATCH($C1987,'Policy Characteristics'!$C:$C,0))),"",INDEX('Policy Characteristics'!K:K,MATCH($C1987,'Policy Characteristics'!$C:$C,0)))</f>
        <v>io-model.html</v>
      </c>
      <c r="R1987" s="254"/>
    </row>
    <row r="1988" spans="1:18" x14ac:dyDescent="0.35">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Battery Production Subsidy</v>
      </c>
      <c r="C1988" s="254" t="str">
        <f t="shared" si="87"/>
        <v>GRA for Battery Production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battery production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254" t="str">
        <f>IF(ISBLANK(INDEX('Policy Characteristics'!K:K,MATCH($C1988,'Policy Characteristics'!$C:$C,0))),"",INDEX('Policy Characteristics'!K:K,MATCH($C1988,'Policy Characteristics'!$C:$C,0)))</f>
        <v>io-model.html</v>
      </c>
      <c r="R1988" s="254"/>
    </row>
    <row r="1989" spans="1:18" x14ac:dyDescent="0.35">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x14ac:dyDescent="0.35">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x14ac:dyDescent="0.35">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x14ac:dyDescent="0.35">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x14ac:dyDescent="0.35">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x14ac:dyDescent="0.35">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x14ac:dyDescent="0.35">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x14ac:dyDescent="0.35">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x14ac:dyDescent="0.35">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x14ac:dyDescent="0.35">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x14ac:dyDescent="0.35">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x14ac:dyDescent="0.35">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x14ac:dyDescent="0.35">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x14ac:dyDescent="0.35">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x14ac:dyDescent="0.35">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x14ac:dyDescent="0.35">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x14ac:dyDescent="0.35">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x14ac:dyDescent="0.35">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x14ac:dyDescent="0.35">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x14ac:dyDescent="0.35">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x14ac:dyDescent="0.35">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3607</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x14ac:dyDescent="0.35">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x14ac:dyDescent="0.35">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x14ac:dyDescent="0.35">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x14ac:dyDescent="0.35">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x14ac:dyDescent="0.35">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x14ac:dyDescent="0.35">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x14ac:dyDescent="0.35">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x14ac:dyDescent="0.35">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x14ac:dyDescent="0.35">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x14ac:dyDescent="0.35">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x14ac:dyDescent="0.35">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x14ac:dyDescent="0.35">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x14ac:dyDescent="0.35">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x14ac:dyDescent="0.35">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x14ac:dyDescent="0.35">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3410</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x14ac:dyDescent="0.35">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3273</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B29" sqref="B29"/>
    </sheetView>
  </sheetViews>
  <sheetFormatPr defaultColWidth="9.1796875" defaultRowHeight="14.5" x14ac:dyDescent="0.35"/>
  <cols>
    <col min="1" max="2" width="76.81640625" customWidth="1"/>
  </cols>
  <sheetData>
    <row r="1" spans="1:2" x14ac:dyDescent="0.35">
      <c r="A1" s="412" t="s">
        <v>2810</v>
      </c>
      <c r="B1" s="412"/>
    </row>
    <row r="2" spans="1:2" x14ac:dyDescent="0.35">
      <c r="A2" s="195" t="s">
        <v>2811</v>
      </c>
      <c r="B2" s="195" t="s">
        <v>2812</v>
      </c>
    </row>
    <row r="3" spans="1:2" x14ac:dyDescent="0.35">
      <c r="A3" s="196" t="s">
        <v>351</v>
      </c>
      <c r="B3" t="str">
        <f>A3</f>
        <v>million metric tons / year</v>
      </c>
    </row>
    <row r="4" spans="1:2" x14ac:dyDescent="0.35">
      <c r="A4" s="196" t="s">
        <v>3463</v>
      </c>
      <c r="B4" t="str">
        <f>A4</f>
        <v>million metric tons</v>
      </c>
    </row>
    <row r="5" spans="1:2" x14ac:dyDescent="0.35">
      <c r="A5" s="196" t="s">
        <v>3849</v>
      </c>
      <c r="B5" t="str">
        <f>A5</f>
        <v>g CO2e / 2024 dollar</v>
      </c>
    </row>
    <row r="6" spans="1:2" x14ac:dyDescent="0.35">
      <c r="A6" s="197" t="s">
        <v>2319</v>
      </c>
      <c r="B6" t="str">
        <f t="shared" ref="B6:B46" si="0">A6</f>
        <v>thousand metric tons / year</v>
      </c>
    </row>
    <row r="7" spans="1:2" x14ac:dyDescent="0.35">
      <c r="A7" s="197" t="s">
        <v>3850</v>
      </c>
      <c r="B7" t="str">
        <f>A7</f>
        <v>g CO2 / 2024 dollar</v>
      </c>
    </row>
    <row r="8" spans="1:2" ht="29" x14ac:dyDescent="0.35">
      <c r="A8" s="197" t="s">
        <v>3851</v>
      </c>
      <c r="B8" t="str">
        <f t="shared" si="0"/>
        <v>2024 dollars / metric ton CO2e abated, Annual average abatement (million metric tons CO2e)</v>
      </c>
    </row>
    <row r="9" spans="1:2" x14ac:dyDescent="0.35">
      <c r="A9" s="197" t="s">
        <v>3852</v>
      </c>
      <c r="B9" t="str">
        <f t="shared" si="0"/>
        <v>billion 2024 dollars / year</v>
      </c>
    </row>
    <row r="10" spans="1:2" x14ac:dyDescent="0.35">
      <c r="A10" s="197" t="s">
        <v>3853</v>
      </c>
      <c r="B10" t="str">
        <f t="shared" si="0"/>
        <v>billion 2024 dollars</v>
      </c>
    </row>
    <row r="11" spans="1:2" x14ac:dyDescent="0.35">
      <c r="A11" s="197" t="s">
        <v>2852</v>
      </c>
      <c r="B11" t="str">
        <f t="shared" si="0"/>
        <v>jobs</v>
      </c>
    </row>
    <row r="12" spans="1:2" x14ac:dyDescent="0.35">
      <c r="A12" s="197" t="s">
        <v>2894</v>
      </c>
      <c r="B12" t="str">
        <f t="shared" si="0"/>
        <v>incidents / year</v>
      </c>
    </row>
    <row r="13" spans="1:2" x14ac:dyDescent="0.35">
      <c r="A13" s="197" t="s">
        <v>2871</v>
      </c>
      <c r="B13" t="str">
        <f t="shared" si="0"/>
        <v>% change</v>
      </c>
    </row>
    <row r="14" spans="1:2" x14ac:dyDescent="0.35">
      <c r="A14" s="197" t="s">
        <v>3854</v>
      </c>
      <c r="B14" t="str">
        <f t="shared" si="0"/>
        <v>2024 dollars / employee-year</v>
      </c>
    </row>
    <row r="15" spans="1:2" x14ac:dyDescent="0.35">
      <c r="A15" s="197" t="s">
        <v>352</v>
      </c>
      <c r="B15" t="str">
        <f t="shared" si="0"/>
        <v>lives / year</v>
      </c>
    </row>
    <row r="16" spans="1:2" x14ac:dyDescent="0.35">
      <c r="A16" s="197" t="s">
        <v>353</v>
      </c>
      <c r="B16" t="str">
        <f t="shared" si="0"/>
        <v>terawatt-hours (TWh) / year</v>
      </c>
    </row>
    <row r="17" spans="1:2" x14ac:dyDescent="0.35">
      <c r="A17" s="197" t="s">
        <v>3541</v>
      </c>
      <c r="B17" t="str">
        <f t="shared" si="0"/>
        <v>terawatt-hours (TWh)</v>
      </c>
    </row>
    <row r="18" spans="1:2" x14ac:dyDescent="0.35">
      <c r="A18" s="197" t="s">
        <v>3317</v>
      </c>
      <c r="B18" t="str">
        <f t="shared" si="0"/>
        <v>%</v>
      </c>
    </row>
    <row r="19" spans="1:2" x14ac:dyDescent="0.35">
      <c r="A19" s="197" t="s">
        <v>3318</v>
      </c>
      <c r="B19" t="str">
        <f t="shared" si="0"/>
        <v>metric tons CO2e / megawatt-hour (MWh)</v>
      </c>
    </row>
    <row r="20" spans="1:2" x14ac:dyDescent="0.35">
      <c r="A20" s="197" t="s">
        <v>3855</v>
      </c>
      <c r="B20" t="str">
        <f t="shared" si="0"/>
        <v>kilowatt-hour / 2024 dollar</v>
      </c>
    </row>
    <row r="21" spans="1:2" x14ac:dyDescent="0.35">
      <c r="A21" s="197" t="s">
        <v>354</v>
      </c>
      <c r="B21" t="str">
        <f t="shared" si="0"/>
        <v>gigawatts (GW) / year</v>
      </c>
    </row>
    <row r="22" spans="1:2" x14ac:dyDescent="0.35">
      <c r="A22" s="197" t="s">
        <v>3856</v>
      </c>
      <c r="B22" t="str">
        <f t="shared" si="0"/>
        <v>2024 dollars / megawatt-hour (MWh)</v>
      </c>
    </row>
    <row r="23" spans="1:2" x14ac:dyDescent="0.35">
      <c r="A23" s="197" t="s">
        <v>2458</v>
      </c>
      <c r="B23" t="str">
        <f t="shared" si="0"/>
        <v>cubic km / yr</v>
      </c>
    </row>
    <row r="24" spans="1:2" x14ac:dyDescent="0.35">
      <c r="A24" s="197" t="s">
        <v>2378</v>
      </c>
      <c r="B24" t="str">
        <f t="shared" si="0"/>
        <v>trillion passenger-miles / year</v>
      </c>
    </row>
    <row r="25" spans="1:2" x14ac:dyDescent="0.35">
      <c r="A25" s="197" t="s">
        <v>2379</v>
      </c>
      <c r="B25" t="str">
        <f t="shared" si="0"/>
        <v>trillion freight ton-miles / year</v>
      </c>
    </row>
    <row r="26" spans="1:2" x14ac:dyDescent="0.35">
      <c r="A26" s="197" t="s">
        <v>474</v>
      </c>
      <c r="B26" t="str">
        <f t="shared" si="0"/>
        <v>million vehicles / year</v>
      </c>
    </row>
    <row r="27" spans="1:2" x14ac:dyDescent="0.35">
      <c r="A27" s="197" t="s">
        <v>2356</v>
      </c>
      <c r="B27" t="str">
        <f t="shared" si="0"/>
        <v>thousand vehicles / year</v>
      </c>
    </row>
    <row r="28" spans="1:2" x14ac:dyDescent="0.35">
      <c r="A28" s="197" t="s">
        <v>2355</v>
      </c>
      <c r="B28" t="str">
        <f t="shared" si="0"/>
        <v>million vehicles</v>
      </c>
    </row>
    <row r="29" spans="1:2" x14ac:dyDescent="0.35">
      <c r="A29" s="197" t="s">
        <v>2388</v>
      </c>
      <c r="B29" t="str">
        <f t="shared" si="0"/>
        <v>thousand vehicles</v>
      </c>
    </row>
    <row r="30" spans="1:2" x14ac:dyDescent="0.35">
      <c r="A30" s="197" t="s">
        <v>456</v>
      </c>
      <c r="B30" t="str">
        <f t="shared" si="0"/>
        <v>quads / year</v>
      </c>
    </row>
    <row r="31" spans="1:2" x14ac:dyDescent="0.35">
      <c r="A31" s="197" t="s">
        <v>3857</v>
      </c>
      <c r="B31" t="str">
        <f>A31</f>
        <v>thousand BTU / 2024 dollar</v>
      </c>
    </row>
    <row r="32" spans="1:2" x14ac:dyDescent="0.35">
      <c r="A32" s="197" t="s">
        <v>2361</v>
      </c>
      <c r="B32" t="str">
        <f t="shared" si="0"/>
        <v>millions of short tons / year</v>
      </c>
    </row>
    <row r="33" spans="1:2" x14ac:dyDescent="0.35">
      <c r="A33" s="197" t="s">
        <v>2362</v>
      </c>
      <c r="B33" t="str">
        <f t="shared" si="0"/>
        <v>trillion cubic feet / year</v>
      </c>
    </row>
    <row r="34" spans="1:2" x14ac:dyDescent="0.35">
      <c r="A34" s="197" t="s">
        <v>3287</v>
      </c>
      <c r="B34" t="str">
        <f t="shared" si="0"/>
        <v>million barrels of oil / year</v>
      </c>
    </row>
    <row r="35" spans="1:2" x14ac:dyDescent="0.35">
      <c r="A35" s="197" t="s">
        <v>2630</v>
      </c>
      <c r="B35" t="str">
        <f t="shared" si="0"/>
        <v>million gallons / year</v>
      </c>
    </row>
    <row r="36" spans="1:2" x14ac:dyDescent="0.35">
      <c r="A36" s="197" t="s">
        <v>2423</v>
      </c>
      <c r="B36" t="str">
        <f t="shared" si="0"/>
        <v>trillion BTU / year</v>
      </c>
    </row>
    <row r="37" spans="1:2" x14ac:dyDescent="0.35">
      <c r="A37" s="197" t="s">
        <v>3858</v>
      </c>
      <c r="B37" t="str">
        <f t="shared" si="0"/>
        <v>2024 dollars / short ton</v>
      </c>
    </row>
    <row r="38" spans="1:2" x14ac:dyDescent="0.35">
      <c r="A38" s="197" t="s">
        <v>3859</v>
      </c>
      <c r="B38" t="str">
        <f t="shared" si="0"/>
        <v>2024 dollars / thousand cubic feet</v>
      </c>
    </row>
    <row r="39" spans="1:2" x14ac:dyDescent="0.35">
      <c r="A39" s="197" t="s">
        <v>3860</v>
      </c>
      <c r="B39" t="str">
        <f t="shared" si="0"/>
        <v>2024 dollars / gallon</v>
      </c>
    </row>
    <row r="40" spans="1:2" x14ac:dyDescent="0.35">
      <c r="A40" s="197" t="s">
        <v>3861</v>
      </c>
      <c r="B40" t="str">
        <f t="shared" si="0"/>
        <v>2024 dollars / barrel of oil</v>
      </c>
    </row>
    <row r="41" spans="1:2" x14ac:dyDescent="0.35">
      <c r="A41" s="197" t="s">
        <v>3862</v>
      </c>
      <c r="B41" t="str">
        <f t="shared" si="0"/>
        <v>2024 dollars / kg</v>
      </c>
    </row>
    <row r="42" spans="1:2" x14ac:dyDescent="0.35">
      <c r="A42" s="197" t="s">
        <v>3863</v>
      </c>
      <c r="B42" t="str">
        <f t="shared" si="0"/>
        <v>2024 dollars / kilowatt-hour (kWh)</v>
      </c>
    </row>
    <row r="43" spans="1:2" x14ac:dyDescent="0.35">
      <c r="A43" s="197" t="s">
        <v>3856</v>
      </c>
      <c r="B43" t="str">
        <f t="shared" ref="B43" si="1">A43</f>
        <v>2024 dollars / megawatt-hour (MWh)</v>
      </c>
    </row>
    <row r="44" spans="1:2" x14ac:dyDescent="0.35">
      <c r="A44" s="197" t="s">
        <v>3276</v>
      </c>
      <c r="B44" t="str">
        <f t="shared" si="0"/>
        <v>cost of eqpt. to capture 1 metric ton CO2e/yr (2020 dollars)</v>
      </c>
    </row>
    <row r="45" spans="1:2" x14ac:dyDescent="0.35">
      <c r="A45" s="197" t="s">
        <v>3864</v>
      </c>
      <c r="B45" t="str">
        <f t="shared" si="0"/>
        <v>million 2024 dollars / megawatt (MW)</v>
      </c>
    </row>
    <row r="46" spans="1:2" x14ac:dyDescent="0.35">
      <c r="A46" s="197" t="s">
        <v>3865</v>
      </c>
      <c r="B46" t="str">
        <f t="shared" si="0"/>
        <v>cost of eqpt. to produce 1 kg H2/yr (2024 dollars)</v>
      </c>
    </row>
    <row r="48" spans="1:2" x14ac:dyDescent="0.35">
      <c r="A48" s="412" t="s">
        <v>2814</v>
      </c>
      <c r="B48" s="412"/>
    </row>
    <row r="49" spans="1:2" x14ac:dyDescent="0.35">
      <c r="A49" s="195" t="s">
        <v>2811</v>
      </c>
      <c r="B49" s="195" t="s">
        <v>2812</v>
      </c>
    </row>
    <row r="50" spans="1:2" x14ac:dyDescent="0.35">
      <c r="A50" s="159" t="s">
        <v>137</v>
      </c>
      <c r="B50" t="str">
        <f t="shared" ref="B50:B51" si="2">A50</f>
        <v>$/metric ton CO2e</v>
      </c>
    </row>
    <row r="51" spans="1:2" x14ac:dyDescent="0.35">
      <c r="A51" s="159" t="s">
        <v>139</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0" zoomScale="70" zoomScaleNormal="70" workbookViewId="0">
      <selection activeCell="I50" sqref="I50"/>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2310</v>
      </c>
      <c r="B1" s="165" t="s">
        <v>2311</v>
      </c>
      <c r="C1" s="198" t="s">
        <v>2813</v>
      </c>
      <c r="D1" s="165" t="s">
        <v>60</v>
      </c>
      <c r="E1" s="165" t="s">
        <v>62</v>
      </c>
      <c r="F1" s="165" t="s">
        <v>438</v>
      </c>
      <c r="G1" s="165" t="s">
        <v>61</v>
      </c>
      <c r="H1" s="165" t="s">
        <v>2320</v>
      </c>
      <c r="I1" s="166" t="s">
        <v>302</v>
      </c>
      <c r="J1" s="44" t="s">
        <v>3551</v>
      </c>
    </row>
    <row r="2" spans="1:10" x14ac:dyDescent="0.35">
      <c r="A2" s="2" t="s">
        <v>2325</v>
      </c>
      <c r="B2" s="1" t="s">
        <v>2326</v>
      </c>
      <c r="C2" s="43">
        <v>1</v>
      </c>
      <c r="D2" s="1" t="s">
        <v>63</v>
      </c>
      <c r="E2" s="1" t="s">
        <v>64</v>
      </c>
      <c r="F2" s="1" t="str">
        <f>UnitControlCenter!$B$3</f>
        <v>million metric tons / year</v>
      </c>
      <c r="G2" s="1" t="s">
        <v>173</v>
      </c>
      <c r="J2" s="1" t="s">
        <v>3557</v>
      </c>
    </row>
    <row r="3" spans="1:10" x14ac:dyDescent="0.35">
      <c r="A3" s="2" t="s">
        <v>2325</v>
      </c>
      <c r="B3" s="1" t="s">
        <v>2327</v>
      </c>
      <c r="C3" s="47">
        <v>1</v>
      </c>
      <c r="D3" s="2" t="s">
        <v>63</v>
      </c>
      <c r="E3" s="2" t="s">
        <v>64</v>
      </c>
      <c r="F3" s="1" t="str">
        <f>UnitControlCenter!$B$3</f>
        <v>million metric tons / year</v>
      </c>
      <c r="G3" s="1" t="s">
        <v>2309</v>
      </c>
    </row>
    <row r="4" spans="1:10" ht="29" x14ac:dyDescent="0.35">
      <c r="A4" s="2" t="s">
        <v>2325</v>
      </c>
      <c r="B4" s="1" t="s">
        <v>3461</v>
      </c>
      <c r="C4" s="43">
        <v>1</v>
      </c>
      <c r="D4" s="1" t="s">
        <v>63</v>
      </c>
      <c r="E4" s="1" t="s">
        <v>64</v>
      </c>
      <c r="F4" s="1" t="str">
        <f>UnitControlCenter!B4</f>
        <v>million metric tons</v>
      </c>
      <c r="G4" s="1" t="s">
        <v>3464</v>
      </c>
      <c r="J4" s="1" t="s">
        <v>3558</v>
      </c>
    </row>
    <row r="5" spans="1:10" ht="29" x14ac:dyDescent="0.35">
      <c r="A5" s="2" t="s">
        <v>2325</v>
      </c>
      <c r="B5" s="1" t="s">
        <v>3462</v>
      </c>
      <c r="C5" s="47">
        <v>1</v>
      </c>
      <c r="D5" s="2" t="s">
        <v>63</v>
      </c>
      <c r="E5" s="2" t="s">
        <v>64</v>
      </c>
      <c r="F5" s="1" t="str">
        <f>UnitControlCenter!B4</f>
        <v>million metric tons</v>
      </c>
      <c r="G5" s="1" t="s">
        <v>3465</v>
      </c>
    </row>
    <row r="6" spans="1:10" ht="72.5" x14ac:dyDescent="0.35">
      <c r="A6" s="2" t="s">
        <v>2325</v>
      </c>
      <c r="B6" s="2" t="s">
        <v>2328</v>
      </c>
      <c r="C6" s="43">
        <v>1</v>
      </c>
      <c r="D6" s="1" t="s">
        <v>65</v>
      </c>
      <c r="E6" s="1" t="s">
        <v>66</v>
      </c>
      <c r="F6" s="1" t="str">
        <f>UnitControlCenter!$B$3</f>
        <v>million metric tons / year</v>
      </c>
      <c r="G6" s="1" t="s">
        <v>2791</v>
      </c>
      <c r="H6" s="1" t="s">
        <v>2792</v>
      </c>
      <c r="I6" s="1" t="s">
        <v>2793</v>
      </c>
    </row>
    <row r="7" spans="1:10" ht="29" x14ac:dyDescent="0.35">
      <c r="A7" s="2" t="s">
        <v>2325</v>
      </c>
      <c r="B7" s="2" t="s">
        <v>2329</v>
      </c>
      <c r="C7" s="43">
        <v>1</v>
      </c>
      <c r="D7" s="1" t="s">
        <v>65</v>
      </c>
      <c r="E7" s="1" t="s">
        <v>66</v>
      </c>
      <c r="F7" s="1" t="str">
        <f>UnitControlCenter!$B$3</f>
        <v>million metric tons / year</v>
      </c>
      <c r="G7" s="1" t="s">
        <v>2794</v>
      </c>
      <c r="H7" s="1" t="s">
        <v>2795</v>
      </c>
      <c r="I7" s="1" t="s">
        <v>2796</v>
      </c>
    </row>
    <row r="8" spans="1:10" ht="29" x14ac:dyDescent="0.35">
      <c r="A8" s="2" t="s">
        <v>2325</v>
      </c>
      <c r="B8" s="2" t="s">
        <v>2330</v>
      </c>
      <c r="C8" s="43">
        <v>1</v>
      </c>
      <c r="D8" s="1" t="s">
        <v>65</v>
      </c>
      <c r="E8" s="1" t="s">
        <v>66</v>
      </c>
      <c r="F8" s="1" t="str">
        <f>UnitControlCenter!$B$3</f>
        <v>million metric tons / year</v>
      </c>
      <c r="G8" s="1" t="s">
        <v>2598</v>
      </c>
      <c r="H8" s="1" t="s">
        <v>2599</v>
      </c>
      <c r="I8" s="1" t="s">
        <v>2600</v>
      </c>
    </row>
    <row r="9" spans="1:10" x14ac:dyDescent="0.35">
      <c r="A9" s="2" t="s">
        <v>2325</v>
      </c>
      <c r="B9" s="2" t="s">
        <v>2862</v>
      </c>
      <c r="C9" s="43">
        <v>0</v>
      </c>
      <c r="D9" s="1" t="s">
        <v>63</v>
      </c>
      <c r="E9" s="1" t="s">
        <v>64</v>
      </c>
      <c r="F9" s="1" t="str">
        <f>UnitControlCenter!$B$5</f>
        <v>g CO2e / 2024 dollar</v>
      </c>
      <c r="G9" s="1" t="s">
        <v>2816</v>
      </c>
    </row>
    <row r="10" spans="1:10" x14ac:dyDescent="0.35">
      <c r="A10" s="2" t="s">
        <v>2325</v>
      </c>
      <c r="B10" s="2" t="s">
        <v>131</v>
      </c>
      <c r="C10" s="43">
        <v>1</v>
      </c>
      <c r="D10" s="1" t="s">
        <v>63</v>
      </c>
      <c r="E10" s="1" t="s">
        <v>64</v>
      </c>
      <c r="F10" s="1" t="str">
        <f>UnitControlCenter!$B$3</f>
        <v>million metric tons / year</v>
      </c>
      <c r="G10" s="1" t="s">
        <v>2428</v>
      </c>
    </row>
    <row r="11" spans="1:10" x14ac:dyDescent="0.35">
      <c r="A11" s="2" t="s">
        <v>2325</v>
      </c>
      <c r="B11" s="2" t="s">
        <v>2426</v>
      </c>
      <c r="C11" s="43">
        <v>1</v>
      </c>
      <c r="D11" s="1" t="s">
        <v>63</v>
      </c>
      <c r="E11" s="1" t="s">
        <v>64</v>
      </c>
      <c r="F11" s="1" t="str">
        <f>UnitControlCenter!$B$3</f>
        <v>million metric tons / year</v>
      </c>
      <c r="G11" s="1" t="s">
        <v>2429</v>
      </c>
    </row>
    <row r="12" spans="1:10" x14ac:dyDescent="0.35">
      <c r="A12" s="2" t="s">
        <v>2325</v>
      </c>
      <c r="B12" s="2" t="s">
        <v>2484</v>
      </c>
      <c r="C12" s="43">
        <v>1</v>
      </c>
      <c r="D12" s="1" t="s">
        <v>63</v>
      </c>
      <c r="E12" s="1" t="s">
        <v>64</v>
      </c>
      <c r="F12" s="1" t="str">
        <f>UnitControlCenter!$B$3</f>
        <v>million metric tons / year</v>
      </c>
      <c r="G12" s="1" t="s">
        <v>2492</v>
      </c>
    </row>
    <row r="13" spans="1:10" x14ac:dyDescent="0.35">
      <c r="A13" s="2" t="s">
        <v>2325</v>
      </c>
      <c r="B13" s="2" t="s">
        <v>93</v>
      </c>
      <c r="C13" s="43">
        <v>1</v>
      </c>
      <c r="D13" s="1" t="s">
        <v>63</v>
      </c>
      <c r="E13" s="1" t="s">
        <v>64</v>
      </c>
      <c r="F13" s="1" t="str">
        <f>UnitControlCenter!$B$3</f>
        <v>million metric tons / year</v>
      </c>
      <c r="G13" s="1" t="s">
        <v>2430</v>
      </c>
    </row>
    <row r="14" spans="1:10" x14ac:dyDescent="0.35">
      <c r="A14" s="2" t="s">
        <v>2325</v>
      </c>
      <c r="B14" s="2" t="s">
        <v>9</v>
      </c>
      <c r="C14" s="43">
        <v>1</v>
      </c>
      <c r="D14" s="1" t="s">
        <v>63</v>
      </c>
      <c r="E14" s="1" t="s">
        <v>64</v>
      </c>
      <c r="F14" s="1" t="str">
        <f>UnitControlCenter!$B$3</f>
        <v>million metric tons / year</v>
      </c>
      <c r="G14" s="1" t="s">
        <v>2449</v>
      </c>
    </row>
    <row r="15" spans="1:10" x14ac:dyDescent="0.35">
      <c r="A15" s="2" t="s">
        <v>2325</v>
      </c>
      <c r="B15" s="2" t="s">
        <v>2427</v>
      </c>
      <c r="C15" s="43">
        <v>1</v>
      </c>
      <c r="D15" s="1" t="s">
        <v>63</v>
      </c>
      <c r="E15" s="1" t="s">
        <v>64</v>
      </c>
      <c r="F15" s="1" t="str">
        <f>UnitControlCenter!$B$3</f>
        <v>million metric tons / year</v>
      </c>
      <c r="G15" s="1" t="s">
        <v>2431</v>
      </c>
    </row>
    <row r="16" spans="1:10" x14ac:dyDescent="0.35">
      <c r="A16" s="2" t="s">
        <v>2325</v>
      </c>
      <c r="B16" s="2" t="s">
        <v>4</v>
      </c>
      <c r="C16" s="43">
        <v>1</v>
      </c>
      <c r="D16" s="1" t="s">
        <v>63</v>
      </c>
      <c r="E16" s="1" t="s">
        <v>64</v>
      </c>
      <c r="F16" s="1" t="str">
        <f>UnitControlCenter!$B$3</f>
        <v>million metric tons / year</v>
      </c>
      <c r="G16" s="1" t="s">
        <v>2432</v>
      </c>
    </row>
    <row r="17" spans="1:10" x14ac:dyDescent="0.35">
      <c r="A17" s="2" t="s">
        <v>2325</v>
      </c>
      <c r="B17" s="2" t="s">
        <v>2436</v>
      </c>
      <c r="C17" s="43">
        <v>1</v>
      </c>
      <c r="D17" s="1" t="s">
        <v>63</v>
      </c>
      <c r="E17" s="1" t="s">
        <v>64</v>
      </c>
      <c r="F17" s="1" t="str">
        <f>UnitControlCenter!$B$3</f>
        <v>million metric tons / year</v>
      </c>
      <c r="G17" s="1" t="s">
        <v>2433</v>
      </c>
    </row>
    <row r="18" spans="1:10" ht="363" thickBot="1" x14ac:dyDescent="0.4">
      <c r="A18" s="192" t="s">
        <v>2325</v>
      </c>
      <c r="B18" s="192" t="s">
        <v>3661</v>
      </c>
      <c r="C18" s="199">
        <v>1</v>
      </c>
      <c r="D18" s="193" t="s">
        <v>65</v>
      </c>
      <c r="E18" s="193" t="s">
        <v>66</v>
      </c>
      <c r="F18" s="193" t="s">
        <v>351</v>
      </c>
      <c r="G18" s="193" t="s">
        <v>3662</v>
      </c>
      <c r="H18" s="193" t="s">
        <v>3697</v>
      </c>
      <c r="I18" s="193" t="s">
        <v>3663</v>
      </c>
      <c r="J18" s="193"/>
    </row>
    <row r="19" spans="1:10" ht="101.5" x14ac:dyDescent="0.35">
      <c r="A19" s="2" t="s">
        <v>2331</v>
      </c>
      <c r="B19" s="2" t="s">
        <v>2218</v>
      </c>
      <c r="C19" s="43">
        <v>1</v>
      </c>
      <c r="D19" s="1" t="s">
        <v>65</v>
      </c>
      <c r="E19" s="1" t="s">
        <v>66</v>
      </c>
      <c r="F19" s="1" t="str">
        <f>UnitControlCenter!$B$3</f>
        <v>million metric tons / year</v>
      </c>
      <c r="G19" s="1" t="s">
        <v>3292</v>
      </c>
      <c r="H19" s="1" t="s">
        <v>2792</v>
      </c>
      <c r="I19" s="1" t="s">
        <v>2793</v>
      </c>
    </row>
    <row r="20" spans="1:10" ht="101.5" x14ac:dyDescent="0.35">
      <c r="A20" s="2" t="s">
        <v>2331</v>
      </c>
      <c r="B20" s="2" t="s">
        <v>2234</v>
      </c>
      <c r="C20" s="43">
        <v>1</v>
      </c>
      <c r="D20" s="1" t="s">
        <v>65</v>
      </c>
      <c r="E20" s="1" t="s">
        <v>66</v>
      </c>
      <c r="F20" s="1" t="str">
        <f>UnitControlCenter!$B$3</f>
        <v>million metric tons / year</v>
      </c>
      <c r="G20" s="1" t="s">
        <v>3304</v>
      </c>
      <c r="H20" s="1" t="s">
        <v>2792</v>
      </c>
      <c r="I20" s="1" t="s">
        <v>3293</v>
      </c>
    </row>
    <row r="21" spans="1:10" ht="101.5" x14ac:dyDescent="0.35">
      <c r="A21" s="2" t="s">
        <v>2331</v>
      </c>
      <c r="B21" s="2" t="s">
        <v>2236</v>
      </c>
      <c r="C21" s="43">
        <v>1</v>
      </c>
      <c r="D21" s="1" t="s">
        <v>65</v>
      </c>
      <c r="E21" s="1" t="s">
        <v>66</v>
      </c>
      <c r="F21" s="1" t="str">
        <f>UnitControlCenter!$B$3</f>
        <v>million metric tons / year</v>
      </c>
      <c r="G21" s="1" t="s">
        <v>3305</v>
      </c>
      <c r="H21" s="1" t="s">
        <v>2792</v>
      </c>
      <c r="I21" s="1" t="s">
        <v>3294</v>
      </c>
    </row>
    <row r="22" spans="1:10" ht="101.5" x14ac:dyDescent="0.35">
      <c r="A22" s="2" t="s">
        <v>2331</v>
      </c>
      <c r="B22" s="2" t="s">
        <v>2318</v>
      </c>
      <c r="C22" s="43">
        <v>1</v>
      </c>
      <c r="D22" s="1" t="s">
        <v>65</v>
      </c>
      <c r="E22" s="1" t="s">
        <v>66</v>
      </c>
      <c r="F22" s="1" t="str">
        <f>UnitControlCenter!$B$3</f>
        <v>million metric tons / year</v>
      </c>
      <c r="G22" s="1" t="s">
        <v>3306</v>
      </c>
      <c r="H22" s="1" t="s">
        <v>2792</v>
      </c>
      <c r="I22" s="1" t="s">
        <v>3295</v>
      </c>
    </row>
    <row r="23" spans="1:10" ht="101.5" x14ac:dyDescent="0.35">
      <c r="A23" s="2" t="s">
        <v>2331</v>
      </c>
      <c r="B23" s="2" t="s">
        <v>2317</v>
      </c>
      <c r="C23" s="43">
        <v>1</v>
      </c>
      <c r="D23" s="1" t="s">
        <v>65</v>
      </c>
      <c r="E23" s="1" t="s">
        <v>66</v>
      </c>
      <c r="F23" s="1" t="str">
        <f>UnitControlCenter!$B$6</f>
        <v>thousand metric tons / year</v>
      </c>
      <c r="G23" s="1" t="s">
        <v>3307</v>
      </c>
      <c r="H23" s="1" t="s">
        <v>2792</v>
      </c>
      <c r="I23" s="1" t="s">
        <v>3296</v>
      </c>
    </row>
    <row r="24" spans="1:10" ht="101.5" x14ac:dyDescent="0.35">
      <c r="A24" s="2" t="s">
        <v>2331</v>
      </c>
      <c r="B24" s="2" t="s">
        <v>2225</v>
      </c>
      <c r="C24" s="43">
        <v>1</v>
      </c>
      <c r="D24" s="1" t="s">
        <v>65</v>
      </c>
      <c r="E24" s="1" t="s">
        <v>66</v>
      </c>
      <c r="F24" s="1" t="str">
        <f>UnitControlCenter!$B$6</f>
        <v>thousand metric tons / year</v>
      </c>
      <c r="G24" s="1" t="s">
        <v>3308</v>
      </c>
      <c r="H24" s="1" t="s">
        <v>2792</v>
      </c>
      <c r="I24" s="1" t="s">
        <v>3297</v>
      </c>
    </row>
    <row r="25" spans="1:10" ht="87" x14ac:dyDescent="0.35">
      <c r="A25" s="2" t="s">
        <v>2331</v>
      </c>
      <c r="B25" s="2" t="s">
        <v>2230</v>
      </c>
      <c r="C25" s="43">
        <v>1</v>
      </c>
      <c r="D25" s="1" t="s">
        <v>65</v>
      </c>
      <c r="E25" s="1" t="s">
        <v>66</v>
      </c>
      <c r="F25" s="1" t="str">
        <f>UnitControlCenter!$B$6</f>
        <v>thousand metric tons / year</v>
      </c>
      <c r="G25" s="1" t="s">
        <v>3309</v>
      </c>
      <c r="H25" s="1" t="s">
        <v>2792</v>
      </c>
      <c r="I25" s="1" t="s">
        <v>3298</v>
      </c>
    </row>
    <row r="26" spans="1:10" ht="101.5" x14ac:dyDescent="0.35">
      <c r="A26" s="2" t="s">
        <v>2331</v>
      </c>
      <c r="B26" s="2" t="s">
        <v>2232</v>
      </c>
      <c r="C26" s="43">
        <v>1</v>
      </c>
      <c r="D26" s="1" t="s">
        <v>65</v>
      </c>
      <c r="E26" s="1" t="s">
        <v>66</v>
      </c>
      <c r="F26" s="1" t="str">
        <f>UnitControlCenter!$B$6</f>
        <v>thousand metric tons / year</v>
      </c>
      <c r="G26" s="1" t="s">
        <v>3310</v>
      </c>
      <c r="H26" s="1" t="s">
        <v>2792</v>
      </c>
      <c r="I26" s="1" t="s">
        <v>3299</v>
      </c>
    </row>
    <row r="27" spans="1:10" ht="101.5" x14ac:dyDescent="0.35">
      <c r="A27" s="2" t="s">
        <v>2331</v>
      </c>
      <c r="B27" s="2" t="s">
        <v>2223</v>
      </c>
      <c r="C27" s="43">
        <v>1</v>
      </c>
      <c r="D27" s="1" t="s">
        <v>65</v>
      </c>
      <c r="E27" s="1" t="s">
        <v>66</v>
      </c>
      <c r="F27" s="1" t="str">
        <f>UnitControlCenter!$B$3</f>
        <v>million metric tons / year</v>
      </c>
      <c r="G27" s="1" t="s">
        <v>3311</v>
      </c>
      <c r="H27" s="1" t="s">
        <v>2792</v>
      </c>
      <c r="I27" s="1" t="s">
        <v>3300</v>
      </c>
    </row>
    <row r="28" spans="1:10" ht="101.5" x14ac:dyDescent="0.35">
      <c r="A28" s="2" t="s">
        <v>2331</v>
      </c>
      <c r="B28" s="2" t="s">
        <v>2220</v>
      </c>
      <c r="C28" s="43">
        <v>1</v>
      </c>
      <c r="D28" s="1" t="s">
        <v>65</v>
      </c>
      <c r="E28" s="1" t="s">
        <v>66</v>
      </c>
      <c r="F28" s="1" t="str">
        <f>UnitControlCenter!$B$6</f>
        <v>thousand metric tons / year</v>
      </c>
      <c r="G28" s="1" t="s">
        <v>3312</v>
      </c>
      <c r="H28" s="1" t="s">
        <v>2792</v>
      </c>
      <c r="I28" s="1" t="s">
        <v>3301</v>
      </c>
    </row>
    <row r="29" spans="1:10" ht="101.5" x14ac:dyDescent="0.35">
      <c r="A29" s="2" t="s">
        <v>2331</v>
      </c>
      <c r="B29" s="2" t="s">
        <v>2228</v>
      </c>
      <c r="C29" s="43">
        <v>1</v>
      </c>
      <c r="D29" s="1" t="s">
        <v>65</v>
      </c>
      <c r="E29" s="1" t="s">
        <v>66</v>
      </c>
      <c r="F29" s="1" t="str">
        <f>UnitControlCenter!$B$3</f>
        <v>million metric tons / year</v>
      </c>
      <c r="G29" s="1" t="s">
        <v>3313</v>
      </c>
      <c r="H29" s="1" t="s">
        <v>2792</v>
      </c>
      <c r="I29" s="1" t="s">
        <v>3302</v>
      </c>
    </row>
    <row r="30" spans="1:10" ht="102" thickBot="1" x14ac:dyDescent="0.4">
      <c r="A30" s="192" t="s">
        <v>2331</v>
      </c>
      <c r="B30" s="192" t="s">
        <v>483</v>
      </c>
      <c r="C30" s="199">
        <v>1</v>
      </c>
      <c r="D30" s="1" t="s">
        <v>65</v>
      </c>
      <c r="E30" s="1" t="s">
        <v>66</v>
      </c>
      <c r="F30" s="193" t="str">
        <f>UnitControlCenter!$B$3</f>
        <v>million metric tons / year</v>
      </c>
      <c r="G30" s="1" t="s">
        <v>3314</v>
      </c>
      <c r="H30" s="1" t="s">
        <v>2792</v>
      </c>
      <c r="I30" s="1" t="s">
        <v>3303</v>
      </c>
    </row>
    <row r="31" spans="1:10" ht="72.5" x14ac:dyDescent="0.35">
      <c r="A31" s="2" t="s">
        <v>2332</v>
      </c>
      <c r="B31" s="2" t="s">
        <v>2328</v>
      </c>
      <c r="C31" s="43">
        <v>1</v>
      </c>
      <c r="D31" s="1" t="s">
        <v>65</v>
      </c>
      <c r="E31" s="1" t="s">
        <v>66</v>
      </c>
      <c r="F31" s="1" t="str">
        <f>UnitControlCenter!$B$3</f>
        <v>million metric tons / year</v>
      </c>
      <c r="G31" s="1" t="s">
        <v>2874</v>
      </c>
      <c r="H31" s="1" t="s">
        <v>2875</v>
      </c>
      <c r="I31" s="1" t="s">
        <v>2876</v>
      </c>
    </row>
    <row r="32" spans="1:10" ht="87" x14ac:dyDescent="0.35">
      <c r="A32" s="2" t="s">
        <v>2332</v>
      </c>
      <c r="B32" s="2" t="s">
        <v>2493</v>
      </c>
      <c r="C32" s="43">
        <v>1</v>
      </c>
      <c r="D32" s="1" t="s">
        <v>65</v>
      </c>
      <c r="E32" s="1" t="s">
        <v>66</v>
      </c>
      <c r="F32" s="1" t="str">
        <f>UnitControlCenter!$B$3</f>
        <v>million metric tons / year</v>
      </c>
      <c r="G32" s="1" t="s">
        <v>2877</v>
      </c>
      <c r="H32" s="1" t="s">
        <v>2878</v>
      </c>
      <c r="I32" s="1" t="s">
        <v>2879</v>
      </c>
    </row>
    <row r="33" spans="1:10" ht="58" x14ac:dyDescent="0.35">
      <c r="A33" s="2" t="s">
        <v>2332</v>
      </c>
      <c r="B33" s="2" t="s">
        <v>2333</v>
      </c>
      <c r="C33" s="43">
        <v>1</v>
      </c>
      <c r="D33" s="1" t="s">
        <v>65</v>
      </c>
      <c r="E33" s="1" t="s">
        <v>66</v>
      </c>
      <c r="F33" s="1" t="str">
        <f>UnitControlCenter!$B$3</f>
        <v>million metric tons / year</v>
      </c>
      <c r="G33" s="1" t="s">
        <v>2880</v>
      </c>
      <c r="H33" s="1" t="s">
        <v>2881</v>
      </c>
      <c r="I33" s="1" t="s">
        <v>2882</v>
      </c>
    </row>
    <row r="34" spans="1:10" ht="15" thickBot="1" x14ac:dyDescent="0.4">
      <c r="A34" s="192" t="s">
        <v>2332</v>
      </c>
      <c r="B34" s="192" t="s">
        <v>2862</v>
      </c>
      <c r="C34" s="199">
        <v>0</v>
      </c>
      <c r="D34" s="193" t="s">
        <v>63</v>
      </c>
      <c r="E34" s="193" t="s">
        <v>64</v>
      </c>
      <c r="F34" s="193" t="str">
        <f>UnitControlCenter!$B$7</f>
        <v>g CO2 / 2024 dollar</v>
      </c>
      <c r="G34" s="193" t="s">
        <v>2815</v>
      </c>
      <c r="H34" s="193"/>
      <c r="I34" s="193"/>
      <c r="J34" s="193"/>
    </row>
    <row r="35" spans="1:10" ht="87" x14ac:dyDescent="0.35">
      <c r="A35" s="2" t="s">
        <v>2724</v>
      </c>
      <c r="B35" s="2" t="s">
        <v>2563</v>
      </c>
      <c r="C35" s="43">
        <v>1</v>
      </c>
      <c r="D35" s="1" t="s">
        <v>63</v>
      </c>
      <c r="E35" s="1" t="s">
        <v>2967</v>
      </c>
      <c r="F35" s="1" t="str">
        <f>UnitControlCenter!$B$3</f>
        <v>million metric tons / year</v>
      </c>
      <c r="G35" s="1" t="s">
        <v>3007</v>
      </c>
    </row>
    <row r="36" spans="1:10" x14ac:dyDescent="0.35">
      <c r="A36" s="2" t="s">
        <v>2724</v>
      </c>
      <c r="B36" s="2" t="s">
        <v>131</v>
      </c>
      <c r="C36" s="43">
        <v>1</v>
      </c>
      <c r="D36" s="1" t="s">
        <v>63</v>
      </c>
      <c r="E36" s="1" t="s">
        <v>2967</v>
      </c>
      <c r="F36" s="1" t="str">
        <f>UnitControlCenter!$B$3</f>
        <v>million metric tons / year</v>
      </c>
      <c r="G36" s="1" t="s">
        <v>2428</v>
      </c>
    </row>
    <row r="37" spans="1:10" x14ac:dyDescent="0.35">
      <c r="A37" s="2" t="s">
        <v>2724</v>
      </c>
      <c r="B37" s="2" t="s">
        <v>2426</v>
      </c>
      <c r="C37" s="43">
        <v>1</v>
      </c>
      <c r="D37" s="1" t="s">
        <v>63</v>
      </c>
      <c r="E37" s="1" t="s">
        <v>2967</v>
      </c>
      <c r="F37" s="1" t="str">
        <f>UnitControlCenter!$B$3</f>
        <v>million metric tons / year</v>
      </c>
      <c r="G37" s="1" t="s">
        <v>2429</v>
      </c>
    </row>
    <row r="38" spans="1:10" x14ac:dyDescent="0.35">
      <c r="A38" s="2" t="s">
        <v>2724</v>
      </c>
      <c r="B38" s="2" t="s">
        <v>2484</v>
      </c>
      <c r="C38" s="43">
        <v>1</v>
      </c>
      <c r="D38" s="1" t="s">
        <v>63</v>
      </c>
      <c r="E38" s="1" t="s">
        <v>2967</v>
      </c>
      <c r="F38" s="1" t="str">
        <f>UnitControlCenter!$B$3</f>
        <v>million metric tons / year</v>
      </c>
      <c r="G38" s="1" t="s">
        <v>2492</v>
      </c>
    </row>
    <row r="39" spans="1:10" x14ac:dyDescent="0.35">
      <c r="A39" s="2" t="s">
        <v>2724</v>
      </c>
      <c r="B39" s="2" t="s">
        <v>93</v>
      </c>
      <c r="C39" s="43">
        <v>1</v>
      </c>
      <c r="D39" s="1" t="s">
        <v>63</v>
      </c>
      <c r="E39" s="1" t="s">
        <v>2967</v>
      </c>
      <c r="F39" s="1" t="str">
        <f>UnitControlCenter!$B$3</f>
        <v>million metric tons / year</v>
      </c>
      <c r="G39" s="1" t="s">
        <v>2430</v>
      </c>
    </row>
    <row r="40" spans="1:10" ht="29" x14ac:dyDescent="0.35">
      <c r="A40" s="2" t="s">
        <v>2724</v>
      </c>
      <c r="B40" s="2" t="s">
        <v>9</v>
      </c>
      <c r="C40" s="43">
        <v>1</v>
      </c>
      <c r="D40" s="1" t="s">
        <v>63</v>
      </c>
      <c r="E40" s="1" t="s">
        <v>2967</v>
      </c>
      <c r="F40" s="1" t="str">
        <f>UnitControlCenter!$B$3</f>
        <v>million metric tons / year</v>
      </c>
      <c r="G40" s="1" t="s">
        <v>3008</v>
      </c>
    </row>
    <row r="41" spans="1:10" ht="15" thickBot="1" x14ac:dyDescent="0.4">
      <c r="A41" s="192" t="s">
        <v>2724</v>
      </c>
      <c r="B41" s="192" t="s">
        <v>4</v>
      </c>
      <c r="C41" s="199">
        <v>1</v>
      </c>
      <c r="D41" s="193" t="s">
        <v>63</v>
      </c>
      <c r="E41" s="193" t="s">
        <v>2967</v>
      </c>
      <c r="F41" s="193" t="str">
        <f>UnitControlCenter!$B$3</f>
        <v>million metric tons / year</v>
      </c>
      <c r="G41" s="193" t="s">
        <v>2432</v>
      </c>
      <c r="H41" s="193"/>
      <c r="I41" s="193"/>
      <c r="J41" s="193"/>
    </row>
    <row r="42" spans="1:10" ht="43.5" x14ac:dyDescent="0.35">
      <c r="A42" s="2" t="s">
        <v>355</v>
      </c>
      <c r="B42" s="2" t="s">
        <v>2934</v>
      </c>
      <c r="C42" s="43">
        <v>1</v>
      </c>
      <c r="D42" s="1" t="s">
        <v>65</v>
      </c>
      <c r="E42" s="1" t="s">
        <v>437</v>
      </c>
      <c r="F42" s="1" t="str">
        <f>UnitControlCenter!$B$8</f>
        <v>2024 dollars / metric ton CO2e abated, Annual average abatement (million metric tons CO2e)</v>
      </c>
      <c r="G42" s="1" t="s">
        <v>3009</v>
      </c>
    </row>
    <row r="43" spans="1:10" ht="44" thickBot="1" x14ac:dyDescent="0.4">
      <c r="A43" s="192" t="s">
        <v>355</v>
      </c>
      <c r="B43" s="192" t="s">
        <v>2935</v>
      </c>
      <c r="C43" s="199">
        <v>1</v>
      </c>
      <c r="D43" s="193" t="s">
        <v>65</v>
      </c>
      <c r="E43" s="193" t="s">
        <v>437</v>
      </c>
      <c r="F43" s="193" t="str">
        <f>UnitControlCenter!$B$8</f>
        <v>2024 dollars / metric ton CO2e abated, Annual average abatement (million metric tons CO2e)</v>
      </c>
      <c r="G43" s="193" t="s">
        <v>3009</v>
      </c>
      <c r="H43" s="193"/>
      <c r="I43" s="193"/>
      <c r="J43" s="193"/>
    </row>
    <row r="44" spans="1:10" ht="43.5" x14ac:dyDescent="0.35">
      <c r="A44" s="2" t="s">
        <v>2334</v>
      </c>
      <c r="B44" s="2" t="s">
        <v>2938</v>
      </c>
      <c r="C44" s="43">
        <v>1</v>
      </c>
      <c r="D44" s="1" t="s">
        <v>65</v>
      </c>
      <c r="E44" s="1" t="s">
        <v>64</v>
      </c>
      <c r="F44" s="1" t="str">
        <f>UnitControlCenter!$B$9</f>
        <v>billion 2024 dollars / year</v>
      </c>
      <c r="G44" s="1" t="s">
        <v>2936</v>
      </c>
      <c r="H44" s="1" t="s">
        <v>2412</v>
      </c>
      <c r="I44" s="1" t="s">
        <v>2396</v>
      </c>
    </row>
    <row r="45" spans="1:10" x14ac:dyDescent="0.35">
      <c r="A45" s="2" t="s">
        <v>2334</v>
      </c>
      <c r="B45" s="191" t="s">
        <v>2743</v>
      </c>
      <c r="C45" s="43">
        <v>1</v>
      </c>
      <c r="D45" s="1" t="s">
        <v>63</v>
      </c>
      <c r="E45" s="1" t="s">
        <v>64</v>
      </c>
      <c r="F45" s="1" t="str">
        <f>UnitControlCenter!$B$9</f>
        <v>billion 2024 dollars / year</v>
      </c>
      <c r="G45" s="1" t="s">
        <v>2737</v>
      </c>
    </row>
    <row r="46" spans="1:10" ht="58" x14ac:dyDescent="0.35">
      <c r="A46" s="2" t="s">
        <v>2334</v>
      </c>
      <c r="B46" s="2" t="s">
        <v>2925</v>
      </c>
      <c r="C46" s="43">
        <v>1</v>
      </c>
      <c r="D46" s="1" t="s">
        <v>65</v>
      </c>
      <c r="E46" s="1" t="s">
        <v>66</v>
      </c>
      <c r="F46" s="1" t="str">
        <f>UnitControlCenter!$B$9</f>
        <v>billion 2024 dollars / year</v>
      </c>
      <c r="G46" s="1" t="s">
        <v>2926</v>
      </c>
      <c r="H46" s="1" t="s">
        <v>2927</v>
      </c>
      <c r="I46" s="1" t="s">
        <v>2928</v>
      </c>
    </row>
    <row r="47" spans="1:10" ht="29" x14ac:dyDescent="0.35">
      <c r="A47" s="2" t="s">
        <v>2334</v>
      </c>
      <c r="B47" s="191" t="s">
        <v>2929</v>
      </c>
      <c r="C47" s="43">
        <v>1</v>
      </c>
      <c r="D47" s="1" t="s">
        <v>63</v>
      </c>
      <c r="E47" s="1" t="s">
        <v>64</v>
      </c>
      <c r="F47" s="1" t="str">
        <f>UnitControlCenter!$B$10</f>
        <v>billion 2024 dollars</v>
      </c>
      <c r="G47" s="1" t="s">
        <v>2930</v>
      </c>
    </row>
    <row r="48" spans="1:10" ht="29" x14ac:dyDescent="0.35">
      <c r="A48" s="2" t="s">
        <v>2334</v>
      </c>
      <c r="B48" s="191" t="s">
        <v>2931</v>
      </c>
      <c r="C48" s="43">
        <v>1</v>
      </c>
      <c r="D48" s="1" t="s">
        <v>63</v>
      </c>
      <c r="E48" s="1" t="s">
        <v>64</v>
      </c>
      <c r="F48" s="1" t="str">
        <f>UnitControlCenter!$B$9</f>
        <v>billion 2024 dollars / year</v>
      </c>
      <c r="G48" s="1" t="s">
        <v>2932</v>
      </c>
    </row>
    <row r="49" spans="1:10" ht="145.5" thickBot="1" x14ac:dyDescent="0.4">
      <c r="A49" s="192" t="s">
        <v>2334</v>
      </c>
      <c r="B49" s="194" t="s">
        <v>3005</v>
      </c>
      <c r="C49" s="199">
        <v>1</v>
      </c>
      <c r="D49" s="193" t="s">
        <v>65</v>
      </c>
      <c r="E49" s="193" t="s">
        <v>64</v>
      </c>
      <c r="F49" s="193" t="str">
        <f>UnitControlCenter!$B$9</f>
        <v>billion 2024 dollars / year</v>
      </c>
      <c r="G49" s="193" t="s">
        <v>3841</v>
      </c>
      <c r="H49" s="193" t="s">
        <v>3840</v>
      </c>
      <c r="I49" s="193" t="s">
        <v>3843</v>
      </c>
      <c r="J49" s="193"/>
    </row>
    <row r="50" spans="1:10" ht="29" x14ac:dyDescent="0.35">
      <c r="A50" s="2" t="s">
        <v>2849</v>
      </c>
      <c r="B50" s="191" t="s">
        <v>2866</v>
      </c>
      <c r="C50" s="43">
        <v>1</v>
      </c>
      <c r="D50" s="1" t="s">
        <v>65</v>
      </c>
      <c r="E50" s="1" t="s">
        <v>64</v>
      </c>
      <c r="F50" s="1" t="str">
        <f>UnitControlCenter!$B$11</f>
        <v>jobs</v>
      </c>
      <c r="G50" s="1" t="s">
        <v>2857</v>
      </c>
      <c r="H50" s="1" t="s">
        <v>2856</v>
      </c>
      <c r="I50" s="1" t="s">
        <v>2397</v>
      </c>
    </row>
    <row r="51" spans="1:10" ht="29" x14ac:dyDescent="0.35">
      <c r="A51" s="2" t="s">
        <v>2849</v>
      </c>
      <c r="B51" s="191" t="s">
        <v>3256</v>
      </c>
      <c r="C51" s="43">
        <v>0</v>
      </c>
      <c r="D51" s="1" t="s">
        <v>65</v>
      </c>
      <c r="E51" s="1" t="s">
        <v>66</v>
      </c>
      <c r="F51" s="1" t="str">
        <f>UnitControlCenter!$B$11</f>
        <v>jobs</v>
      </c>
      <c r="G51" s="1" t="s">
        <v>3145</v>
      </c>
      <c r="H51" s="1" t="s">
        <v>3146</v>
      </c>
      <c r="I51" s="1" t="s">
        <v>3147</v>
      </c>
    </row>
    <row r="52" spans="1:10" ht="29" x14ac:dyDescent="0.35">
      <c r="A52" s="2" t="s">
        <v>2849</v>
      </c>
      <c r="B52" s="191" t="s">
        <v>3257</v>
      </c>
      <c r="C52" s="43">
        <v>0</v>
      </c>
      <c r="D52" s="1" t="s">
        <v>65</v>
      </c>
      <c r="E52" s="1" t="s">
        <v>64</v>
      </c>
      <c r="F52" s="1" t="str">
        <f>UnitControlCenter!$B$13</f>
        <v>% change</v>
      </c>
      <c r="G52" s="1" t="s">
        <v>3164</v>
      </c>
      <c r="H52" s="1" t="s">
        <v>3146</v>
      </c>
      <c r="I52" s="1" t="s">
        <v>3147</v>
      </c>
    </row>
    <row r="53" spans="1:10" ht="43.5" x14ac:dyDescent="0.35">
      <c r="A53" s="2" t="s">
        <v>2849</v>
      </c>
      <c r="B53" s="191" t="s">
        <v>3129</v>
      </c>
      <c r="C53" s="43">
        <v>0</v>
      </c>
      <c r="D53" s="1" t="s">
        <v>65</v>
      </c>
      <c r="E53" s="1" t="s">
        <v>66</v>
      </c>
      <c r="F53" s="1" t="str">
        <f>UnitControlCenter!$B$11</f>
        <v>jobs</v>
      </c>
      <c r="G53" s="1" t="s">
        <v>3168</v>
      </c>
      <c r="H53" s="1" t="s">
        <v>3148</v>
      </c>
      <c r="I53" s="20" t="s">
        <v>3149</v>
      </c>
      <c r="J53" s="20"/>
    </row>
    <row r="54" spans="1:10" ht="43.5" x14ac:dyDescent="0.35">
      <c r="A54" s="2" t="s">
        <v>2849</v>
      </c>
      <c r="B54" s="191" t="s">
        <v>3161</v>
      </c>
      <c r="C54" s="43">
        <v>0</v>
      </c>
      <c r="D54" s="1" t="s">
        <v>65</v>
      </c>
      <c r="E54" s="1" t="s">
        <v>64</v>
      </c>
      <c r="F54" s="1" t="str">
        <f>UnitControlCenter!$B$13</f>
        <v>% change</v>
      </c>
      <c r="G54" s="1" t="s">
        <v>3167</v>
      </c>
      <c r="H54" s="1" t="s">
        <v>3148</v>
      </c>
      <c r="I54" s="20" t="s">
        <v>3149</v>
      </c>
      <c r="J54" s="20"/>
    </row>
    <row r="55" spans="1:10" ht="29" x14ac:dyDescent="0.35">
      <c r="A55" s="2" t="s">
        <v>2849</v>
      </c>
      <c r="B55" s="191" t="s">
        <v>3134</v>
      </c>
      <c r="C55" s="43">
        <v>0</v>
      </c>
      <c r="D55" s="1" t="s">
        <v>65</v>
      </c>
      <c r="E55" s="1" t="s">
        <v>66</v>
      </c>
      <c r="F55" s="1" t="str">
        <f>UnitControlCenter!$B$11</f>
        <v>jobs</v>
      </c>
      <c r="G55" s="1" t="s">
        <v>3150</v>
      </c>
      <c r="H55" s="1" t="s">
        <v>3151</v>
      </c>
      <c r="I55" s="1" t="s">
        <v>3152</v>
      </c>
    </row>
    <row r="56" spans="1:10" ht="29" x14ac:dyDescent="0.35">
      <c r="A56" s="2" t="s">
        <v>2849</v>
      </c>
      <c r="B56" s="191" t="s">
        <v>3162</v>
      </c>
      <c r="C56" s="43">
        <v>0</v>
      </c>
      <c r="D56" s="1" t="s">
        <v>65</v>
      </c>
      <c r="E56" s="1" t="s">
        <v>64</v>
      </c>
      <c r="F56" s="1" t="str">
        <f>UnitControlCenter!$B$13</f>
        <v>% change</v>
      </c>
      <c r="G56" s="1" t="s">
        <v>3165</v>
      </c>
      <c r="H56" s="1" t="s">
        <v>3151</v>
      </c>
      <c r="I56" s="1" t="s">
        <v>3152</v>
      </c>
    </row>
    <row r="57" spans="1:10" ht="72.5" x14ac:dyDescent="0.35">
      <c r="A57" s="2" t="s">
        <v>2849</v>
      </c>
      <c r="B57" s="191" t="s">
        <v>3137</v>
      </c>
      <c r="C57" s="43">
        <v>0</v>
      </c>
      <c r="D57" s="1" t="s">
        <v>65</v>
      </c>
      <c r="E57" s="1" t="s">
        <v>66</v>
      </c>
      <c r="F57" s="1" t="str">
        <f>UnitControlCenter!$B$11</f>
        <v>jobs</v>
      </c>
      <c r="G57" s="1" t="s">
        <v>3153</v>
      </c>
      <c r="H57" s="1" t="s">
        <v>3154</v>
      </c>
      <c r="I57" s="1" t="s">
        <v>3155</v>
      </c>
    </row>
    <row r="58" spans="1:10" ht="72.5" x14ac:dyDescent="0.35">
      <c r="A58" s="2" t="s">
        <v>2849</v>
      </c>
      <c r="B58" s="191" t="s">
        <v>3163</v>
      </c>
      <c r="C58" s="43">
        <v>0</v>
      </c>
      <c r="D58" s="1" t="s">
        <v>65</v>
      </c>
      <c r="E58" s="1" t="s">
        <v>64</v>
      </c>
      <c r="F58" s="1" t="str">
        <f>UnitControlCenter!$B$13</f>
        <v>% change</v>
      </c>
      <c r="G58" s="1" t="s">
        <v>3166</v>
      </c>
      <c r="H58" s="1" t="s">
        <v>3154</v>
      </c>
      <c r="I58" s="1" t="s">
        <v>3155</v>
      </c>
    </row>
    <row r="59" spans="1:10" ht="29" x14ac:dyDescent="0.35">
      <c r="A59" s="2" t="s">
        <v>2849</v>
      </c>
      <c r="B59" s="191" t="s">
        <v>3215</v>
      </c>
      <c r="C59" s="43">
        <v>1</v>
      </c>
      <c r="D59" s="1" t="s">
        <v>65</v>
      </c>
      <c r="E59" s="1" t="s">
        <v>66</v>
      </c>
      <c r="F59" s="1" t="str">
        <f>UnitControlCenter!$B$11</f>
        <v>jobs</v>
      </c>
      <c r="G59" s="1" t="s">
        <v>3216</v>
      </c>
      <c r="H59" s="1" t="s">
        <v>3217</v>
      </c>
      <c r="I59" s="1" t="s">
        <v>3218</v>
      </c>
    </row>
    <row r="60" spans="1:10" ht="29" x14ac:dyDescent="0.35">
      <c r="A60" s="2" t="s">
        <v>2849</v>
      </c>
      <c r="B60" s="191" t="s">
        <v>3219</v>
      </c>
      <c r="C60" s="43">
        <v>1</v>
      </c>
      <c r="D60" s="1" t="s">
        <v>65</v>
      </c>
      <c r="E60" s="1" t="s">
        <v>64</v>
      </c>
      <c r="F60" s="1" t="str">
        <f>UnitControlCenter!$B$13</f>
        <v>% change</v>
      </c>
      <c r="G60" s="1" t="s">
        <v>3220</v>
      </c>
      <c r="H60" s="1" t="s">
        <v>3217</v>
      </c>
      <c r="I60" s="1" t="s">
        <v>3218</v>
      </c>
    </row>
    <row r="61" spans="1:10" ht="29" x14ac:dyDescent="0.35">
      <c r="A61" s="2" t="s">
        <v>2849</v>
      </c>
      <c r="B61" s="191" t="s">
        <v>2910</v>
      </c>
      <c r="C61" s="43">
        <v>1</v>
      </c>
      <c r="D61" s="1" t="s">
        <v>65</v>
      </c>
      <c r="E61" s="1" t="s">
        <v>64</v>
      </c>
      <c r="F61" s="1" t="str">
        <f>UnitControlCenter!$B$11</f>
        <v>jobs</v>
      </c>
      <c r="G61" s="1" t="s">
        <v>2914</v>
      </c>
      <c r="H61" s="1" t="s">
        <v>2913</v>
      </c>
      <c r="I61" s="1" t="s">
        <v>2924</v>
      </c>
    </row>
    <row r="62" spans="1:10" ht="43.5" x14ac:dyDescent="0.35">
      <c r="A62" s="2" t="s">
        <v>2849</v>
      </c>
      <c r="B62" s="191" t="s">
        <v>2965</v>
      </c>
      <c r="C62" s="43">
        <v>1</v>
      </c>
      <c r="D62" s="1" t="s">
        <v>65</v>
      </c>
      <c r="E62" s="1" t="s">
        <v>64</v>
      </c>
      <c r="F62" s="1" t="str">
        <f>UnitControlCenter!$B$11</f>
        <v>jobs</v>
      </c>
      <c r="G62" s="1" t="s">
        <v>2964</v>
      </c>
      <c r="H62" s="1" t="s">
        <v>2856</v>
      </c>
      <c r="I62" s="1" t="s">
        <v>2397</v>
      </c>
    </row>
    <row r="63" spans="1:10" ht="43.5" x14ac:dyDescent="0.35">
      <c r="A63" s="2" t="s">
        <v>2849</v>
      </c>
      <c r="B63" s="191" t="s">
        <v>2851</v>
      </c>
      <c r="C63" s="43">
        <v>1</v>
      </c>
      <c r="D63" s="1" t="s">
        <v>65</v>
      </c>
      <c r="E63" s="1" t="s">
        <v>64</v>
      </c>
      <c r="F63" s="1" t="str">
        <f>UnitControlCenter!$B$9</f>
        <v>billion 2024 dollars / year</v>
      </c>
      <c r="G63" s="1" t="s">
        <v>2858</v>
      </c>
      <c r="H63" s="1" t="s">
        <v>2860</v>
      </c>
      <c r="I63" s="1" t="s">
        <v>2397</v>
      </c>
    </row>
    <row r="64" spans="1:10" ht="43.5" x14ac:dyDescent="0.35">
      <c r="A64" s="2" t="s">
        <v>2849</v>
      </c>
      <c r="B64" s="191" t="s">
        <v>2870</v>
      </c>
      <c r="C64" s="43">
        <v>1</v>
      </c>
      <c r="D64" s="1" t="s">
        <v>65</v>
      </c>
      <c r="E64" s="1" t="s">
        <v>64</v>
      </c>
      <c r="F64" s="1" t="str">
        <f>UnitControlCenter!$B$13</f>
        <v>% change</v>
      </c>
      <c r="G64" s="1" t="s">
        <v>2872</v>
      </c>
      <c r="H64" s="1" t="s">
        <v>2860</v>
      </c>
      <c r="I64" s="1" t="s">
        <v>2397</v>
      </c>
    </row>
    <row r="65" spans="1:10" ht="29" x14ac:dyDescent="0.35">
      <c r="A65" s="2" t="s">
        <v>2849</v>
      </c>
      <c r="B65" s="191" t="s">
        <v>2911</v>
      </c>
      <c r="C65" s="43">
        <v>1</v>
      </c>
      <c r="D65" s="1" t="s">
        <v>65</v>
      </c>
      <c r="E65" s="1" t="s">
        <v>64</v>
      </c>
      <c r="F65" s="1" t="str">
        <f>UnitControlCenter!$B$9</f>
        <v>billion 2024 dollars / year</v>
      </c>
      <c r="G65" s="1" t="s">
        <v>2915</v>
      </c>
      <c r="H65" s="1" t="s">
        <v>2913</v>
      </c>
      <c r="I65" s="1" t="s">
        <v>2924</v>
      </c>
    </row>
    <row r="66" spans="1:10" ht="43.5" x14ac:dyDescent="0.35">
      <c r="A66" s="2" t="s">
        <v>2849</v>
      </c>
      <c r="B66" s="191" t="s">
        <v>2865</v>
      </c>
      <c r="C66" s="43">
        <v>1</v>
      </c>
      <c r="D66" s="1" t="s">
        <v>65</v>
      </c>
      <c r="E66" s="1" t="s">
        <v>64</v>
      </c>
      <c r="F66" s="1" t="str">
        <f>UnitControlCenter!$B$9</f>
        <v>billion 2024 dollars / year</v>
      </c>
      <c r="G66" s="1" t="s">
        <v>2861</v>
      </c>
      <c r="H66" s="1" t="s">
        <v>2859</v>
      </c>
      <c r="I66" s="1" t="s">
        <v>2397</v>
      </c>
    </row>
    <row r="67" spans="1:10" ht="29" x14ac:dyDescent="0.35">
      <c r="A67" s="2" t="s">
        <v>2849</v>
      </c>
      <c r="B67" s="191" t="s">
        <v>2863</v>
      </c>
      <c r="C67" s="43">
        <v>1</v>
      </c>
      <c r="D67" s="1" t="s">
        <v>63</v>
      </c>
      <c r="E67" s="1" t="s">
        <v>64</v>
      </c>
      <c r="F67" s="1" t="str">
        <f>UnitControlCenter!$B$14</f>
        <v>2024 dollars / employee-year</v>
      </c>
      <c r="G67" s="1" t="s">
        <v>2864</v>
      </c>
    </row>
    <row r="68" spans="1:10" ht="29.5" thickBot="1" x14ac:dyDescent="0.4">
      <c r="A68" s="192" t="s">
        <v>2849</v>
      </c>
      <c r="B68" s="194" t="s">
        <v>2912</v>
      </c>
      <c r="C68" s="199">
        <v>1</v>
      </c>
      <c r="D68" s="193" t="s">
        <v>65</v>
      </c>
      <c r="E68" s="193" t="s">
        <v>64</v>
      </c>
      <c r="F68" s="193" t="str">
        <f>UnitControlCenter!$B$9</f>
        <v>billion 2024 dollars / year</v>
      </c>
      <c r="G68" s="193" t="s">
        <v>2916</v>
      </c>
      <c r="H68" s="193" t="s">
        <v>2913</v>
      </c>
      <c r="I68" s="193" t="s">
        <v>2924</v>
      </c>
      <c r="J68" s="193"/>
    </row>
    <row r="69" spans="1:10" ht="87" x14ac:dyDescent="0.35">
      <c r="A69" s="2" t="s">
        <v>2850</v>
      </c>
      <c r="B69" s="2" t="s">
        <v>2656</v>
      </c>
      <c r="C69" s="43">
        <v>0</v>
      </c>
      <c r="D69" s="1" t="s">
        <v>65</v>
      </c>
      <c r="E69" s="1" t="s">
        <v>64</v>
      </c>
      <c r="F69" s="1" t="str">
        <f>UnitControlCenter!$B$9</f>
        <v>billion 2024 dollars / year</v>
      </c>
      <c r="G69" s="1" t="s">
        <v>2657</v>
      </c>
      <c r="H69" s="1" t="s">
        <v>2658</v>
      </c>
      <c r="I69" s="1" t="s">
        <v>2637</v>
      </c>
    </row>
    <row r="70" spans="1:10" ht="43.5" x14ac:dyDescent="0.35">
      <c r="A70" s="2" t="s">
        <v>2850</v>
      </c>
      <c r="B70" s="2" t="s">
        <v>2660</v>
      </c>
      <c r="C70" s="43">
        <v>0</v>
      </c>
      <c r="D70" s="1" t="s">
        <v>65</v>
      </c>
      <c r="E70" s="1" t="s">
        <v>64</v>
      </c>
      <c r="F70" s="1" t="str">
        <f>UnitControlCenter!$B$9</f>
        <v>billion 2024 dollars / year</v>
      </c>
      <c r="G70" s="1" t="s">
        <v>2670</v>
      </c>
      <c r="H70" s="1" t="s">
        <v>2671</v>
      </c>
      <c r="I70" s="1" t="s">
        <v>2672</v>
      </c>
    </row>
    <row r="71" spans="1:10" ht="58" x14ac:dyDescent="0.35">
      <c r="A71" s="2" t="s">
        <v>2850</v>
      </c>
      <c r="B71" s="2" t="s">
        <v>2661</v>
      </c>
      <c r="C71" s="43">
        <v>0</v>
      </c>
      <c r="D71" s="1" t="s">
        <v>65</v>
      </c>
      <c r="E71" s="1" t="s">
        <v>64</v>
      </c>
      <c r="F71" s="1" t="str">
        <f>UnitControlCenter!$B$9</f>
        <v>billion 2024 dollars / year</v>
      </c>
      <c r="G71" s="1" t="s">
        <v>2681</v>
      </c>
      <c r="H71" s="1" t="s">
        <v>2679</v>
      </c>
      <c r="I71" s="1" t="s">
        <v>2680</v>
      </c>
    </row>
    <row r="72" spans="1:10" ht="43.5" x14ac:dyDescent="0.35">
      <c r="A72" s="2" t="s">
        <v>2850</v>
      </c>
      <c r="B72" s="2" t="s">
        <v>2662</v>
      </c>
      <c r="C72" s="43">
        <v>0</v>
      </c>
      <c r="D72" s="1" t="s">
        <v>65</v>
      </c>
      <c r="E72" s="1" t="s">
        <v>64</v>
      </c>
      <c r="F72" s="1" t="str">
        <f>UnitControlCenter!$B$9</f>
        <v>billion 2024 dollars / year</v>
      </c>
      <c r="G72" s="1" t="s">
        <v>2675</v>
      </c>
      <c r="H72" s="1" t="s">
        <v>2671</v>
      </c>
      <c r="I72" s="1" t="s">
        <v>2673</v>
      </c>
    </row>
    <row r="73" spans="1:10" ht="43.5" x14ac:dyDescent="0.35">
      <c r="A73" s="2" t="s">
        <v>2850</v>
      </c>
      <c r="B73" s="2" t="s">
        <v>2663</v>
      </c>
      <c r="C73" s="43">
        <v>0</v>
      </c>
      <c r="D73" s="1" t="s">
        <v>65</v>
      </c>
      <c r="E73" s="1" t="s">
        <v>64</v>
      </c>
      <c r="F73" s="1" t="str">
        <f>UnitControlCenter!$B$9</f>
        <v>billion 2024 dollars / year</v>
      </c>
      <c r="G73" s="1" t="s">
        <v>2676</v>
      </c>
      <c r="H73" s="1" t="s">
        <v>2671</v>
      </c>
      <c r="I73" s="1" t="s">
        <v>2674</v>
      </c>
    </row>
    <row r="74" spans="1:10" ht="58" x14ac:dyDescent="0.35">
      <c r="A74" s="2" t="s">
        <v>2850</v>
      </c>
      <c r="B74" s="2" t="s">
        <v>2664</v>
      </c>
      <c r="C74" s="43">
        <v>0</v>
      </c>
      <c r="D74" s="1" t="s">
        <v>65</v>
      </c>
      <c r="E74" s="1" t="s">
        <v>64</v>
      </c>
      <c r="F74" s="1" t="str">
        <f>UnitControlCenter!$B$9</f>
        <v>billion 2024 dollars / year</v>
      </c>
      <c r="G74" s="1" t="s">
        <v>2682</v>
      </c>
      <c r="H74" s="1" t="s">
        <v>2679</v>
      </c>
      <c r="I74" s="1" t="s">
        <v>2680</v>
      </c>
    </row>
    <row r="75" spans="1:10" ht="58" x14ac:dyDescent="0.35">
      <c r="A75" s="2" t="s">
        <v>2850</v>
      </c>
      <c r="B75" s="2" t="s">
        <v>2665</v>
      </c>
      <c r="C75" s="43">
        <v>0</v>
      </c>
      <c r="D75" s="1" t="s">
        <v>65</v>
      </c>
      <c r="E75" s="1" t="s">
        <v>64</v>
      </c>
      <c r="F75" s="1" t="str">
        <f>UnitControlCenter!$B$9</f>
        <v>billion 2024 dollars / year</v>
      </c>
      <c r="G75" s="1" t="s">
        <v>2683</v>
      </c>
      <c r="H75" s="1" t="s">
        <v>2679</v>
      </c>
      <c r="I75" s="1" t="s">
        <v>2680</v>
      </c>
    </row>
    <row r="76" spans="1:10" ht="72.5" x14ac:dyDescent="0.35">
      <c r="A76" s="2" t="s">
        <v>2850</v>
      </c>
      <c r="B76" s="2" t="s">
        <v>2666</v>
      </c>
      <c r="C76" s="43">
        <v>0</v>
      </c>
      <c r="D76" s="1" t="s">
        <v>65</v>
      </c>
      <c r="E76" s="1" t="s">
        <v>64</v>
      </c>
      <c r="F76" s="1" t="str">
        <f>UnitControlCenter!$B$9</f>
        <v>billion 2024 dollars / year</v>
      </c>
      <c r="G76" s="1" t="s">
        <v>2684</v>
      </c>
      <c r="H76" s="1" t="s">
        <v>2679</v>
      </c>
      <c r="I76" s="1" t="s">
        <v>2680</v>
      </c>
    </row>
    <row r="77" spans="1:10" ht="58" x14ac:dyDescent="0.35">
      <c r="A77" s="2" t="s">
        <v>2850</v>
      </c>
      <c r="B77" s="2" t="s">
        <v>2689</v>
      </c>
      <c r="C77" s="43">
        <v>0</v>
      </c>
      <c r="D77" s="1" t="s">
        <v>65</v>
      </c>
      <c r="E77" s="1" t="s">
        <v>64</v>
      </c>
      <c r="F77" s="1" t="str">
        <f>UnitControlCenter!$B$9</f>
        <v>billion 2024 dollars / year</v>
      </c>
      <c r="G77" s="1" t="s">
        <v>2687</v>
      </c>
      <c r="H77" s="1" t="s">
        <v>2679</v>
      </c>
      <c r="I77" s="1" t="s">
        <v>2685</v>
      </c>
    </row>
    <row r="78" spans="1:10" ht="58.5" thickBot="1" x14ac:dyDescent="0.4">
      <c r="A78" s="192" t="s">
        <v>2850</v>
      </c>
      <c r="B78" s="192" t="s">
        <v>2690</v>
      </c>
      <c r="C78" s="199">
        <v>0</v>
      </c>
      <c r="D78" s="193" t="s">
        <v>65</v>
      </c>
      <c r="E78" s="193" t="s">
        <v>64</v>
      </c>
      <c r="F78" s="193" t="str">
        <f>UnitControlCenter!$B$9</f>
        <v>billion 2024 dollars / year</v>
      </c>
      <c r="G78" s="193" t="s">
        <v>2688</v>
      </c>
      <c r="H78" s="193" t="s">
        <v>2679</v>
      </c>
      <c r="I78" s="193" t="s">
        <v>2686</v>
      </c>
      <c r="J78" s="193"/>
    </row>
    <row r="79" spans="1:10" ht="29" x14ac:dyDescent="0.35">
      <c r="A79" s="2" t="s">
        <v>2335</v>
      </c>
      <c r="B79" s="2" t="s">
        <v>2966</v>
      </c>
      <c r="C79" s="43">
        <v>1</v>
      </c>
      <c r="D79" s="1" t="s">
        <v>63</v>
      </c>
      <c r="E79" s="1" t="s">
        <v>2968</v>
      </c>
      <c r="F79" s="1" t="str">
        <f>UnitControlCenter!$B$12</f>
        <v>incidents / year</v>
      </c>
      <c r="G79" s="1" t="s">
        <v>2895</v>
      </c>
    </row>
    <row r="80" spans="1:10" x14ac:dyDescent="0.35">
      <c r="A80" s="2" t="s">
        <v>2335</v>
      </c>
      <c r="B80" s="2" t="s">
        <v>3174</v>
      </c>
      <c r="C80" s="43">
        <v>1</v>
      </c>
      <c r="D80" s="1" t="s">
        <v>63</v>
      </c>
      <c r="E80" s="1" t="s">
        <v>64</v>
      </c>
      <c r="F80" s="1" t="str">
        <f>UnitControlCenter!$B$13</f>
        <v>% change</v>
      </c>
      <c r="G80" s="1" t="s">
        <v>3175</v>
      </c>
    </row>
    <row r="81" spans="1:10" ht="29" x14ac:dyDescent="0.35">
      <c r="A81" s="2" t="s">
        <v>2335</v>
      </c>
      <c r="B81" s="2" t="s">
        <v>3254</v>
      </c>
      <c r="C81" s="43">
        <v>1</v>
      </c>
      <c r="D81" s="1" t="s">
        <v>65</v>
      </c>
      <c r="E81" s="1" t="s">
        <v>66</v>
      </c>
      <c r="F81" s="1" t="str">
        <f>UnitControlCenter!$B$12</f>
        <v>incidents / year</v>
      </c>
      <c r="G81" s="1" t="s">
        <v>3158</v>
      </c>
      <c r="H81" s="1" t="s">
        <v>3146</v>
      </c>
      <c r="I81" s="1" t="s">
        <v>3147</v>
      </c>
    </row>
    <row r="82" spans="1:10" ht="29" x14ac:dyDescent="0.35">
      <c r="A82" s="2" t="s">
        <v>2335</v>
      </c>
      <c r="B82" s="2" t="s">
        <v>3255</v>
      </c>
      <c r="C82" s="43">
        <v>1</v>
      </c>
      <c r="D82" s="1" t="s">
        <v>65</v>
      </c>
      <c r="E82" s="1" t="s">
        <v>64</v>
      </c>
      <c r="F82" s="1" t="str">
        <f>UnitControlCenter!$B$13</f>
        <v>% change</v>
      </c>
      <c r="G82" s="1" t="s">
        <v>3169</v>
      </c>
      <c r="H82" s="1" t="s">
        <v>3146</v>
      </c>
      <c r="I82" s="1" t="s">
        <v>3147</v>
      </c>
    </row>
    <row r="83" spans="1:10" ht="43.5" x14ac:dyDescent="0.35">
      <c r="A83" s="2" t="s">
        <v>2335</v>
      </c>
      <c r="B83" s="2" t="s">
        <v>3156</v>
      </c>
      <c r="C83" s="43">
        <v>1</v>
      </c>
      <c r="D83" s="1" t="s">
        <v>65</v>
      </c>
      <c r="E83" s="1" t="s">
        <v>66</v>
      </c>
      <c r="F83" s="1" t="str">
        <f>UnitControlCenter!$B$12</f>
        <v>incidents / year</v>
      </c>
      <c r="G83" s="1" t="s">
        <v>3159</v>
      </c>
      <c r="H83" s="1" t="s">
        <v>3148</v>
      </c>
      <c r="I83" s="20" t="s">
        <v>3149</v>
      </c>
      <c r="J83" s="20"/>
    </row>
    <row r="84" spans="1:10" ht="43.5" x14ac:dyDescent="0.35">
      <c r="A84" s="2" t="s">
        <v>2335</v>
      </c>
      <c r="B84" s="2" t="s">
        <v>3172</v>
      </c>
      <c r="C84" s="43">
        <v>1</v>
      </c>
      <c r="D84" s="1" t="s">
        <v>65</v>
      </c>
      <c r="E84" s="1" t="s">
        <v>64</v>
      </c>
      <c r="F84" s="1" t="str">
        <f>UnitControlCenter!$B$13</f>
        <v>% change</v>
      </c>
      <c r="G84" s="1" t="s">
        <v>3170</v>
      </c>
      <c r="H84" s="1" t="s">
        <v>3148</v>
      </c>
      <c r="I84" s="20" t="s">
        <v>3149</v>
      </c>
      <c r="J84" s="20"/>
    </row>
    <row r="85" spans="1:10" ht="29" x14ac:dyDescent="0.35">
      <c r="A85" s="2" t="s">
        <v>2335</v>
      </c>
      <c r="B85" s="2" t="s">
        <v>3157</v>
      </c>
      <c r="C85" s="43">
        <v>1</v>
      </c>
      <c r="D85" s="1" t="s">
        <v>65</v>
      </c>
      <c r="E85" s="1" t="s">
        <v>66</v>
      </c>
      <c r="F85" s="1" t="str">
        <f>UnitControlCenter!$B$12</f>
        <v>incidents / year</v>
      </c>
      <c r="G85" s="1" t="s">
        <v>3160</v>
      </c>
      <c r="H85" s="1" t="s">
        <v>3151</v>
      </c>
      <c r="I85" s="1" t="s">
        <v>3152</v>
      </c>
    </row>
    <row r="86" spans="1:10" ht="29" x14ac:dyDescent="0.35">
      <c r="A86" s="2" t="s">
        <v>2335</v>
      </c>
      <c r="B86" s="2" t="s">
        <v>3173</v>
      </c>
      <c r="C86" s="43">
        <v>1</v>
      </c>
      <c r="D86" s="1" t="s">
        <v>65</v>
      </c>
      <c r="E86" s="1" t="s">
        <v>64</v>
      </c>
      <c r="F86" s="1" t="str">
        <f>UnitControlCenter!$B$13</f>
        <v>% change</v>
      </c>
      <c r="G86" s="1" t="s">
        <v>3171</v>
      </c>
      <c r="H86" s="1" t="s">
        <v>3151</v>
      </c>
      <c r="I86" s="1" t="s">
        <v>3152</v>
      </c>
    </row>
    <row r="87" spans="1:10" x14ac:dyDescent="0.35">
      <c r="A87" s="2" t="s">
        <v>2335</v>
      </c>
      <c r="B87" s="2" t="s">
        <v>2887</v>
      </c>
      <c r="C87" s="43">
        <v>0</v>
      </c>
      <c r="D87" s="1" t="s">
        <v>63</v>
      </c>
      <c r="E87" s="1" t="s">
        <v>64</v>
      </c>
      <c r="F87" s="1" t="str">
        <f>UnitControlCenter!$B$12</f>
        <v>incidents / year</v>
      </c>
      <c r="G87" s="1" t="s">
        <v>2895</v>
      </c>
    </row>
    <row r="88" spans="1:10" ht="29" x14ac:dyDescent="0.35">
      <c r="A88" s="2" t="s">
        <v>2335</v>
      </c>
      <c r="B88" s="2" t="s">
        <v>2336</v>
      </c>
      <c r="C88" s="43">
        <v>1</v>
      </c>
      <c r="D88" s="1" t="s">
        <v>63</v>
      </c>
      <c r="E88" s="1" t="s">
        <v>64</v>
      </c>
      <c r="F88" s="1" t="str">
        <f>UnitControlCenter!$B$9</f>
        <v>billion 2024 dollars / year</v>
      </c>
      <c r="G88" s="1" t="s">
        <v>67</v>
      </c>
    </row>
    <row r="89" spans="1:10" x14ac:dyDescent="0.35">
      <c r="A89" s="2" t="s">
        <v>2335</v>
      </c>
      <c r="B89" s="2" t="s">
        <v>2888</v>
      </c>
      <c r="C89" s="43">
        <v>1</v>
      </c>
      <c r="D89" s="1" t="s">
        <v>63</v>
      </c>
      <c r="E89" s="1" t="s">
        <v>64</v>
      </c>
      <c r="F89" s="1" t="str">
        <f>UnitControlCenter!$B$12</f>
        <v>incidents / year</v>
      </c>
      <c r="G89" s="1" t="s">
        <v>2896</v>
      </c>
    </row>
    <row r="90" spans="1:10" ht="29" x14ac:dyDescent="0.35">
      <c r="A90" s="2" t="s">
        <v>2335</v>
      </c>
      <c r="B90" s="2" t="s">
        <v>2889</v>
      </c>
      <c r="C90" s="43">
        <v>1</v>
      </c>
      <c r="D90" s="1" t="s">
        <v>63</v>
      </c>
      <c r="E90" s="1" t="s">
        <v>64</v>
      </c>
      <c r="F90" s="1" t="str">
        <f>UnitControlCenter!$B$12</f>
        <v>incidents / year</v>
      </c>
      <c r="G90" s="1" t="s">
        <v>2897</v>
      </c>
    </row>
    <row r="91" spans="1:10" x14ac:dyDescent="0.35">
      <c r="A91" s="2" t="s">
        <v>2335</v>
      </c>
      <c r="B91" s="2" t="s">
        <v>2902</v>
      </c>
      <c r="C91" s="43">
        <v>1</v>
      </c>
      <c r="D91" s="1" t="s">
        <v>63</v>
      </c>
      <c r="E91" s="1" t="s">
        <v>64</v>
      </c>
      <c r="F91" s="1" t="str">
        <f>UnitControlCenter!$B$12</f>
        <v>incidents / year</v>
      </c>
      <c r="G91" s="1" t="s">
        <v>2903</v>
      </c>
    </row>
    <row r="92" spans="1:10" x14ac:dyDescent="0.35">
      <c r="A92" s="2" t="s">
        <v>2335</v>
      </c>
      <c r="B92" s="2" t="s">
        <v>2890</v>
      </c>
      <c r="C92" s="43">
        <v>1</v>
      </c>
      <c r="D92" s="1" t="s">
        <v>63</v>
      </c>
      <c r="E92" s="1" t="s">
        <v>64</v>
      </c>
      <c r="F92" s="1" t="str">
        <f>UnitControlCenter!$B$12</f>
        <v>incidents / year</v>
      </c>
      <c r="G92" s="1" t="s">
        <v>2898</v>
      </c>
    </row>
    <row r="93" spans="1:10" x14ac:dyDescent="0.35">
      <c r="A93" s="2" t="s">
        <v>2335</v>
      </c>
      <c r="B93" s="2" t="s">
        <v>2891</v>
      </c>
      <c r="C93" s="43">
        <v>1</v>
      </c>
      <c r="D93" s="1" t="s">
        <v>63</v>
      </c>
      <c r="E93" s="1" t="s">
        <v>64</v>
      </c>
      <c r="F93" s="1" t="str">
        <f>UnitControlCenter!$B$12</f>
        <v>incidents / year</v>
      </c>
      <c r="G93" s="1" t="s">
        <v>2899</v>
      </c>
    </row>
    <row r="94" spans="1:10" x14ac:dyDescent="0.35">
      <c r="A94" s="2" t="s">
        <v>2335</v>
      </c>
      <c r="B94" s="2" t="s">
        <v>2892</v>
      </c>
      <c r="C94" s="43">
        <v>1</v>
      </c>
      <c r="D94" s="1" t="s">
        <v>63</v>
      </c>
      <c r="E94" s="1" t="s">
        <v>64</v>
      </c>
      <c r="F94" s="1" t="str">
        <f>UnitControlCenter!$B$12</f>
        <v>incidents / year</v>
      </c>
      <c r="G94" s="1" t="s">
        <v>2900</v>
      </c>
    </row>
    <row r="95" spans="1:10" ht="29.5" thickBot="1" x14ac:dyDescent="0.4">
      <c r="A95" s="192" t="s">
        <v>2335</v>
      </c>
      <c r="B95" s="192" t="s">
        <v>2893</v>
      </c>
      <c r="C95" s="199">
        <v>1</v>
      </c>
      <c r="D95" s="193" t="s">
        <v>63</v>
      </c>
      <c r="E95" s="193" t="s">
        <v>64</v>
      </c>
      <c r="F95" s="193" t="str">
        <f>UnitControlCenter!$B$12</f>
        <v>incidents / year</v>
      </c>
      <c r="G95" s="193" t="s">
        <v>2901</v>
      </c>
      <c r="H95" s="193"/>
      <c r="I95" s="193"/>
      <c r="J95" s="193"/>
    </row>
    <row r="96" spans="1:10" ht="217.5" x14ac:dyDescent="0.35">
      <c r="A96" s="2" t="s">
        <v>2462</v>
      </c>
      <c r="B96" s="2" t="s">
        <v>2337</v>
      </c>
      <c r="C96" s="43">
        <v>1</v>
      </c>
      <c r="D96" s="1" t="s">
        <v>65</v>
      </c>
      <c r="E96" s="1" t="s">
        <v>66</v>
      </c>
      <c r="F96" s="1" t="str">
        <f>UnitControlCenter!$B$16</f>
        <v>terawatt-hours (TWh) / year</v>
      </c>
      <c r="G96" s="1" t="s">
        <v>3755</v>
      </c>
      <c r="H96" s="1" t="s">
        <v>3756</v>
      </c>
      <c r="I96" s="1" t="s">
        <v>3757</v>
      </c>
    </row>
    <row r="97" spans="1:10" ht="261" x14ac:dyDescent="0.35">
      <c r="A97" s="2" t="s">
        <v>2462</v>
      </c>
      <c r="B97" s="2" t="s">
        <v>2338</v>
      </c>
      <c r="C97" s="43">
        <v>1</v>
      </c>
      <c r="D97" s="1" t="s">
        <v>65</v>
      </c>
      <c r="E97" s="1" t="s">
        <v>64</v>
      </c>
      <c r="F97" s="1" t="str">
        <f>UnitControlCenter!$B$16</f>
        <v>terawatt-hours (TWh) / year</v>
      </c>
      <c r="G97" s="1" t="s">
        <v>3777</v>
      </c>
      <c r="H97" s="1" t="s">
        <v>3756</v>
      </c>
      <c r="I97" s="1" t="s">
        <v>3757</v>
      </c>
    </row>
    <row r="98" spans="1:10" ht="217.5" x14ac:dyDescent="0.35">
      <c r="A98" s="2" t="s">
        <v>2462</v>
      </c>
      <c r="B98" s="2" t="s">
        <v>2339</v>
      </c>
      <c r="C98" s="43">
        <v>1</v>
      </c>
      <c r="D98" s="1" t="s">
        <v>65</v>
      </c>
      <c r="E98" s="1" t="s">
        <v>66</v>
      </c>
      <c r="F98" s="1" t="str">
        <f>UnitControlCenter!$B$21</f>
        <v>gigawatts (GW) / year</v>
      </c>
      <c r="G98" s="1" t="s">
        <v>3754</v>
      </c>
      <c r="H98" s="1" t="s">
        <v>3752</v>
      </c>
      <c r="I98" s="1" t="s">
        <v>3753</v>
      </c>
    </row>
    <row r="99" spans="1:10" ht="261" x14ac:dyDescent="0.35">
      <c r="A99" s="2" t="s">
        <v>2462</v>
      </c>
      <c r="B99" s="2" t="s">
        <v>2340</v>
      </c>
      <c r="C99" s="43">
        <v>1</v>
      </c>
      <c r="D99" s="1" t="s">
        <v>65</v>
      </c>
      <c r="E99" s="1" t="s">
        <v>64</v>
      </c>
      <c r="F99" s="1" t="str">
        <f>UnitControlCenter!$B$21</f>
        <v>gigawatts (GW) / year</v>
      </c>
      <c r="G99" s="1" t="s">
        <v>3778</v>
      </c>
      <c r="H99" s="1" t="s">
        <v>3752</v>
      </c>
      <c r="I99" s="1" t="s">
        <v>3753</v>
      </c>
    </row>
    <row r="100" spans="1:10" ht="72.5" x14ac:dyDescent="0.35">
      <c r="A100" s="2" t="s">
        <v>2462</v>
      </c>
      <c r="B100" s="2" t="s">
        <v>2463</v>
      </c>
      <c r="C100" s="43">
        <v>1</v>
      </c>
      <c r="D100" s="1" t="s">
        <v>65</v>
      </c>
      <c r="E100" s="1" t="s">
        <v>66</v>
      </c>
      <c r="F100" s="1" t="str">
        <f>UnitControlCenter!$B$16</f>
        <v>terawatt-hours (TWh) / year</v>
      </c>
      <c r="G100" s="1" t="s">
        <v>3749</v>
      </c>
      <c r="H100" s="1" t="s">
        <v>3750</v>
      </c>
      <c r="I100" s="1" t="s">
        <v>3751</v>
      </c>
    </row>
    <row r="101" spans="1:10" ht="29" x14ac:dyDescent="0.35">
      <c r="A101" s="2" t="s">
        <v>2462</v>
      </c>
      <c r="B101" s="2" t="s">
        <v>3724</v>
      </c>
      <c r="C101" s="43">
        <v>1</v>
      </c>
      <c r="D101" s="1" t="s">
        <v>63</v>
      </c>
      <c r="E101" s="1" t="s">
        <v>64</v>
      </c>
      <c r="F101" s="1" t="str">
        <f>UnitControlCenter!B18</f>
        <v>%</v>
      </c>
      <c r="G101" s="1" t="s">
        <v>3319</v>
      </c>
    </row>
    <row r="102" spans="1:10" ht="29" x14ac:dyDescent="0.35">
      <c r="A102" s="2" t="s">
        <v>2462</v>
      </c>
      <c r="B102" s="2" t="s">
        <v>3321</v>
      </c>
      <c r="C102" s="43">
        <v>1</v>
      </c>
      <c r="D102" s="1" t="s">
        <v>63</v>
      </c>
      <c r="E102" s="1" t="s">
        <v>64</v>
      </c>
      <c r="F102" s="1" t="str">
        <f>UnitControlCenter!B19</f>
        <v>metric tons CO2e / megawatt-hour (MWh)</v>
      </c>
      <c r="G102" s="1" t="s">
        <v>3320</v>
      </c>
    </row>
    <row r="103" spans="1:10" ht="29.5" thickBot="1" x14ac:dyDescent="0.4">
      <c r="A103" s="192" t="s">
        <v>2462</v>
      </c>
      <c r="B103" s="192" t="s">
        <v>3328</v>
      </c>
      <c r="C103" s="199">
        <v>1</v>
      </c>
      <c r="D103" s="193" t="s">
        <v>63</v>
      </c>
      <c r="E103" s="193" t="s">
        <v>64</v>
      </c>
      <c r="F103" s="193" t="str">
        <f>UnitControlCenter!B20</f>
        <v>kilowatt-hour / 2024 dollar</v>
      </c>
      <c r="G103" s="193" t="s">
        <v>3329</v>
      </c>
      <c r="H103" s="193"/>
      <c r="I103" s="193"/>
      <c r="J103" s="193"/>
    </row>
    <row r="104" spans="1:10" ht="188.5" x14ac:dyDescent="0.35">
      <c r="A104" s="2" t="s">
        <v>3105</v>
      </c>
      <c r="B104" s="2" t="s">
        <v>2341</v>
      </c>
      <c r="C104" s="43">
        <v>1</v>
      </c>
      <c r="D104" s="1" t="s">
        <v>65</v>
      </c>
      <c r="E104" s="1" t="s">
        <v>2353</v>
      </c>
      <c r="F104" s="1" t="str">
        <f>UnitControlCenter!$B$22</f>
        <v>2024 dollars / megawatt-hour (MWh)</v>
      </c>
      <c r="G104" s="1" t="s">
        <v>3571</v>
      </c>
      <c r="H104" s="1" t="s">
        <v>3637</v>
      </c>
      <c r="I104" s="43" t="s">
        <v>3639</v>
      </c>
    </row>
    <row r="105" spans="1:10" ht="29" x14ac:dyDescent="0.35">
      <c r="A105" s="2" t="s">
        <v>3105</v>
      </c>
      <c r="B105" s="2" t="s">
        <v>3758</v>
      </c>
      <c r="C105" s="43">
        <v>1</v>
      </c>
      <c r="D105" s="1" t="s">
        <v>63</v>
      </c>
      <c r="E105" s="1" t="s">
        <v>64</v>
      </c>
      <c r="F105" s="1" t="str">
        <f>UnitControlCenter!B22</f>
        <v>2024 dollars / megawatt-hour (MWh)</v>
      </c>
      <c r="G105" s="1" t="s">
        <v>3759</v>
      </c>
    </row>
    <row r="106" spans="1:10" ht="29" x14ac:dyDescent="0.35">
      <c r="A106" s="2" t="s">
        <v>3105</v>
      </c>
      <c r="B106" s="2" t="s">
        <v>2342</v>
      </c>
      <c r="C106" s="43">
        <v>1</v>
      </c>
      <c r="D106" s="1" t="s">
        <v>65</v>
      </c>
      <c r="E106" s="1" t="s">
        <v>66</v>
      </c>
      <c r="F106" s="1" t="str">
        <f>UnitControlCenter!$B$16</f>
        <v>terawatt-hours (TWh) / year</v>
      </c>
      <c r="G106" s="1" t="s">
        <v>2761</v>
      </c>
      <c r="H106" s="1" t="s">
        <v>2762</v>
      </c>
      <c r="I106" s="1" t="s">
        <v>2763</v>
      </c>
    </row>
    <row r="107" spans="1:10" ht="101.5" x14ac:dyDescent="0.35">
      <c r="A107" s="2" t="s">
        <v>3105</v>
      </c>
      <c r="B107" s="2" t="s">
        <v>3106</v>
      </c>
      <c r="C107" s="43">
        <v>1</v>
      </c>
      <c r="D107" s="1" t="s">
        <v>65</v>
      </c>
      <c r="E107" s="1" t="s">
        <v>66</v>
      </c>
      <c r="F107" s="1" t="str">
        <f>UnitControlCenter!$B$3</f>
        <v>million metric tons / year</v>
      </c>
      <c r="G107" s="1" t="s">
        <v>3573</v>
      </c>
      <c r="H107" s="1" t="s">
        <v>3638</v>
      </c>
      <c r="I107" s="43" t="s">
        <v>3640</v>
      </c>
    </row>
    <row r="108" spans="1:10" ht="188.5" x14ac:dyDescent="0.35">
      <c r="A108" s="2" t="s">
        <v>3105</v>
      </c>
      <c r="B108" s="2" t="s">
        <v>2456</v>
      </c>
      <c r="C108" s="43">
        <v>1</v>
      </c>
      <c r="D108" s="1" t="s">
        <v>65</v>
      </c>
      <c r="E108" s="1" t="s">
        <v>66</v>
      </c>
      <c r="F108" s="1" t="str">
        <f>UnitControlCenter!$B$23</f>
        <v>cubic km / yr</v>
      </c>
      <c r="G108" s="1" t="s">
        <v>3572</v>
      </c>
      <c r="H108" s="1" t="s">
        <v>3637</v>
      </c>
      <c r="I108" s="43" t="s">
        <v>3639</v>
      </c>
    </row>
    <row r="109" spans="1:10" s="193" customFormat="1" ht="189" thickBot="1" x14ac:dyDescent="0.4">
      <c r="A109" s="192" t="s">
        <v>3105</v>
      </c>
      <c r="B109" s="192" t="s">
        <v>2457</v>
      </c>
      <c r="C109" s="199">
        <v>1</v>
      </c>
      <c r="D109" s="193" t="s">
        <v>65</v>
      </c>
      <c r="E109" s="193" t="s">
        <v>66</v>
      </c>
      <c r="F109" s="193" t="str">
        <f>UnitControlCenter!$B$23</f>
        <v>cubic km / yr</v>
      </c>
      <c r="G109" s="193" t="s">
        <v>3574</v>
      </c>
      <c r="H109" s="1" t="s">
        <v>3637</v>
      </c>
      <c r="I109" s="43" t="s">
        <v>3639</v>
      </c>
    </row>
    <row r="110" spans="1:10" ht="409.5" x14ac:dyDescent="0.35">
      <c r="A110" s="2" t="s">
        <v>3532</v>
      </c>
      <c r="B110" s="2" t="s">
        <v>3533</v>
      </c>
      <c r="C110" s="43">
        <v>1</v>
      </c>
      <c r="D110" s="1" t="s">
        <v>65</v>
      </c>
      <c r="E110" s="1" t="s">
        <v>3539</v>
      </c>
      <c r="F110" s="1" t="str">
        <f>UnitControlCenter!$B$17</f>
        <v>terawatt-hours (TWh)</v>
      </c>
      <c r="G110" s="1" t="s">
        <v>3599</v>
      </c>
      <c r="H110" s="1" t="s">
        <v>3698</v>
      </c>
      <c r="I110" s="1" t="s">
        <v>3596</v>
      </c>
    </row>
    <row r="111" spans="1:10" ht="406" x14ac:dyDescent="0.35">
      <c r="A111" s="2" t="s">
        <v>3532</v>
      </c>
      <c r="B111" s="2" t="s">
        <v>3534</v>
      </c>
      <c r="C111" s="43">
        <v>1</v>
      </c>
      <c r="D111" s="1" t="s">
        <v>65</v>
      </c>
      <c r="E111" s="1" t="s">
        <v>3539</v>
      </c>
      <c r="F111" s="1" t="str">
        <f>UnitControlCenter!$B$17</f>
        <v>terawatt-hours (TWh)</v>
      </c>
      <c r="G111" s="1" t="s">
        <v>3600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3532</v>
      </c>
      <c r="B112" s="2" t="s">
        <v>3535</v>
      </c>
      <c r="C112" s="43">
        <v>1</v>
      </c>
      <c r="D112" s="1" t="s">
        <v>65</v>
      </c>
      <c r="E112" s="1" t="s">
        <v>3539</v>
      </c>
      <c r="F112" s="1" t="str">
        <f>UnitControlCenter!$B$17</f>
        <v>terawatt-hours (TWh)</v>
      </c>
      <c r="G112" s="1" t="s">
        <v>3601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3532</v>
      </c>
      <c r="B113" s="2" t="s">
        <v>3536</v>
      </c>
      <c r="C113" s="43">
        <v>1</v>
      </c>
      <c r="D113" s="1" t="s">
        <v>65</v>
      </c>
      <c r="E113" s="1" t="s">
        <v>3539</v>
      </c>
      <c r="F113" s="1" t="str">
        <f>UnitControlCenter!$B$17</f>
        <v>terawatt-hours (TWh)</v>
      </c>
      <c r="G113" s="1" t="s">
        <v>3602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3532</v>
      </c>
      <c r="B114" s="2" t="s">
        <v>3537</v>
      </c>
      <c r="C114" s="43">
        <v>1</v>
      </c>
      <c r="D114" s="1" t="s">
        <v>65</v>
      </c>
      <c r="E114" s="1" t="s">
        <v>3539</v>
      </c>
      <c r="F114" s="1" t="str">
        <f>UnitControlCenter!$B$17</f>
        <v>terawatt-hours (TWh)</v>
      </c>
      <c r="G114" s="1" t="s">
        <v>3597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3532</v>
      </c>
      <c r="B115" s="2" t="s">
        <v>3538</v>
      </c>
      <c r="C115" s="43">
        <v>1</v>
      </c>
      <c r="D115" s="1" t="s">
        <v>65</v>
      </c>
      <c r="E115" s="1" t="s">
        <v>3539</v>
      </c>
      <c r="F115" s="1" t="str">
        <f>UnitControlCenter!$B$17</f>
        <v>terawatt-hours (TWh)</v>
      </c>
      <c r="G115" s="1" t="s">
        <v>3598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3532</v>
      </c>
      <c r="B116" s="2" t="s">
        <v>3542</v>
      </c>
      <c r="C116" s="43">
        <v>1</v>
      </c>
      <c r="D116" s="1" t="s">
        <v>65</v>
      </c>
      <c r="E116" s="1" t="s">
        <v>3540</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3532</v>
      </c>
      <c r="B117" s="2" t="s">
        <v>3543</v>
      </c>
      <c r="C117" s="43">
        <v>1</v>
      </c>
      <c r="D117" s="1" t="s">
        <v>65</v>
      </c>
      <c r="E117" s="1" t="s">
        <v>3540</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3532</v>
      </c>
      <c r="B118" s="2" t="s">
        <v>3544</v>
      </c>
      <c r="C118" s="43">
        <v>1</v>
      </c>
      <c r="D118" s="1" t="s">
        <v>65</v>
      </c>
      <c r="E118" s="1" t="s">
        <v>3540</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3532</v>
      </c>
      <c r="B119" s="2" t="s">
        <v>3545</v>
      </c>
      <c r="C119" s="43">
        <v>1</v>
      </c>
      <c r="D119" s="1" t="s">
        <v>65</v>
      </c>
      <c r="E119" s="1" t="s">
        <v>3540</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3532</v>
      </c>
      <c r="B120" s="2" t="s">
        <v>3546</v>
      </c>
      <c r="C120" s="43">
        <v>1</v>
      </c>
      <c r="D120" s="1" t="s">
        <v>65</v>
      </c>
      <c r="E120" s="1" t="s">
        <v>3540</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3532</v>
      </c>
      <c r="B121" s="192" t="s">
        <v>3547</v>
      </c>
      <c r="C121" s="199">
        <v>1</v>
      </c>
      <c r="D121" s="193" t="s">
        <v>65</v>
      </c>
      <c r="E121" s="193" t="s">
        <v>3540</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2738</v>
      </c>
      <c r="B122" s="2" t="s">
        <v>2739</v>
      </c>
      <c r="C122" s="43">
        <v>1</v>
      </c>
      <c r="D122" s="1" t="s">
        <v>65</v>
      </c>
      <c r="E122" s="1" t="s">
        <v>66</v>
      </c>
      <c r="F122" s="1" t="str">
        <f>UnitControlCenter!$B$26</f>
        <v>million vehicles / year</v>
      </c>
      <c r="G122" s="1" t="s">
        <v>2603</v>
      </c>
      <c r="H122" s="1" t="s">
        <v>2604</v>
      </c>
      <c r="I122" s="1" t="s">
        <v>2605</v>
      </c>
    </row>
    <row r="123" spans="1:10" ht="72.5" x14ac:dyDescent="0.35">
      <c r="A123" s="2" t="s">
        <v>2738</v>
      </c>
      <c r="B123" s="2" t="s">
        <v>2740</v>
      </c>
      <c r="C123" s="43">
        <v>1</v>
      </c>
      <c r="D123" s="1" t="s">
        <v>65</v>
      </c>
      <c r="E123" s="1" t="s">
        <v>66</v>
      </c>
      <c r="F123" s="1" t="str">
        <f>UnitControlCenter!$B$27</f>
        <v>thousand vehicles / year</v>
      </c>
      <c r="G123" s="1" t="s">
        <v>2606</v>
      </c>
      <c r="H123" s="1" t="s">
        <v>2607</v>
      </c>
      <c r="I123" s="1" t="s">
        <v>2608</v>
      </c>
    </row>
    <row r="124" spans="1:10" ht="72.5" x14ac:dyDescent="0.35">
      <c r="A124" s="2" t="s">
        <v>2738</v>
      </c>
      <c r="B124" s="2" t="s">
        <v>3107</v>
      </c>
      <c r="C124" s="43">
        <v>1</v>
      </c>
      <c r="D124" s="1" t="s">
        <v>65</v>
      </c>
      <c r="E124" s="1" t="s">
        <v>66</v>
      </c>
      <c r="F124" s="1" t="str">
        <f>UnitControlCenter!$B$27</f>
        <v>thousand vehicles / year</v>
      </c>
      <c r="G124" s="1" t="s">
        <v>2609</v>
      </c>
      <c r="H124" s="1" t="s">
        <v>2604</v>
      </c>
      <c r="I124" s="1" t="s">
        <v>2605</v>
      </c>
    </row>
    <row r="125" spans="1:10" ht="72.5" x14ac:dyDescent="0.35">
      <c r="A125" s="2" t="s">
        <v>2738</v>
      </c>
      <c r="B125" s="2" t="s">
        <v>3110</v>
      </c>
      <c r="C125" s="43">
        <v>1</v>
      </c>
      <c r="D125" s="1" t="s">
        <v>65</v>
      </c>
      <c r="E125" s="1" t="s">
        <v>66</v>
      </c>
      <c r="F125" s="1" t="str">
        <f>UnitControlCenter!$B$27</f>
        <v>thousand vehicles / year</v>
      </c>
      <c r="G125" s="1" t="s">
        <v>2610</v>
      </c>
      <c r="H125" s="1" t="s">
        <v>2607</v>
      </c>
      <c r="I125" s="1" t="s">
        <v>2608</v>
      </c>
    </row>
    <row r="126" spans="1:10" ht="29" x14ac:dyDescent="0.35">
      <c r="A126" s="2" t="s">
        <v>2738</v>
      </c>
      <c r="B126" s="2" t="s">
        <v>3351</v>
      </c>
      <c r="C126" s="43">
        <v>1</v>
      </c>
      <c r="D126" s="1" t="s">
        <v>65</v>
      </c>
      <c r="E126" s="1" t="s">
        <v>66</v>
      </c>
      <c r="F126" s="1" t="str">
        <f>UnitControlCenter!$B$27</f>
        <v>thousand vehicles / year</v>
      </c>
      <c r="G126" s="1" t="s">
        <v>2494</v>
      </c>
      <c r="H126" s="1" t="s">
        <v>2495</v>
      </c>
      <c r="I126" s="1" t="s">
        <v>2594</v>
      </c>
    </row>
    <row r="127" spans="1:10" ht="29" x14ac:dyDescent="0.35">
      <c r="A127" s="2" t="s">
        <v>2738</v>
      </c>
      <c r="B127" s="2" t="s">
        <v>3352</v>
      </c>
      <c r="C127" s="43">
        <v>0</v>
      </c>
      <c r="D127" s="1" t="s">
        <v>65</v>
      </c>
      <c r="E127" s="1" t="s">
        <v>66</v>
      </c>
      <c r="F127" s="1" t="str">
        <f>UnitControlCenter!$B$27</f>
        <v>thousand vehicles / year</v>
      </c>
      <c r="G127" s="1" t="s">
        <v>3353</v>
      </c>
      <c r="H127" s="1" t="s">
        <v>2495</v>
      </c>
      <c r="I127" s="1" t="s">
        <v>2594</v>
      </c>
    </row>
    <row r="128" spans="1:10" ht="72.5" x14ac:dyDescent="0.35">
      <c r="A128" s="2" t="s">
        <v>2738</v>
      </c>
      <c r="B128" s="2" t="s">
        <v>2741</v>
      </c>
      <c r="C128" s="43">
        <v>1</v>
      </c>
      <c r="D128" s="1" t="s">
        <v>65</v>
      </c>
      <c r="E128" s="1" t="s">
        <v>66</v>
      </c>
      <c r="F128" s="1" t="str">
        <f>UnitControlCenter!$B$28</f>
        <v>million vehicles</v>
      </c>
      <c r="G128" s="1" t="s">
        <v>2611</v>
      </c>
      <c r="H128" s="1" t="s">
        <v>2604</v>
      </c>
      <c r="I128" s="1" t="s">
        <v>2605</v>
      </c>
    </row>
    <row r="129" spans="1:10" ht="72.5" x14ac:dyDescent="0.35">
      <c r="A129" s="2" t="s">
        <v>2738</v>
      </c>
      <c r="B129" s="2" t="s">
        <v>2742</v>
      </c>
      <c r="C129" s="43">
        <v>1</v>
      </c>
      <c r="D129" s="1" t="s">
        <v>65</v>
      </c>
      <c r="E129" s="1" t="s">
        <v>66</v>
      </c>
      <c r="F129" s="1" t="str">
        <f>UnitControlCenter!$B$29</f>
        <v>thousand vehicles</v>
      </c>
      <c r="G129" s="1" t="s">
        <v>2821</v>
      </c>
      <c r="H129" s="1" t="s">
        <v>2607</v>
      </c>
      <c r="I129" s="1" t="s">
        <v>2608</v>
      </c>
    </row>
    <row r="130" spans="1:10" ht="58" x14ac:dyDescent="0.35">
      <c r="A130" s="2" t="s">
        <v>2738</v>
      </c>
      <c r="B130" s="2" t="s">
        <v>3108</v>
      </c>
      <c r="C130" s="43">
        <v>1</v>
      </c>
      <c r="D130" s="1" t="s">
        <v>65</v>
      </c>
      <c r="E130" s="1" t="s">
        <v>66</v>
      </c>
      <c r="F130" s="1" t="str">
        <f>UnitControlCenter!$B$28</f>
        <v>million vehicles</v>
      </c>
      <c r="G130" s="1" t="s">
        <v>2612</v>
      </c>
      <c r="H130" s="1" t="s">
        <v>2604</v>
      </c>
      <c r="I130" s="1" t="s">
        <v>2605</v>
      </c>
    </row>
    <row r="131" spans="1:10" ht="58" x14ac:dyDescent="0.35">
      <c r="A131" s="2" t="s">
        <v>2738</v>
      </c>
      <c r="B131" s="2" t="s">
        <v>3111</v>
      </c>
      <c r="C131" s="43">
        <v>1</v>
      </c>
      <c r="D131" s="1" t="s">
        <v>65</v>
      </c>
      <c r="E131" s="1" t="s">
        <v>66</v>
      </c>
      <c r="F131" s="1" t="str">
        <f>UnitControlCenter!$B$28</f>
        <v>million vehicles</v>
      </c>
      <c r="G131" s="1" t="s">
        <v>2613</v>
      </c>
      <c r="H131" s="1" t="s">
        <v>2607</v>
      </c>
      <c r="I131" s="1" t="s">
        <v>2608</v>
      </c>
    </row>
    <row r="132" spans="1:10" ht="29" x14ac:dyDescent="0.35">
      <c r="A132" s="2" t="s">
        <v>2738</v>
      </c>
      <c r="B132" s="2" t="s">
        <v>3354</v>
      </c>
      <c r="C132" s="43">
        <v>1</v>
      </c>
      <c r="D132" s="1" t="s">
        <v>65</v>
      </c>
      <c r="E132" s="1" t="s">
        <v>66</v>
      </c>
      <c r="F132" s="1" t="str">
        <f>UnitControlCenter!$B$28</f>
        <v>million vehicles</v>
      </c>
      <c r="G132" s="1" t="s">
        <v>2595</v>
      </c>
      <c r="H132" s="1" t="s">
        <v>2495</v>
      </c>
      <c r="I132" s="1" t="s">
        <v>2594</v>
      </c>
    </row>
    <row r="133" spans="1:10" s="193" customFormat="1" ht="29.5" thickBot="1" x14ac:dyDescent="0.4">
      <c r="A133" s="192" t="s">
        <v>2738</v>
      </c>
      <c r="B133" s="192" t="s">
        <v>3355</v>
      </c>
      <c r="C133" s="199">
        <v>0</v>
      </c>
      <c r="D133" s="193" t="s">
        <v>65</v>
      </c>
      <c r="E133" s="193" t="s">
        <v>66</v>
      </c>
      <c r="F133" s="193" t="str">
        <f>UnitControlCenter!$B$28</f>
        <v>million vehicles</v>
      </c>
      <c r="G133" s="193" t="s">
        <v>3356</v>
      </c>
      <c r="H133" s="193" t="s">
        <v>2495</v>
      </c>
      <c r="I133" s="193" t="s">
        <v>2594</v>
      </c>
    </row>
    <row r="134" spans="1:10" ht="130.5" x14ac:dyDescent="0.35">
      <c r="A134" s="2" t="s">
        <v>2846</v>
      </c>
      <c r="B134" s="2" t="s">
        <v>2344</v>
      </c>
      <c r="C134" s="43">
        <v>1</v>
      </c>
      <c r="D134" s="1" t="s">
        <v>65</v>
      </c>
      <c r="E134" s="1" t="s">
        <v>66</v>
      </c>
      <c r="F134" s="1" t="str">
        <f>UnitControlCenter!$B$3</f>
        <v>million metric tons / year</v>
      </c>
      <c r="G134" s="1" t="s">
        <v>3259</v>
      </c>
      <c r="H134" s="1" t="s">
        <v>3258</v>
      </c>
      <c r="I134" s="1" t="s">
        <v>2596</v>
      </c>
    </row>
    <row r="135" spans="1:10" ht="87" x14ac:dyDescent="0.35">
      <c r="A135" s="2" t="s">
        <v>2846</v>
      </c>
      <c r="B135" s="2" t="s">
        <v>2345</v>
      </c>
      <c r="C135" s="43">
        <v>1</v>
      </c>
      <c r="D135" s="1" t="s">
        <v>65</v>
      </c>
      <c r="E135" s="1" t="s">
        <v>66</v>
      </c>
      <c r="F135" s="1" t="str">
        <f>UnitControlCenter!$B$30</f>
        <v>quads / year</v>
      </c>
      <c r="G135" s="1" t="s">
        <v>2760</v>
      </c>
      <c r="H135" s="1" t="s">
        <v>2614</v>
      </c>
      <c r="I135" s="1" t="s">
        <v>2615</v>
      </c>
    </row>
    <row r="136" spans="1:10" ht="116" x14ac:dyDescent="0.35">
      <c r="A136" s="2" t="s">
        <v>2846</v>
      </c>
      <c r="B136" s="2" t="s">
        <v>2395</v>
      </c>
      <c r="C136" s="43">
        <v>1</v>
      </c>
      <c r="D136" s="1" t="s">
        <v>65</v>
      </c>
      <c r="E136" s="1" t="s">
        <v>66</v>
      </c>
      <c r="F136" s="1" t="str">
        <f>UnitControlCenter!$B$30</f>
        <v>quads / year</v>
      </c>
      <c r="G136" s="1" t="s">
        <v>3260</v>
      </c>
      <c r="H136" s="1" t="s">
        <v>3258</v>
      </c>
      <c r="I136" s="1" t="s">
        <v>2596</v>
      </c>
    </row>
    <row r="137" spans="1:10" ht="29" x14ac:dyDescent="0.35">
      <c r="A137" s="2" t="s">
        <v>2846</v>
      </c>
      <c r="B137" s="2" t="s">
        <v>3266</v>
      </c>
      <c r="C137" s="43">
        <v>1</v>
      </c>
      <c r="D137" s="1" t="s">
        <v>63</v>
      </c>
      <c r="E137" s="1" t="s">
        <v>64</v>
      </c>
      <c r="F137" s="1" t="str">
        <f>UnitControlCenter!$B$30</f>
        <v>quads / year</v>
      </c>
      <c r="G137" s="1" t="s">
        <v>3267</v>
      </c>
    </row>
    <row r="138" spans="1:10" ht="43.5" x14ac:dyDescent="0.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x14ac:dyDescent="0.4">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275.5" x14ac:dyDescent="0.35">
      <c r="A140" s="2" t="s">
        <v>2346</v>
      </c>
      <c r="B140" s="2" t="s">
        <v>2730</v>
      </c>
      <c r="C140" s="43">
        <v>1</v>
      </c>
      <c r="D140" s="1" t="s">
        <v>65</v>
      </c>
      <c r="E140" s="1" t="s">
        <v>66</v>
      </c>
      <c r="F140" s="1" t="str">
        <f>UnitControlCenter!$B$30</f>
        <v>quads / year</v>
      </c>
      <c r="G140" s="1" t="s">
        <v>3051</v>
      </c>
      <c r="H140" s="1" t="s">
        <v>3049</v>
      </c>
      <c r="I140" s="208" t="s">
        <v>3050</v>
      </c>
      <c r="J140" s="208"/>
    </row>
    <row r="141" spans="1:10" ht="101.5" x14ac:dyDescent="0.35">
      <c r="A141" s="2" t="s">
        <v>2346</v>
      </c>
      <c r="B141" s="2" t="s">
        <v>2731</v>
      </c>
      <c r="C141" s="43">
        <v>1</v>
      </c>
      <c r="D141" s="1" t="s">
        <v>65</v>
      </c>
      <c r="E141" s="1" t="s">
        <v>66</v>
      </c>
      <c r="F141" s="1" t="str">
        <f>UnitControlCenter!$B$30</f>
        <v>quads / year</v>
      </c>
      <c r="G141" s="1" t="s">
        <v>2732</v>
      </c>
      <c r="H141" s="1" t="s">
        <v>2726</v>
      </c>
      <c r="I141" s="1" t="s">
        <v>2727</v>
      </c>
    </row>
    <row r="142" spans="1:10" x14ac:dyDescent="0.35">
      <c r="A142" s="2" t="s">
        <v>2346</v>
      </c>
      <c r="B142" s="2" t="s">
        <v>3268</v>
      </c>
      <c r="C142" s="43">
        <v>1</v>
      </c>
      <c r="D142" s="1" t="s">
        <v>63</v>
      </c>
      <c r="E142" s="1" t="s">
        <v>64</v>
      </c>
      <c r="F142" s="1" t="str">
        <f>UnitControlCenter!$B$30</f>
        <v>quads / year</v>
      </c>
      <c r="G142" s="1" t="s">
        <v>3269</v>
      </c>
    </row>
    <row r="143" spans="1:10" ht="217.5" x14ac:dyDescent="0.35">
      <c r="A143" s="2" t="s">
        <v>2346</v>
      </c>
      <c r="B143" s="2" t="s">
        <v>2728</v>
      </c>
      <c r="C143" s="43">
        <v>1</v>
      </c>
      <c r="D143" s="1" t="s">
        <v>65</v>
      </c>
      <c r="E143" s="1" t="s">
        <v>66</v>
      </c>
      <c r="F143" s="1" t="str">
        <f>UnitControlCenter!$B$30</f>
        <v>quads / year</v>
      </c>
      <c r="G143" s="1" t="s">
        <v>3048</v>
      </c>
      <c r="H143" s="1" t="s">
        <v>3049</v>
      </c>
      <c r="I143" s="208" t="s">
        <v>3050</v>
      </c>
      <c r="J143" s="208"/>
    </row>
    <row r="144" spans="1:10" ht="72.5" x14ac:dyDescent="0.35">
      <c r="A144" s="2" t="s">
        <v>2346</v>
      </c>
      <c r="B144" s="2" t="s">
        <v>2729</v>
      </c>
      <c r="C144" s="43">
        <v>1</v>
      </c>
      <c r="D144" s="1" t="s">
        <v>65</v>
      </c>
      <c r="E144" s="1" t="s">
        <v>66</v>
      </c>
      <c r="F144" s="1" t="str">
        <f>UnitControlCenter!$B$30</f>
        <v>quads / year</v>
      </c>
      <c r="G144" s="1" t="s">
        <v>2725</v>
      </c>
      <c r="H144" s="1" t="s">
        <v>2726</v>
      </c>
      <c r="I144" s="1" t="s">
        <v>2727</v>
      </c>
    </row>
    <row r="145" spans="1:10" x14ac:dyDescent="0.35">
      <c r="A145" s="2" t="s">
        <v>2346</v>
      </c>
      <c r="B145" s="2" t="s">
        <v>3270</v>
      </c>
      <c r="C145" s="43">
        <v>1</v>
      </c>
      <c r="D145" s="1" t="s">
        <v>63</v>
      </c>
      <c r="E145" s="1" t="s">
        <v>64</v>
      </c>
      <c r="F145" s="1" t="str">
        <f>UnitControlCenter!$B$30</f>
        <v>quads / year</v>
      </c>
      <c r="G145" s="1" t="s">
        <v>3271</v>
      </c>
    </row>
    <row r="146" spans="1:10" ht="130.5" x14ac:dyDescent="0.35">
      <c r="A146" s="2" t="s">
        <v>2346</v>
      </c>
      <c r="B146" s="2" t="s">
        <v>3515</v>
      </c>
      <c r="C146" s="43">
        <v>1</v>
      </c>
      <c r="D146" s="1" t="s">
        <v>65</v>
      </c>
      <c r="E146" s="1" t="s">
        <v>66</v>
      </c>
      <c r="F146" s="1" t="str">
        <f>UnitControlCenter!$B$30</f>
        <v>quads / year</v>
      </c>
      <c r="G146" s="1" t="s">
        <v>3654</v>
      </c>
      <c r="H146" s="1" t="s">
        <v>3519</v>
      </c>
      <c r="I146" s="1" t="s">
        <v>3520</v>
      </c>
    </row>
    <row r="147" spans="1:10" s="193" customFormat="1" ht="87.5" thickBot="1" x14ac:dyDescent="0.4">
      <c r="A147" s="192" t="s">
        <v>2346</v>
      </c>
      <c r="B147" s="192" t="s">
        <v>3516</v>
      </c>
      <c r="C147" s="199">
        <v>1</v>
      </c>
      <c r="D147" s="193" t="s">
        <v>65</v>
      </c>
      <c r="E147" s="193" t="s">
        <v>66</v>
      </c>
      <c r="F147" s="193" t="str">
        <f>UnitControlCenter!$B$16</f>
        <v>terawatt-hours (TWh) / year</v>
      </c>
      <c r="G147" s="193" t="s">
        <v>3655</v>
      </c>
      <c r="H147" s="193" t="s">
        <v>3517</v>
      </c>
      <c r="I147" s="193" t="s">
        <v>3518</v>
      </c>
    </row>
    <row r="148" spans="1:10" ht="261" x14ac:dyDescent="0.35">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3.5" x14ac:dyDescent="0.35">
      <c r="A149" s="2" t="s">
        <v>2806</v>
      </c>
      <c r="B149" s="2" t="s">
        <v>2392</v>
      </c>
      <c r="C149" s="43">
        <v>1</v>
      </c>
      <c r="D149" s="1" t="s">
        <v>65</v>
      </c>
      <c r="E149" s="1" t="s">
        <v>66</v>
      </c>
      <c r="F149" s="1" t="str">
        <f>UnitControlCenter!$B$3</f>
        <v>million metric tons / year</v>
      </c>
      <c r="G149" s="1" t="s">
        <v>2601</v>
      </c>
      <c r="H149" s="1" t="s">
        <v>2599</v>
      </c>
      <c r="I149" s="1" t="s">
        <v>2600</v>
      </c>
    </row>
    <row r="150" spans="1:10" ht="246.5" x14ac:dyDescent="0.35">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29" x14ac:dyDescent="0.35">
      <c r="A151" s="2" t="s">
        <v>2806</v>
      </c>
      <c r="B151" s="2" t="s">
        <v>2394</v>
      </c>
      <c r="C151" s="43">
        <v>1</v>
      </c>
      <c r="D151" s="1" t="s">
        <v>65</v>
      </c>
      <c r="E151" s="1" t="s">
        <v>66</v>
      </c>
      <c r="F151" s="1" t="str">
        <f>UnitControlCenter!$B$3</f>
        <v>million metric tons / year</v>
      </c>
      <c r="G151" s="1" t="s">
        <v>2602</v>
      </c>
      <c r="H151" s="1" t="s">
        <v>2599</v>
      </c>
      <c r="I151" s="1" t="s">
        <v>2600</v>
      </c>
    </row>
    <row r="152" spans="1:10" ht="304.5" x14ac:dyDescent="0.35">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3.5" x14ac:dyDescent="0.35">
      <c r="A153" s="2" t="s">
        <v>2806</v>
      </c>
      <c r="B153" s="2" t="s">
        <v>2805</v>
      </c>
      <c r="C153" s="43">
        <v>1</v>
      </c>
      <c r="D153" s="1" t="s">
        <v>65</v>
      </c>
      <c r="E153" s="1" t="s">
        <v>66</v>
      </c>
      <c r="F153" s="1" t="str">
        <f>UnitControlCenter!$B$3</f>
        <v>million metric tons / year</v>
      </c>
      <c r="G153" s="1" t="s">
        <v>2843</v>
      </c>
      <c r="H153" s="1" t="s">
        <v>2807</v>
      </c>
      <c r="I153" s="1" t="s">
        <v>2808</v>
      </c>
    </row>
    <row r="154" spans="1:10" ht="29" x14ac:dyDescent="0.35">
      <c r="A154" s="2" t="s">
        <v>2806</v>
      </c>
      <c r="B154" s="2" t="s">
        <v>3330</v>
      </c>
      <c r="C154" s="43">
        <v>1</v>
      </c>
      <c r="D154" s="1" t="s">
        <v>65</v>
      </c>
      <c r="E154" s="1" t="s">
        <v>66</v>
      </c>
      <c r="F154" s="1" t="str">
        <f>UnitControlCenter!$B$3</f>
        <v>million metric tons / year</v>
      </c>
      <c r="G154" s="1" t="s">
        <v>3424</v>
      </c>
      <c r="H154" s="1" t="s">
        <v>3324</v>
      </c>
      <c r="I154" s="1" t="s">
        <v>3327</v>
      </c>
    </row>
    <row r="155" spans="1:10" ht="232" x14ac:dyDescent="0.35">
      <c r="A155" s="2" t="s">
        <v>2806</v>
      </c>
      <c r="B155" s="2" t="s">
        <v>3322</v>
      </c>
      <c r="C155" s="43">
        <v>1</v>
      </c>
      <c r="D155" s="1" t="s">
        <v>65</v>
      </c>
      <c r="E155" s="1" t="s">
        <v>66</v>
      </c>
      <c r="F155" s="1" t="str">
        <f>UnitControlCenter!$B$3</f>
        <v>million metric tons / year</v>
      </c>
      <c r="G155" s="1" t="s">
        <v>3325</v>
      </c>
      <c r="H155" s="1" t="s">
        <v>3049</v>
      </c>
      <c r="I155" s="208" t="s">
        <v>3050</v>
      </c>
      <c r="J155" s="208"/>
    </row>
    <row r="156" spans="1:10" ht="305" thickBot="1" x14ac:dyDescent="0.4">
      <c r="A156" s="192" t="s">
        <v>2806</v>
      </c>
      <c r="B156" s="192" t="s">
        <v>3323</v>
      </c>
      <c r="C156" s="199">
        <v>1</v>
      </c>
      <c r="D156" s="192" t="s">
        <v>65</v>
      </c>
      <c r="E156" s="192" t="s">
        <v>66</v>
      </c>
      <c r="F156" s="192" t="str">
        <f>UnitControlCenter!$B$3</f>
        <v>million metric tons / year</v>
      </c>
      <c r="G156" s="192" t="s">
        <v>3326</v>
      </c>
      <c r="H156" s="192" t="s">
        <v>3049</v>
      </c>
      <c r="I156" s="192" t="s">
        <v>3050</v>
      </c>
      <c r="J156" s="192"/>
    </row>
    <row r="157" spans="1:10" ht="43.5" x14ac:dyDescent="0.35">
      <c r="A157" s="2" t="s">
        <v>3452</v>
      </c>
      <c r="B157" s="2" t="s">
        <v>3453</v>
      </c>
      <c r="C157" s="43">
        <v>1</v>
      </c>
      <c r="D157" s="1" t="s">
        <v>65</v>
      </c>
      <c r="E157" s="1" t="s">
        <v>66</v>
      </c>
      <c r="F157" s="1" t="str">
        <f>UnitControlCenter!$B$30</f>
        <v>quads / year</v>
      </c>
      <c r="G157" s="1" t="s">
        <v>2357</v>
      </c>
      <c r="H157" s="1" t="s">
        <v>2358</v>
      </c>
      <c r="I157" s="1" t="s">
        <v>2585</v>
      </c>
    </row>
    <row r="158" spans="1:10" s="2" customFormat="1" ht="29" x14ac:dyDescent="0.35">
      <c r="A158" s="2" t="s">
        <v>3452</v>
      </c>
      <c r="B158" s="2" t="s">
        <v>3454</v>
      </c>
      <c r="C158" s="43">
        <v>1</v>
      </c>
      <c r="D158" s="2" t="s">
        <v>65</v>
      </c>
      <c r="E158" s="2" t="s">
        <v>66</v>
      </c>
      <c r="F158" s="2" t="str">
        <f>UnitControlCenter!$B$30</f>
        <v>quads / year</v>
      </c>
      <c r="G158" s="2" t="s">
        <v>2375</v>
      </c>
      <c r="H158" s="2" t="s">
        <v>2359</v>
      </c>
      <c r="I158" s="2" t="s">
        <v>2360</v>
      </c>
    </row>
    <row r="159" spans="1:10" ht="72.5" x14ac:dyDescent="0.35">
      <c r="A159" s="2" t="s">
        <v>3452</v>
      </c>
      <c r="B159" s="2" t="s">
        <v>3455</v>
      </c>
      <c r="C159" s="43">
        <v>1</v>
      </c>
      <c r="D159" s="1" t="s">
        <v>65</v>
      </c>
      <c r="E159" s="1" t="s">
        <v>66</v>
      </c>
      <c r="F159" s="1" t="str">
        <f>UnitControlCenter!$B$30</f>
        <v>quads / year</v>
      </c>
      <c r="G159" s="1" t="s">
        <v>2624</v>
      </c>
      <c r="H159" s="1" t="s">
        <v>2626</v>
      </c>
      <c r="I159" s="1" t="s">
        <v>2625</v>
      </c>
    </row>
    <row r="160" spans="1:10" s="2" customFormat="1" x14ac:dyDescent="0.35">
      <c r="A160" s="2" t="s">
        <v>3452</v>
      </c>
      <c r="B160" s="2" t="s">
        <v>3456</v>
      </c>
      <c r="C160" s="43">
        <v>1</v>
      </c>
      <c r="D160" s="2" t="s">
        <v>63</v>
      </c>
      <c r="E160" s="2" t="s">
        <v>64</v>
      </c>
      <c r="F160" s="2" t="str">
        <f>UnitControlCenter!$B$30</f>
        <v>quads / year</v>
      </c>
      <c r="G160" s="2" t="s">
        <v>3272</v>
      </c>
    </row>
    <row r="161" spans="1:10" ht="174" x14ac:dyDescent="0.35">
      <c r="A161" s="2" t="s">
        <v>3452</v>
      </c>
      <c r="B161" s="2" t="s">
        <v>3457</v>
      </c>
      <c r="C161" s="43">
        <v>1</v>
      </c>
      <c r="D161" s="1" t="s">
        <v>65</v>
      </c>
      <c r="E161" s="1" t="s">
        <v>66</v>
      </c>
      <c r="F161" s="2" t="str">
        <f>UnitControlCenter!B3</f>
        <v>million metric tons / year</v>
      </c>
      <c r="G161" s="1" t="s">
        <v>3603</v>
      </c>
      <c r="H161" s="1" t="s">
        <v>3459</v>
      </c>
      <c r="I161" s="2" t="s">
        <v>3460</v>
      </c>
      <c r="J161" s="2"/>
    </row>
    <row r="162" spans="1:10" s="193" customFormat="1" ht="232.5" thickBot="1" x14ac:dyDescent="0.4">
      <c r="A162" s="2" t="s">
        <v>3452</v>
      </c>
      <c r="B162" s="192" t="s">
        <v>3458</v>
      </c>
      <c r="C162" s="199">
        <v>1</v>
      </c>
      <c r="D162" s="193" t="s">
        <v>65</v>
      </c>
      <c r="E162" s="193" t="s">
        <v>66</v>
      </c>
      <c r="F162" s="192" t="str">
        <f>UnitControlCenter!B3</f>
        <v>million metric tons / year</v>
      </c>
      <c r="G162" s="193" t="s">
        <v>3604</v>
      </c>
      <c r="H162" s="193" t="s">
        <v>3459</v>
      </c>
      <c r="I162" s="192" t="s">
        <v>3460</v>
      </c>
      <c r="J162" s="192"/>
    </row>
    <row r="163" spans="1:10" ht="87" x14ac:dyDescent="0.35">
      <c r="A163" s="2" t="s">
        <v>2413</v>
      </c>
      <c r="B163" s="2" t="s">
        <v>2414</v>
      </c>
      <c r="C163" s="43">
        <v>1</v>
      </c>
      <c r="D163" s="1" t="s">
        <v>65</v>
      </c>
      <c r="E163" s="1" t="s">
        <v>66</v>
      </c>
      <c r="F163" s="1" t="str">
        <f>UnitControlCenter!$B$30</f>
        <v>quads / year</v>
      </c>
      <c r="G163" s="1" t="s">
        <v>3631</v>
      </c>
      <c r="H163" s="1" t="s">
        <v>3630</v>
      </c>
      <c r="I163" s="1" t="s">
        <v>3629</v>
      </c>
    </row>
    <row r="164" spans="1:10" ht="72.5" x14ac:dyDescent="0.35">
      <c r="A164" s="2" t="s">
        <v>2413</v>
      </c>
      <c r="B164" s="2" t="s">
        <v>2415</v>
      </c>
      <c r="C164" s="43">
        <v>1</v>
      </c>
      <c r="D164" s="1" t="s">
        <v>65</v>
      </c>
      <c r="E164" s="1" t="s">
        <v>66</v>
      </c>
      <c r="F164" s="1" t="str">
        <f>UnitControlCenter!$B$30</f>
        <v>quads / year</v>
      </c>
      <c r="G164" s="1" t="s">
        <v>3632</v>
      </c>
      <c r="H164" s="1" t="s">
        <v>3264</v>
      </c>
      <c r="I164" s="1" t="s">
        <v>3265</v>
      </c>
    </row>
    <row r="165" spans="1:10" ht="72.5" x14ac:dyDescent="0.35">
      <c r="A165" s="2" t="s">
        <v>2413</v>
      </c>
      <c r="B165" s="2" t="s">
        <v>3627</v>
      </c>
      <c r="C165" s="43">
        <v>1</v>
      </c>
      <c r="D165" s="1" t="s">
        <v>65</v>
      </c>
      <c r="E165" s="1" t="s">
        <v>66</v>
      </c>
      <c r="F165" s="1" t="str">
        <f>UnitControlCenter!$B$30</f>
        <v>quads / year</v>
      </c>
      <c r="G165" s="1" t="s">
        <v>3641</v>
      </c>
      <c r="H165" s="1" t="s">
        <v>3633</v>
      </c>
      <c r="I165" s="43" t="s">
        <v>3634</v>
      </c>
    </row>
    <row r="166" spans="1:10" ht="58" x14ac:dyDescent="0.35">
      <c r="A166" s="2" t="s">
        <v>2413</v>
      </c>
      <c r="B166" s="2" t="s">
        <v>3628</v>
      </c>
      <c r="C166" s="43">
        <v>1</v>
      </c>
      <c r="D166" s="1" t="s">
        <v>65</v>
      </c>
      <c r="E166" s="1" t="s">
        <v>66</v>
      </c>
      <c r="F166" s="1" t="str">
        <f>UnitControlCenter!$B$30</f>
        <v>quads / year</v>
      </c>
      <c r="G166" s="1" t="s">
        <v>3835</v>
      </c>
      <c r="H166" s="1" t="s">
        <v>3834</v>
      </c>
      <c r="I166" s="1" t="s">
        <v>3833</v>
      </c>
    </row>
    <row r="167" spans="1:10" x14ac:dyDescent="0.35">
      <c r="A167" s="2" t="s">
        <v>2413</v>
      </c>
      <c r="B167" s="2" t="s">
        <v>2862</v>
      </c>
      <c r="C167" s="43">
        <v>0</v>
      </c>
      <c r="D167" s="1" t="s">
        <v>63</v>
      </c>
      <c r="E167" s="1" t="s">
        <v>64</v>
      </c>
      <c r="F167" s="1" t="str">
        <f>UnitControlCenter!$B$31</f>
        <v>thousand BTU / 2024 dollar</v>
      </c>
      <c r="G167" s="1" t="s">
        <v>2817</v>
      </c>
    </row>
    <row r="168" spans="1:10" x14ac:dyDescent="0.35">
      <c r="A168" s="2" t="s">
        <v>2413</v>
      </c>
      <c r="B168" s="2" t="s">
        <v>2416</v>
      </c>
      <c r="C168" s="43">
        <v>1</v>
      </c>
      <c r="D168" s="1" t="s">
        <v>63</v>
      </c>
      <c r="E168" s="1" t="s">
        <v>64</v>
      </c>
      <c r="F168" s="1" t="str">
        <f>UnitControlCenter!$B$16</f>
        <v>terawatt-hours (TWh) / year</v>
      </c>
      <c r="G168" s="1" t="s">
        <v>2316</v>
      </c>
    </row>
    <row r="169" spans="1:10" x14ac:dyDescent="0.35">
      <c r="A169" s="2" t="s">
        <v>2413</v>
      </c>
      <c r="B169" s="2" t="s">
        <v>2417</v>
      </c>
      <c r="C169" s="43">
        <v>1</v>
      </c>
      <c r="D169" s="1" t="s">
        <v>63</v>
      </c>
      <c r="E169" s="1" t="s">
        <v>64</v>
      </c>
      <c r="F169" s="1" t="str">
        <f>UnitControlCenter!$B$32</f>
        <v>millions of short tons / year</v>
      </c>
      <c r="G169" s="1" t="s">
        <v>2315</v>
      </c>
    </row>
    <row r="170" spans="1:10" x14ac:dyDescent="0.35">
      <c r="A170" s="2" t="s">
        <v>2413</v>
      </c>
      <c r="B170" s="2" t="s">
        <v>2418</v>
      </c>
      <c r="C170" s="43">
        <v>1</v>
      </c>
      <c r="D170" s="1" t="s">
        <v>63</v>
      </c>
      <c r="E170" s="1" t="s">
        <v>64</v>
      </c>
      <c r="F170" s="1" t="str">
        <f>UnitControlCenter!$B$32</f>
        <v>millions of short tons / year</v>
      </c>
      <c r="G170" s="1" t="s">
        <v>2314</v>
      </c>
    </row>
    <row r="171" spans="1:10" x14ac:dyDescent="0.35">
      <c r="A171" s="2" t="s">
        <v>2413</v>
      </c>
      <c r="B171" s="2" t="s">
        <v>2419</v>
      </c>
      <c r="C171" s="43">
        <v>1</v>
      </c>
      <c r="D171" s="1" t="s">
        <v>63</v>
      </c>
      <c r="E171" s="1" t="s">
        <v>64</v>
      </c>
      <c r="F171" s="1" t="str">
        <f>UnitControlCenter!$B$33</f>
        <v>trillion cubic feet / year</v>
      </c>
      <c r="G171" s="1" t="s">
        <v>2313</v>
      </c>
    </row>
    <row r="172" spans="1:10" x14ac:dyDescent="0.35">
      <c r="A172" s="2" t="s">
        <v>2413</v>
      </c>
      <c r="B172" s="2" t="s">
        <v>2420</v>
      </c>
      <c r="C172" s="43">
        <v>1</v>
      </c>
      <c r="D172" s="1" t="s">
        <v>63</v>
      </c>
      <c r="E172" s="1" t="s">
        <v>64</v>
      </c>
      <c r="F172" s="1" t="str">
        <f>UnitControlCenter!$B$34</f>
        <v>million barrels of oil / year</v>
      </c>
      <c r="G172" s="1" t="s">
        <v>2312</v>
      </c>
    </row>
    <row r="173" spans="1:10" x14ac:dyDescent="0.35">
      <c r="A173" s="2" t="s">
        <v>2413</v>
      </c>
      <c r="B173" s="2" t="s">
        <v>2421</v>
      </c>
      <c r="C173" s="43">
        <v>1</v>
      </c>
      <c r="D173" s="1" t="s">
        <v>63</v>
      </c>
      <c r="E173" s="1" t="s">
        <v>64</v>
      </c>
      <c r="F173" s="1" t="str">
        <f>UnitControlCenter!$B$34</f>
        <v>million barrels of oil / year</v>
      </c>
      <c r="G173" s="1" t="s">
        <v>2363</v>
      </c>
    </row>
    <row r="174" spans="1:10" x14ac:dyDescent="0.35">
      <c r="A174" s="2" t="s">
        <v>2413</v>
      </c>
      <c r="B174" s="2" t="s">
        <v>2422</v>
      </c>
      <c r="C174" s="43">
        <v>1</v>
      </c>
      <c r="D174" s="1" t="s">
        <v>63</v>
      </c>
      <c r="E174" s="1" t="s">
        <v>64</v>
      </c>
      <c r="F174" s="1" t="str">
        <f>UnitControlCenter!$B$32</f>
        <v>millions of short tons / year</v>
      </c>
      <c r="G174" s="1" t="s">
        <v>2364</v>
      </c>
    </row>
    <row r="175" spans="1:10" ht="29" x14ac:dyDescent="0.35">
      <c r="A175" s="2" t="s">
        <v>2413</v>
      </c>
      <c r="B175" s="2" t="s">
        <v>2627</v>
      </c>
      <c r="C175" s="43">
        <v>1</v>
      </c>
      <c r="D175" s="1" t="s">
        <v>63</v>
      </c>
      <c r="E175" s="1" t="s">
        <v>64</v>
      </c>
      <c r="F175" s="1" t="str">
        <f>UnitControlCenter!$B$35</f>
        <v>million gallons / year</v>
      </c>
      <c r="G175" s="1" t="s">
        <v>2631</v>
      </c>
    </row>
    <row r="176" spans="1:10" ht="29" x14ac:dyDescent="0.35">
      <c r="A176" s="2" t="s">
        <v>2413</v>
      </c>
      <c r="B176" s="2" t="s">
        <v>2628</v>
      </c>
      <c r="C176" s="43">
        <v>1</v>
      </c>
      <c r="D176" s="1" t="s">
        <v>63</v>
      </c>
      <c r="E176" s="1" t="s">
        <v>64</v>
      </c>
      <c r="F176" s="1" t="str">
        <f>UnitControlCenter!$B$32</f>
        <v>millions of short tons / year</v>
      </c>
      <c r="G176" s="1" t="s">
        <v>2632</v>
      </c>
    </row>
    <row r="177" spans="1:10" ht="15" thickBot="1" x14ac:dyDescent="0.4">
      <c r="A177" s="192" t="s">
        <v>2413</v>
      </c>
      <c r="B177" s="192" t="s">
        <v>2629</v>
      </c>
      <c r="C177" s="199">
        <v>1</v>
      </c>
      <c r="D177" s="193" t="s">
        <v>63</v>
      </c>
      <c r="E177" s="193" t="s">
        <v>64</v>
      </c>
      <c r="F177" s="193" t="str">
        <f>UnitControlCenter!$B$6</f>
        <v>thousand metric tons / year</v>
      </c>
      <c r="G177" s="193" t="s">
        <v>2633</v>
      </c>
      <c r="H177" s="193"/>
      <c r="I177" s="193"/>
      <c r="J177" s="193"/>
    </row>
    <row r="178" spans="1:10" ht="58" x14ac:dyDescent="0.35">
      <c r="A178" s="2" t="s">
        <v>3333</v>
      </c>
      <c r="B178" s="2" t="s">
        <v>3360</v>
      </c>
      <c r="C178" s="43">
        <v>1</v>
      </c>
      <c r="D178" s="1" t="s">
        <v>65</v>
      </c>
      <c r="E178" s="1" t="s">
        <v>66</v>
      </c>
      <c r="F178" s="1" t="str">
        <f>UnitControlCenter!$B$36</f>
        <v>trillion BTU / year</v>
      </c>
      <c r="G178" s="1" t="s">
        <v>2638</v>
      </c>
      <c r="H178" s="1" t="s">
        <v>2639</v>
      </c>
      <c r="I178" s="1" t="s">
        <v>2640</v>
      </c>
    </row>
    <row r="179" spans="1:10" ht="58" x14ac:dyDescent="0.35">
      <c r="A179" s="2" t="s">
        <v>3333</v>
      </c>
      <c r="B179" s="2" t="s">
        <v>3361</v>
      </c>
      <c r="C179" s="43">
        <v>1</v>
      </c>
      <c r="D179" s="1" t="s">
        <v>65</v>
      </c>
      <c r="E179" s="1" t="s">
        <v>66</v>
      </c>
      <c r="F179" s="1" t="str">
        <f>UnitControlCenter!$B$36</f>
        <v>trillion BTU / year</v>
      </c>
      <c r="G179" s="1" t="s">
        <v>2641</v>
      </c>
      <c r="H179" s="1" t="s">
        <v>2639</v>
      </c>
      <c r="I179" s="1" t="s">
        <v>2640</v>
      </c>
    </row>
    <row r="180" spans="1:10" ht="58" x14ac:dyDescent="0.35">
      <c r="A180" s="2" t="s">
        <v>3333</v>
      </c>
      <c r="B180" s="2" t="s">
        <v>3362</v>
      </c>
      <c r="C180" s="43">
        <v>1</v>
      </c>
      <c r="D180" s="1" t="s">
        <v>65</v>
      </c>
      <c r="E180" s="1" t="s">
        <v>66</v>
      </c>
      <c r="F180" s="1" t="str">
        <f>UnitControlCenter!$B$9</f>
        <v>billion 2024 dollars / year</v>
      </c>
      <c r="G180" s="1" t="s">
        <v>2642</v>
      </c>
      <c r="H180" s="1" t="s">
        <v>2639</v>
      </c>
      <c r="I180" s="1" t="s">
        <v>2640</v>
      </c>
    </row>
    <row r="181" spans="1:10" ht="72.5" x14ac:dyDescent="0.35">
      <c r="A181" s="2" t="s">
        <v>3333</v>
      </c>
      <c r="B181" s="2" t="s">
        <v>3363</v>
      </c>
      <c r="C181" s="43">
        <v>1</v>
      </c>
      <c r="D181" s="1" t="s">
        <v>65</v>
      </c>
      <c r="E181" s="1" t="s">
        <v>66</v>
      </c>
      <c r="F181" s="1" t="str">
        <f>UnitControlCenter!$B$9</f>
        <v>billion 2024 dollars / year</v>
      </c>
      <c r="G181" s="1" t="s">
        <v>2643</v>
      </c>
      <c r="H181" s="1" t="s">
        <v>2639</v>
      </c>
      <c r="I181" s="1" t="s">
        <v>2640</v>
      </c>
    </row>
    <row r="182" spans="1:10" ht="43.5" x14ac:dyDescent="0.35">
      <c r="A182" s="2" t="s">
        <v>3333</v>
      </c>
      <c r="B182" s="2" t="s">
        <v>3364</v>
      </c>
      <c r="C182" s="43">
        <v>1</v>
      </c>
      <c r="D182" s="1" t="s">
        <v>65</v>
      </c>
      <c r="E182" s="1" t="s">
        <v>66</v>
      </c>
      <c r="F182" s="1" t="str">
        <f>UnitControlCenter!B3</f>
        <v>million metric tons / year</v>
      </c>
      <c r="G182" s="1" t="s">
        <v>2885</v>
      </c>
      <c r="H182" s="1" t="s">
        <v>2883</v>
      </c>
      <c r="I182" s="1" t="s">
        <v>2884</v>
      </c>
    </row>
    <row r="183" spans="1:10" ht="58" x14ac:dyDescent="0.35">
      <c r="A183" s="2" t="s">
        <v>3333</v>
      </c>
      <c r="B183" s="2" t="s">
        <v>3365</v>
      </c>
      <c r="C183" s="43">
        <v>1</v>
      </c>
      <c r="D183" s="1" t="s">
        <v>65</v>
      </c>
      <c r="E183" s="1" t="s">
        <v>66</v>
      </c>
      <c r="F183" s="1" t="str">
        <f>UnitControlCenter!B3</f>
        <v>million metric tons / year</v>
      </c>
      <c r="G183" s="1" t="s">
        <v>2886</v>
      </c>
      <c r="H183" s="1" t="s">
        <v>2883</v>
      </c>
      <c r="I183" s="1" t="s">
        <v>2884</v>
      </c>
    </row>
    <row r="184" spans="1:10" ht="58" x14ac:dyDescent="0.35">
      <c r="A184" s="2" t="s">
        <v>3333</v>
      </c>
      <c r="B184" s="2" t="s">
        <v>3366</v>
      </c>
      <c r="C184" s="43">
        <v>1</v>
      </c>
      <c r="D184" s="1" t="s">
        <v>65</v>
      </c>
      <c r="E184" s="1" t="s">
        <v>66</v>
      </c>
      <c r="F184" s="1" t="str">
        <f>UnitControlCenter!$B$36</f>
        <v>trillion BTU / year</v>
      </c>
      <c r="G184" s="1" t="s">
        <v>2720</v>
      </c>
      <c r="H184" s="1" t="s">
        <v>2715</v>
      </c>
      <c r="I184" s="1" t="s">
        <v>2716</v>
      </c>
    </row>
    <row r="185" spans="1:10" ht="72.5" x14ac:dyDescent="0.35">
      <c r="A185" s="2" t="s">
        <v>3333</v>
      </c>
      <c r="B185" s="2" t="s">
        <v>3367</v>
      </c>
      <c r="C185" s="43">
        <v>1</v>
      </c>
      <c r="D185" s="1" t="s">
        <v>65</v>
      </c>
      <c r="E185" s="1" t="s">
        <v>66</v>
      </c>
      <c r="F185" s="1" t="str">
        <f>UnitControlCenter!$B$36</f>
        <v>trillion BTU / year</v>
      </c>
      <c r="G185" s="1" t="s">
        <v>2721</v>
      </c>
      <c r="H185" s="1" t="s">
        <v>2715</v>
      </c>
      <c r="I185" s="1" t="s">
        <v>2717</v>
      </c>
    </row>
    <row r="186" spans="1:10" ht="72.5" x14ac:dyDescent="0.35">
      <c r="A186" s="2" t="s">
        <v>3333</v>
      </c>
      <c r="B186" s="2" t="s">
        <v>3368</v>
      </c>
      <c r="C186" s="43">
        <v>1</v>
      </c>
      <c r="D186" s="1" t="s">
        <v>65</v>
      </c>
      <c r="E186" s="1" t="s">
        <v>66</v>
      </c>
      <c r="F186" s="1" t="str">
        <f>UnitControlCenter!$B$9</f>
        <v>billion 2024 dollars / year</v>
      </c>
      <c r="G186" s="1" t="s">
        <v>2722</v>
      </c>
      <c r="H186" s="1" t="s">
        <v>2715</v>
      </c>
      <c r="I186" s="1" t="s">
        <v>2718</v>
      </c>
    </row>
    <row r="187" spans="1:10" ht="87" x14ac:dyDescent="0.35">
      <c r="A187" s="2" t="s">
        <v>3333</v>
      </c>
      <c r="B187" s="2" t="s">
        <v>3369</v>
      </c>
      <c r="C187" s="43">
        <v>1</v>
      </c>
      <c r="D187" s="1" t="s">
        <v>65</v>
      </c>
      <c r="E187" s="1" t="s">
        <v>66</v>
      </c>
      <c r="F187" s="1" t="str">
        <f>UnitControlCenter!$B$9</f>
        <v>billion 2024 dollars / year</v>
      </c>
      <c r="G187" s="1" t="s">
        <v>2723</v>
      </c>
      <c r="H187" s="1" t="s">
        <v>2715</v>
      </c>
      <c r="I187" s="1" t="s">
        <v>2719</v>
      </c>
    </row>
    <row r="188" spans="1:10" ht="101.5" x14ac:dyDescent="0.35">
      <c r="A188" s="2" t="s">
        <v>3333</v>
      </c>
      <c r="B188" s="2" t="s">
        <v>3370</v>
      </c>
      <c r="C188" s="43">
        <v>1</v>
      </c>
      <c r="D188" s="1" t="s">
        <v>65</v>
      </c>
      <c r="E188" s="1" t="s">
        <v>66</v>
      </c>
      <c r="F188" s="1" t="str">
        <f>UnitControlCenter!$B$30</f>
        <v>quads / year</v>
      </c>
      <c r="G188" s="1" t="s">
        <v>2748</v>
      </c>
      <c r="H188" s="1" t="s">
        <v>2750</v>
      </c>
      <c r="I188" s="1" t="s">
        <v>2751</v>
      </c>
    </row>
    <row r="189" spans="1:10" ht="116" x14ac:dyDescent="0.35">
      <c r="A189" s="2" t="s">
        <v>3333</v>
      </c>
      <c r="B189" s="2" t="s">
        <v>3371</v>
      </c>
      <c r="C189" s="43">
        <v>1</v>
      </c>
      <c r="D189" s="1" t="s">
        <v>65</v>
      </c>
      <c r="E189" s="1" t="s">
        <v>66</v>
      </c>
      <c r="F189" s="1" t="str">
        <f>UnitControlCenter!$B$30</f>
        <v>quads / year</v>
      </c>
      <c r="G189" s="1" t="s">
        <v>2749</v>
      </c>
      <c r="H189" s="1" t="s">
        <v>2750</v>
      </c>
      <c r="I189" s="1" t="s">
        <v>2751</v>
      </c>
    </row>
    <row r="190" spans="1:10" ht="101.5" customHeight="1" x14ac:dyDescent="0.35">
      <c r="A190" s="2" t="s">
        <v>3333</v>
      </c>
      <c r="B190" s="2" t="s">
        <v>3664</v>
      </c>
      <c r="C190" s="43">
        <v>1</v>
      </c>
      <c r="D190" s="1" t="s">
        <v>65</v>
      </c>
      <c r="E190" s="1" t="s">
        <v>66</v>
      </c>
      <c r="F190" s="1" t="s">
        <v>351</v>
      </c>
      <c r="G190" s="1" t="s">
        <v>3760</v>
      </c>
      <c r="H190" s="1" t="s">
        <v>3761</v>
      </c>
      <c r="I190" s="1" t="s">
        <v>3774</v>
      </c>
    </row>
    <row r="191" spans="1:10" ht="203" x14ac:dyDescent="0.35">
      <c r="A191" s="2" t="s">
        <v>3333</v>
      </c>
      <c r="B191" s="2" t="s">
        <v>3379</v>
      </c>
      <c r="C191" s="43">
        <v>1</v>
      </c>
      <c r="D191" s="1" t="s">
        <v>65</v>
      </c>
      <c r="E191" s="1" t="s">
        <v>66</v>
      </c>
      <c r="F191" s="1" t="str">
        <f>UnitControlCenter!$B$10</f>
        <v>billion 2024 dollars</v>
      </c>
      <c r="G191" s="1" t="s">
        <v>3336</v>
      </c>
      <c r="H191" s="1" t="s">
        <v>3335</v>
      </c>
      <c r="I191" s="208" t="s">
        <v>3334</v>
      </c>
      <c r="J191" s="208"/>
    </row>
    <row r="192" spans="1:10" ht="232" x14ac:dyDescent="0.35">
      <c r="A192" s="2" t="s">
        <v>3333</v>
      </c>
      <c r="B192" s="2" t="s">
        <v>3372</v>
      </c>
      <c r="C192" s="43">
        <v>1</v>
      </c>
      <c r="D192" s="1" t="s">
        <v>65</v>
      </c>
      <c r="E192" s="1" t="s">
        <v>66</v>
      </c>
      <c r="F192" s="1" t="str">
        <f>UnitControlCenter!$B$10</f>
        <v>billion 2024 dollars</v>
      </c>
      <c r="G192" s="1" t="s">
        <v>3344</v>
      </c>
      <c r="H192" s="1" t="s">
        <v>3335</v>
      </c>
      <c r="I192" s="208" t="s">
        <v>3337</v>
      </c>
      <c r="J192" s="208"/>
    </row>
    <row r="193" spans="1:10" ht="203" x14ac:dyDescent="0.35">
      <c r="A193" s="2" t="s">
        <v>3333</v>
      </c>
      <c r="B193" s="2" t="s">
        <v>3373</v>
      </c>
      <c r="C193" s="43">
        <v>1</v>
      </c>
      <c r="D193" s="1" t="s">
        <v>65</v>
      </c>
      <c r="E193" s="1" t="s">
        <v>66</v>
      </c>
      <c r="F193" s="1" t="str">
        <f>UnitControlCenter!$B$10</f>
        <v>billion 2024 dollars</v>
      </c>
      <c r="G193" s="1" t="s">
        <v>3345</v>
      </c>
      <c r="H193" s="1" t="s">
        <v>3335</v>
      </c>
      <c r="I193" s="208" t="s">
        <v>3338</v>
      </c>
      <c r="J193" s="208"/>
    </row>
    <row r="194" spans="1:10" ht="232" x14ac:dyDescent="0.35">
      <c r="A194" s="2" t="s">
        <v>3333</v>
      </c>
      <c r="B194" s="2" t="s">
        <v>3374</v>
      </c>
      <c r="C194" s="43">
        <v>1</v>
      </c>
      <c r="D194" s="1" t="s">
        <v>65</v>
      </c>
      <c r="E194" s="1" t="s">
        <v>66</v>
      </c>
      <c r="F194" s="1" t="str">
        <f>UnitControlCenter!$B$10</f>
        <v>billion 2024 dollars</v>
      </c>
      <c r="G194" s="1" t="s">
        <v>3346</v>
      </c>
      <c r="H194" s="1" t="s">
        <v>3335</v>
      </c>
      <c r="I194" s="208" t="s">
        <v>3339</v>
      </c>
      <c r="J194" s="208"/>
    </row>
    <row r="195" spans="1:10" ht="188.5" x14ac:dyDescent="0.35">
      <c r="A195" s="2" t="s">
        <v>3333</v>
      </c>
      <c r="B195" s="2" t="s">
        <v>3375</v>
      </c>
      <c r="C195" s="43">
        <v>1</v>
      </c>
      <c r="D195" s="1" t="s">
        <v>65</v>
      </c>
      <c r="E195" s="1" t="s">
        <v>66</v>
      </c>
      <c r="F195" s="1" t="str">
        <f>UnitControlCenter!$B$10</f>
        <v>billion 2024 dollars</v>
      </c>
      <c r="G195" s="1" t="s">
        <v>3349</v>
      </c>
      <c r="H195" s="1" t="s">
        <v>3335</v>
      </c>
      <c r="I195" s="208" t="s">
        <v>3340</v>
      </c>
      <c r="J195" s="208"/>
    </row>
    <row r="196" spans="1:10" ht="217.5" x14ac:dyDescent="0.35">
      <c r="A196" s="2" t="s">
        <v>3333</v>
      </c>
      <c r="B196" s="2" t="s">
        <v>3376</v>
      </c>
      <c r="C196" s="43">
        <v>1</v>
      </c>
      <c r="D196" s="1" t="s">
        <v>65</v>
      </c>
      <c r="E196" s="1" t="s">
        <v>66</v>
      </c>
      <c r="F196" s="1" t="str">
        <f>UnitControlCenter!$B$10</f>
        <v>billion 2024 dollars</v>
      </c>
      <c r="G196" s="1" t="s">
        <v>3350</v>
      </c>
      <c r="H196" s="1" t="s">
        <v>3335</v>
      </c>
      <c r="I196" s="208" t="s">
        <v>3341</v>
      </c>
      <c r="J196" s="208"/>
    </row>
    <row r="197" spans="1:10" ht="246.5" x14ac:dyDescent="0.35">
      <c r="A197" s="2" t="s">
        <v>3333</v>
      </c>
      <c r="B197" s="2" t="s">
        <v>3377</v>
      </c>
      <c r="C197" s="43">
        <v>1</v>
      </c>
      <c r="D197" s="1" t="s">
        <v>65</v>
      </c>
      <c r="E197" s="1" t="s">
        <v>66</v>
      </c>
      <c r="F197" s="1" t="str">
        <f>UnitControlCenter!$B$10</f>
        <v>billion 2024 dollars</v>
      </c>
      <c r="G197" s="1" t="s">
        <v>3347</v>
      </c>
      <c r="H197" s="1" t="s">
        <v>3335</v>
      </c>
      <c r="I197" s="208" t="s">
        <v>3342</v>
      </c>
      <c r="J197" s="208"/>
    </row>
    <row r="198" spans="1:10" ht="276" thickBot="1" x14ac:dyDescent="0.4">
      <c r="A198" s="192" t="s">
        <v>3333</v>
      </c>
      <c r="B198" s="192" t="s">
        <v>3378</v>
      </c>
      <c r="C198" s="199">
        <v>1</v>
      </c>
      <c r="D198" s="193" t="s">
        <v>65</v>
      </c>
      <c r="E198" s="193" t="s">
        <v>66</v>
      </c>
      <c r="F198" s="193" t="str">
        <f>UnitControlCenter!$B$10</f>
        <v>billion 2024 dollars</v>
      </c>
      <c r="G198" s="193" t="s">
        <v>3348</v>
      </c>
      <c r="H198" s="193" t="s">
        <v>3335</v>
      </c>
      <c r="I198" s="315" t="s">
        <v>3343</v>
      </c>
      <c r="J198" s="315"/>
    </row>
    <row r="199" spans="1:10" ht="72.5" x14ac:dyDescent="0.35">
      <c r="A199" s="2" t="s">
        <v>2347</v>
      </c>
      <c r="B199" s="2" t="s">
        <v>93</v>
      </c>
      <c r="C199" s="43">
        <v>1</v>
      </c>
      <c r="D199" s="1" t="s">
        <v>65</v>
      </c>
      <c r="E199" s="1" t="s">
        <v>2353</v>
      </c>
      <c r="F199" s="1" t="str">
        <f>UnitControlCenter!$B$22</f>
        <v>2024 dollars / megawatt-hour (MWh)</v>
      </c>
      <c r="G199" s="1" t="s">
        <v>3289</v>
      </c>
      <c r="H199" s="1" t="s">
        <v>3288</v>
      </c>
      <c r="I199" s="1" t="s">
        <v>3635</v>
      </c>
    </row>
    <row r="200" spans="1:10" ht="43.5" x14ac:dyDescent="0.35">
      <c r="A200" s="2" t="s">
        <v>2347</v>
      </c>
      <c r="B200" s="2" t="s">
        <v>445</v>
      </c>
      <c r="C200" s="43">
        <v>1</v>
      </c>
      <c r="D200" s="1" t="s">
        <v>65</v>
      </c>
      <c r="E200" s="1" t="s">
        <v>2353</v>
      </c>
      <c r="F200" s="1" t="str">
        <f>UnitControlCenter!$B$37</f>
        <v>2024 dollars / short ton</v>
      </c>
      <c r="G200" s="1" t="s">
        <v>2651</v>
      </c>
      <c r="H200" s="1" t="s">
        <v>2652</v>
      </c>
      <c r="I200" s="1" t="s">
        <v>2653</v>
      </c>
    </row>
    <row r="201" spans="1:10" x14ac:dyDescent="0.35">
      <c r="A201" s="2" t="s">
        <v>2347</v>
      </c>
      <c r="B201" s="2" t="s">
        <v>442</v>
      </c>
      <c r="C201" s="43">
        <v>1</v>
      </c>
      <c r="D201" s="1" t="s">
        <v>65</v>
      </c>
      <c r="E201" s="1" t="s">
        <v>2353</v>
      </c>
      <c r="F201" s="1" t="str">
        <f>UnitControlCenter!$B$37</f>
        <v>2024 dollars / short ton</v>
      </c>
      <c r="G201" s="1" t="s">
        <v>2366</v>
      </c>
      <c r="H201" s="1" t="s">
        <v>340</v>
      </c>
      <c r="I201" s="1" t="s">
        <v>2538</v>
      </c>
    </row>
    <row r="202" spans="1:10" ht="87" x14ac:dyDescent="0.35">
      <c r="A202" s="2" t="s">
        <v>2347</v>
      </c>
      <c r="B202" s="2" t="s">
        <v>87</v>
      </c>
      <c r="C202" s="43">
        <v>1</v>
      </c>
      <c r="D202" s="1" t="s">
        <v>65</v>
      </c>
      <c r="E202" s="1" t="s">
        <v>2353</v>
      </c>
      <c r="F202" s="1" t="str">
        <f>UnitControlCenter!$B$38</f>
        <v>2024 dollars / thousand cubic feet</v>
      </c>
      <c r="G202" s="1" t="s">
        <v>3291</v>
      </c>
      <c r="H202" s="1" t="s">
        <v>3290</v>
      </c>
      <c r="I202" s="1" t="s">
        <v>3636</v>
      </c>
    </row>
    <row r="203" spans="1:10" x14ac:dyDescent="0.35">
      <c r="A203" s="2" t="s">
        <v>2347</v>
      </c>
      <c r="B203" s="2" t="s">
        <v>95</v>
      </c>
      <c r="C203" s="43">
        <v>1</v>
      </c>
      <c r="D203" s="1" t="s">
        <v>65</v>
      </c>
      <c r="E203" s="1" t="s">
        <v>2353</v>
      </c>
      <c r="F203" s="1" t="str">
        <f>UnitControlCenter!$B$39</f>
        <v>2024 dollars / gallon</v>
      </c>
      <c r="G203" s="1" t="s">
        <v>2368</v>
      </c>
      <c r="H203" s="1" t="s">
        <v>335</v>
      </c>
      <c r="I203" s="43">
        <v>969696</v>
      </c>
      <c r="J203" s="43"/>
    </row>
    <row r="204" spans="1:10" ht="72.5" x14ac:dyDescent="0.35">
      <c r="A204" s="2" t="s">
        <v>2347</v>
      </c>
      <c r="B204" s="2" t="s">
        <v>96</v>
      </c>
      <c r="C204" s="43">
        <v>1</v>
      </c>
      <c r="D204" s="1" t="s">
        <v>65</v>
      </c>
      <c r="E204" s="1" t="s">
        <v>2353</v>
      </c>
      <c r="F204" s="1" t="str">
        <f>UnitControlCenter!$B$39</f>
        <v>2024 dollars / gallon</v>
      </c>
      <c r="G204" s="1" t="s">
        <v>2646</v>
      </c>
      <c r="H204" s="1" t="s">
        <v>2644</v>
      </c>
      <c r="I204" s="1" t="s">
        <v>2645</v>
      </c>
    </row>
    <row r="205" spans="1:10" ht="58" x14ac:dyDescent="0.35">
      <c r="A205" s="2" t="s">
        <v>2347</v>
      </c>
      <c r="B205" s="2" t="s">
        <v>92</v>
      </c>
      <c r="C205" s="43">
        <v>1</v>
      </c>
      <c r="D205" s="1" t="s">
        <v>65</v>
      </c>
      <c r="E205" s="1" t="s">
        <v>2353</v>
      </c>
      <c r="F205" s="1" t="str">
        <f>UnitControlCenter!$B$37</f>
        <v>2024 dollars / short ton</v>
      </c>
      <c r="G205" s="1" t="s">
        <v>2647</v>
      </c>
      <c r="H205" s="1" t="s">
        <v>2648</v>
      </c>
      <c r="I205" s="1" t="s">
        <v>2649</v>
      </c>
    </row>
    <row r="206" spans="1:10" ht="58" x14ac:dyDescent="0.35">
      <c r="A206" s="2" t="s">
        <v>2347</v>
      </c>
      <c r="B206" s="2" t="s">
        <v>2588</v>
      </c>
      <c r="C206" s="43">
        <v>1</v>
      </c>
      <c r="D206" s="1" t="s">
        <v>65</v>
      </c>
      <c r="E206" s="1" t="s">
        <v>2353</v>
      </c>
      <c r="F206" s="1" t="str">
        <f>UnitControlCenter!$B$40</f>
        <v>2024 dollars / barrel of oil</v>
      </c>
      <c r="G206" s="1" t="s">
        <v>2712</v>
      </c>
      <c r="H206" s="1" t="s">
        <v>2713</v>
      </c>
      <c r="I206" s="1" t="s">
        <v>2714</v>
      </c>
    </row>
    <row r="207" spans="1:10" ht="58" x14ac:dyDescent="0.35">
      <c r="A207" s="2" t="s">
        <v>2347</v>
      </c>
      <c r="B207" s="2" t="s">
        <v>2650</v>
      </c>
      <c r="C207" s="43">
        <v>1</v>
      </c>
      <c r="D207" s="1" t="s">
        <v>65</v>
      </c>
      <c r="E207" s="1" t="s">
        <v>2353</v>
      </c>
      <c r="F207" s="1" t="str">
        <f>UnitControlCenter!$B$39</f>
        <v>2024 dollars / gallon</v>
      </c>
      <c r="G207" s="1" t="s">
        <v>2654</v>
      </c>
      <c r="H207" s="1" t="s">
        <v>2365</v>
      </c>
      <c r="I207" s="1" t="s">
        <v>2584</v>
      </c>
    </row>
    <row r="208" spans="1:10" ht="29.5" thickBot="1" x14ac:dyDescent="0.4">
      <c r="A208" s="192" t="s">
        <v>2347</v>
      </c>
      <c r="B208" s="192" t="s">
        <v>2471</v>
      </c>
      <c r="C208" s="199">
        <v>1</v>
      </c>
      <c r="D208" s="193" t="s">
        <v>65</v>
      </c>
      <c r="E208" s="193" t="s">
        <v>2353</v>
      </c>
      <c r="F208" s="193" t="str">
        <f>UnitControlCenter!$B$41</f>
        <v>2024 dollars / kg</v>
      </c>
      <c r="G208" s="193" t="s">
        <v>2756</v>
      </c>
      <c r="H208" s="193" t="s">
        <v>2757</v>
      </c>
      <c r="I208" s="193" t="s">
        <v>2758</v>
      </c>
      <c r="J208" s="193"/>
    </row>
    <row r="209" spans="1:10" x14ac:dyDescent="0.35">
      <c r="A209" s="2" t="s">
        <v>2348</v>
      </c>
      <c r="B209" s="2" t="s">
        <v>3466</v>
      </c>
      <c r="C209" s="43">
        <v>1</v>
      </c>
      <c r="D209" s="1" t="s">
        <v>63</v>
      </c>
      <c r="E209" s="1" t="s">
        <v>64</v>
      </c>
      <c r="F209" s="1" t="str">
        <f>UnitControlCenter!$B$42</f>
        <v>2024 dollars / kilowatt-hour (kWh)</v>
      </c>
      <c r="G209" s="1" t="s">
        <v>2369</v>
      </c>
    </row>
    <row r="210" spans="1:10" ht="29" x14ac:dyDescent="0.35">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x14ac:dyDescent="0.35">
      <c r="A211" s="2" t="s">
        <v>2348</v>
      </c>
      <c r="B211" s="2" t="s">
        <v>2350</v>
      </c>
      <c r="C211" s="43">
        <v>1</v>
      </c>
      <c r="D211" s="1" t="s">
        <v>63</v>
      </c>
      <c r="E211" s="1" t="s">
        <v>64</v>
      </c>
      <c r="F211" s="1" t="str">
        <f>UnitControlCenter!$B$45</f>
        <v>million 2024 dollars / megawatt (MW)</v>
      </c>
      <c r="G211" s="1" t="s">
        <v>2370</v>
      </c>
    </row>
    <row r="212" spans="1:10" x14ac:dyDescent="0.35">
      <c r="A212" s="2" t="s">
        <v>2348</v>
      </c>
      <c r="B212" s="2" t="s">
        <v>2351</v>
      </c>
      <c r="C212" s="43">
        <v>1</v>
      </c>
      <c r="D212" s="1" t="s">
        <v>63</v>
      </c>
      <c r="E212" s="1" t="s">
        <v>64</v>
      </c>
      <c r="F212" s="1" t="str">
        <f>UnitControlCenter!$B$45</f>
        <v>million 2024 dollars / megawatt (MW)</v>
      </c>
      <c r="G212" s="1" t="s">
        <v>2371</v>
      </c>
    </row>
    <row r="213" spans="1:10" x14ac:dyDescent="0.35">
      <c r="A213" s="2" t="s">
        <v>2348</v>
      </c>
      <c r="B213" s="2" t="s">
        <v>2352</v>
      </c>
      <c r="C213" s="43">
        <v>1</v>
      </c>
      <c r="D213" s="1" t="s">
        <v>63</v>
      </c>
      <c r="E213" s="1" t="s">
        <v>64</v>
      </c>
      <c r="F213" s="1" t="str">
        <f>UnitControlCenter!$B$45</f>
        <v>million 2024 dollars / megawatt (MW)</v>
      </c>
      <c r="G213" s="1" t="s">
        <v>2372</v>
      </c>
    </row>
    <row r="214" spans="1:10" ht="29.5" thickBot="1" x14ac:dyDescent="0.4">
      <c r="A214" s="192" t="s">
        <v>2348</v>
      </c>
      <c r="B214" s="192" t="s">
        <v>2485</v>
      </c>
      <c r="C214" s="199">
        <v>1</v>
      </c>
      <c r="D214" s="193" t="s">
        <v>63</v>
      </c>
      <c r="E214" s="193" t="s">
        <v>64</v>
      </c>
      <c r="F214" s="193" t="str">
        <f>UnitControlCenter!$B$46</f>
        <v>cost of eqpt. to produce 1 kg H2/yr (2024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2533</v>
      </c>
      <c r="B1" s="169"/>
      <c r="C1" s="159"/>
      <c r="D1" s="159"/>
    </row>
    <row r="2" spans="1:5" x14ac:dyDescent="0.35">
      <c r="A2" s="9" t="s">
        <v>2497</v>
      </c>
      <c r="B2" s="170" t="s">
        <v>2498</v>
      </c>
      <c r="C2" s="9" t="s">
        <v>2499</v>
      </c>
      <c r="D2" s="9" t="s">
        <v>2500</v>
      </c>
    </row>
    <row r="3" spans="1:5" x14ac:dyDescent="0.35">
      <c r="A3" s="371" t="s">
        <v>3576</v>
      </c>
      <c r="B3" s="375" t="s">
        <v>3578</v>
      </c>
      <c r="C3" s="372"/>
      <c r="D3" s="374" t="s">
        <v>3577</v>
      </c>
    </row>
    <row r="4" spans="1:5" x14ac:dyDescent="0.35">
      <c r="A4" t="s">
        <v>2547</v>
      </c>
      <c r="B4" s="20" t="s">
        <v>2541</v>
      </c>
      <c r="C4" s="188"/>
      <c r="D4" s="376" t="s">
        <v>3580</v>
      </c>
      <c r="E4" t="s">
        <v>3583</v>
      </c>
    </row>
    <row r="5" spans="1:5" x14ac:dyDescent="0.35">
      <c r="A5" t="s">
        <v>3587</v>
      </c>
      <c r="B5" s="171" t="s">
        <v>3588</v>
      </c>
      <c r="C5" s="377"/>
      <c r="D5" s="376" t="s">
        <v>3582</v>
      </c>
      <c r="E5" t="s">
        <v>3586</v>
      </c>
    </row>
    <row r="6" spans="1:5" x14ac:dyDescent="0.35">
      <c r="A6" t="s">
        <v>3745</v>
      </c>
      <c r="B6" s="171" t="s">
        <v>3744</v>
      </c>
      <c r="C6" s="410"/>
      <c r="D6" s="407" t="s">
        <v>3738</v>
      </c>
    </row>
    <row r="7" spans="1:5" x14ac:dyDescent="0.35">
      <c r="A7" t="s">
        <v>3742</v>
      </c>
      <c r="B7" s="171" t="s">
        <v>3741</v>
      </c>
      <c r="C7" s="408"/>
      <c r="D7" s="407" t="s">
        <v>3739</v>
      </c>
    </row>
    <row r="8" spans="1:5" x14ac:dyDescent="0.35">
      <c r="A8" t="s">
        <v>3743</v>
      </c>
      <c r="B8" s="20">
        <v>6699</v>
      </c>
      <c r="C8" s="409"/>
      <c r="D8" s="407" t="s">
        <v>3740</v>
      </c>
    </row>
    <row r="9" spans="1:5" x14ac:dyDescent="0.35">
      <c r="A9" t="s">
        <v>3745</v>
      </c>
      <c r="B9" s="171" t="s">
        <v>3589</v>
      </c>
      <c r="C9" s="205"/>
      <c r="D9" t="s">
        <v>3593</v>
      </c>
    </row>
    <row r="10" spans="1:5" x14ac:dyDescent="0.35">
      <c r="A10" t="s">
        <v>3594</v>
      </c>
      <c r="B10" s="171" t="s">
        <v>3595</v>
      </c>
      <c r="C10" s="379"/>
      <c r="D10" s="378" t="s">
        <v>3566</v>
      </c>
    </row>
    <row r="11" spans="1:5" x14ac:dyDescent="0.35">
      <c r="A11" t="s">
        <v>2507</v>
      </c>
      <c r="B11" s="20" t="s">
        <v>2518</v>
      </c>
      <c r="C11" s="176"/>
      <c r="D11" t="s">
        <v>435</v>
      </c>
    </row>
    <row r="12" spans="1:5" x14ac:dyDescent="0.35">
      <c r="A12" t="s">
        <v>3550</v>
      </c>
      <c r="B12" s="20" t="s">
        <v>3549</v>
      </c>
      <c r="C12" s="362"/>
      <c r="D12" t="s">
        <v>3482</v>
      </c>
    </row>
    <row r="13" spans="1:5" x14ac:dyDescent="0.35">
      <c r="A13" t="s">
        <v>2515</v>
      </c>
      <c r="B13" s="171" t="s">
        <v>2516</v>
      </c>
      <c r="C13" s="175"/>
      <c r="D13" t="s">
        <v>92</v>
      </c>
    </row>
    <row r="14" spans="1:5" x14ac:dyDescent="0.35">
      <c r="A14" t="s">
        <v>2543</v>
      </c>
      <c r="B14" s="20" t="s">
        <v>2537</v>
      </c>
      <c r="C14" s="185"/>
      <c r="D14" t="s">
        <v>91</v>
      </c>
    </row>
    <row r="15" spans="1:5" x14ac:dyDescent="0.35">
      <c r="A15" t="s">
        <v>2522</v>
      </c>
      <c r="B15" s="20" t="s">
        <v>2538</v>
      </c>
      <c r="C15" s="180"/>
      <c r="D15" t="s">
        <v>2534</v>
      </c>
    </row>
    <row r="16" spans="1:5" x14ac:dyDescent="0.35">
      <c r="A16" t="s">
        <v>2544</v>
      </c>
      <c r="B16" s="20" t="s">
        <v>2367</v>
      </c>
      <c r="C16" s="184"/>
      <c r="D16" t="s">
        <v>2535</v>
      </c>
    </row>
    <row r="17" spans="1:4" x14ac:dyDescent="0.35">
      <c r="A17" t="s">
        <v>2542</v>
      </c>
      <c r="B17" s="20" t="s">
        <v>2539</v>
      </c>
      <c r="C17" s="187"/>
      <c r="D17" t="s">
        <v>450</v>
      </c>
    </row>
    <row r="18" spans="1:4" x14ac:dyDescent="0.35">
      <c r="A18" t="s">
        <v>2523</v>
      </c>
      <c r="B18" s="20" t="s">
        <v>2519</v>
      </c>
      <c r="C18" s="179"/>
      <c r="D18" t="s">
        <v>453</v>
      </c>
    </row>
    <row r="19" spans="1:4" x14ac:dyDescent="0.35">
      <c r="A19" t="s">
        <v>2496</v>
      </c>
      <c r="B19" s="172" t="s">
        <v>2503</v>
      </c>
      <c r="C19" s="168"/>
      <c r="D19" t="s">
        <v>89</v>
      </c>
    </row>
    <row r="20" spans="1:4" x14ac:dyDescent="0.35">
      <c r="A20" t="s">
        <v>3045</v>
      </c>
      <c r="B20" t="s">
        <v>3590</v>
      </c>
      <c r="C20" s="206"/>
      <c r="D20" t="s">
        <v>3484</v>
      </c>
    </row>
    <row r="21" spans="1:4" x14ac:dyDescent="0.35">
      <c r="A21" t="s">
        <v>2524</v>
      </c>
      <c r="B21" s="20" t="s">
        <v>2520</v>
      </c>
      <c r="C21" s="181"/>
      <c r="D21" t="s">
        <v>3485</v>
      </c>
    </row>
    <row r="22" spans="1:4" x14ac:dyDescent="0.35">
      <c r="A22" t="s">
        <v>2506</v>
      </c>
      <c r="B22" s="171" t="s">
        <v>2511</v>
      </c>
      <c r="C22" s="177"/>
      <c r="D22" t="s">
        <v>2536</v>
      </c>
    </row>
    <row r="23" spans="1:4" x14ac:dyDescent="0.35">
      <c r="A23" t="s">
        <v>2546</v>
      </c>
      <c r="B23" s="20" t="s">
        <v>2540</v>
      </c>
      <c r="C23" s="186"/>
      <c r="D23" t="s">
        <v>2470</v>
      </c>
    </row>
    <row r="24" spans="1:4" x14ac:dyDescent="0.35">
      <c r="A24" t="s">
        <v>2509</v>
      </c>
      <c r="B24" s="171" t="s">
        <v>2510</v>
      </c>
      <c r="C24" s="167"/>
      <c r="D24" t="s">
        <v>2621</v>
      </c>
    </row>
    <row r="25" spans="1:4" x14ac:dyDescent="0.35">
      <c r="A25" t="s">
        <v>2589</v>
      </c>
      <c r="B25" s="171" t="s">
        <v>2591</v>
      </c>
      <c r="C25" s="189"/>
      <c r="D25" t="s">
        <v>2588</v>
      </c>
    </row>
    <row r="26" spans="1:4" x14ac:dyDescent="0.35">
      <c r="A26" t="s">
        <v>2590</v>
      </c>
      <c r="B26" s="171">
        <v>740000</v>
      </c>
      <c r="C26" s="190"/>
      <c r="D26" t="s">
        <v>2468</v>
      </c>
    </row>
    <row r="27" spans="1:4" x14ac:dyDescent="0.35">
      <c r="A27" t="s">
        <v>2525</v>
      </c>
      <c r="B27" s="20" t="s">
        <v>2521</v>
      </c>
      <c r="C27" s="182"/>
      <c r="D27" t="s">
        <v>310</v>
      </c>
    </row>
    <row r="28" spans="1:4" x14ac:dyDescent="0.35">
      <c r="A28" t="s">
        <v>3548</v>
      </c>
      <c r="B28" s="20" t="s">
        <v>3591</v>
      </c>
      <c r="C28" s="361"/>
      <c r="D28" t="s">
        <v>3481</v>
      </c>
    </row>
    <row r="29" spans="1:4" x14ac:dyDescent="0.35">
      <c r="A29" t="s">
        <v>2508</v>
      </c>
      <c r="B29" s="171" t="s">
        <v>2513</v>
      </c>
      <c r="C29" s="174"/>
      <c r="D29" t="s">
        <v>3415</v>
      </c>
    </row>
    <row r="30" spans="1:4" x14ac:dyDescent="0.35">
      <c r="A30" t="s">
        <v>3416</v>
      </c>
      <c r="B30" s="171" t="s">
        <v>3417</v>
      </c>
      <c r="C30" s="360"/>
      <c r="D30" t="s">
        <v>3414</v>
      </c>
    </row>
    <row r="31" spans="1:4" x14ac:dyDescent="0.35">
      <c r="A31" t="s">
        <v>3046</v>
      </c>
      <c r="B31" s="17" t="s">
        <v>3592</v>
      </c>
      <c r="C31" s="207"/>
      <c r="D31" t="s">
        <v>3483</v>
      </c>
    </row>
    <row r="32" spans="1:4" x14ac:dyDescent="0.35">
      <c r="A32" t="s">
        <v>2532</v>
      </c>
      <c r="B32" s="20" t="s">
        <v>2531</v>
      </c>
      <c r="C32" s="183"/>
      <c r="D32" t="s">
        <v>442</v>
      </c>
    </row>
    <row r="33" spans="1:5" x14ac:dyDescent="0.35">
      <c r="A33" t="s">
        <v>3047</v>
      </c>
      <c r="B33" s="204" t="s">
        <v>3040</v>
      </c>
      <c r="C33" s="203"/>
      <c r="D33" t="s">
        <v>3480</v>
      </c>
    </row>
    <row r="34" spans="1:5" x14ac:dyDescent="0.35">
      <c r="A34" t="s">
        <v>2502</v>
      </c>
      <c r="B34" s="171" t="s">
        <v>2512</v>
      </c>
      <c r="C34" s="173"/>
      <c r="D34" t="s">
        <v>445</v>
      </c>
    </row>
    <row r="35" spans="1:5" x14ac:dyDescent="0.35">
      <c r="A35" t="s">
        <v>3587</v>
      </c>
      <c r="B35" s="171" t="s">
        <v>3588</v>
      </c>
      <c r="C35" s="377"/>
      <c r="D35" t="s">
        <v>3581</v>
      </c>
      <c r="E35" t="s">
        <v>3585</v>
      </c>
    </row>
    <row r="36" spans="1:5" x14ac:dyDescent="0.35">
      <c r="A36" t="s">
        <v>2547</v>
      </c>
      <c r="B36" s="20" t="s">
        <v>2541</v>
      </c>
      <c r="C36" s="188"/>
      <c r="D36" s="376" t="s">
        <v>3579</v>
      </c>
      <c r="E36" t="s">
        <v>3584</v>
      </c>
    </row>
    <row r="38" spans="1:5" x14ac:dyDescent="0.35">
      <c r="A38" s="42" t="s">
        <v>2517</v>
      </c>
      <c r="B38" s="169"/>
      <c r="C38" s="159"/>
      <c r="D38" s="159"/>
    </row>
    <row r="39" spans="1:5" s="9" customFormat="1" x14ac:dyDescent="0.35">
      <c r="A39" s="9" t="s">
        <v>2497</v>
      </c>
      <c r="B39" s="170" t="s">
        <v>2498</v>
      </c>
      <c r="C39" s="9" t="s">
        <v>2499</v>
      </c>
      <c r="D39" s="9" t="s">
        <v>2581</v>
      </c>
    </row>
    <row r="40" spans="1:5" x14ac:dyDescent="0.35">
      <c r="A40" t="s">
        <v>2523</v>
      </c>
      <c r="B40" s="20" t="s">
        <v>2519</v>
      </c>
      <c r="C40" s="179"/>
      <c r="D40" t="s">
        <v>2583</v>
      </c>
    </row>
    <row r="41" spans="1:5" x14ac:dyDescent="0.35">
      <c r="A41" t="s">
        <v>2496</v>
      </c>
      <c r="B41" s="172" t="s">
        <v>2503</v>
      </c>
      <c r="C41" s="168"/>
      <c r="D41" t="s">
        <v>2582</v>
      </c>
    </row>
    <row r="42" spans="1:5" x14ac:dyDescent="0.35">
      <c r="A42" t="s">
        <v>2508</v>
      </c>
      <c r="B42" s="20" t="s">
        <v>2513</v>
      </c>
      <c r="C42" s="174"/>
      <c r="D42" t="s">
        <v>4</v>
      </c>
    </row>
    <row r="43" spans="1:5" x14ac:dyDescent="0.35">
      <c r="A43" t="s">
        <v>2522</v>
      </c>
      <c r="B43" s="20" t="s">
        <v>2538</v>
      </c>
      <c r="C43" s="180"/>
      <c r="D43" t="s">
        <v>93</v>
      </c>
    </row>
    <row r="44" spans="1:5" x14ac:dyDescent="0.35">
      <c r="A44" t="s">
        <v>2502</v>
      </c>
      <c r="B44" s="20">
        <v>969696</v>
      </c>
      <c r="C44" s="173"/>
      <c r="D44" t="s">
        <v>9</v>
      </c>
    </row>
    <row r="45" spans="1:5" x14ac:dyDescent="0.35">
      <c r="A45" t="s">
        <v>2515</v>
      </c>
      <c r="B45" s="20" t="s">
        <v>2516</v>
      </c>
      <c r="C45" s="175"/>
      <c r="D45" t="s">
        <v>2427</v>
      </c>
    </row>
    <row r="46" spans="1:5" x14ac:dyDescent="0.35">
      <c r="A46" t="s">
        <v>2524</v>
      </c>
      <c r="B46" s="20" t="s">
        <v>2520</v>
      </c>
      <c r="C46" s="181"/>
      <c r="D46" t="s">
        <v>131</v>
      </c>
    </row>
    <row r="47" spans="1:5" x14ac:dyDescent="0.35">
      <c r="A47" t="s">
        <v>2525</v>
      </c>
      <c r="B47" s="20" t="s">
        <v>2521</v>
      </c>
      <c r="C47" s="182"/>
      <c r="D47" t="s">
        <v>2436</v>
      </c>
    </row>
    <row r="48" spans="1:5" x14ac:dyDescent="0.35">
      <c r="A48" t="s">
        <v>2507</v>
      </c>
      <c r="B48" s="20" t="s">
        <v>2518</v>
      </c>
      <c r="C48" s="178"/>
      <c r="D48" t="s">
        <v>3746</v>
      </c>
    </row>
    <row r="49" spans="1:4" x14ac:dyDescent="0.35">
      <c r="A49" t="s">
        <v>2543</v>
      </c>
      <c r="B49" s="20" t="s">
        <v>2537</v>
      </c>
      <c r="C49" s="185"/>
      <c r="D49" t="s">
        <v>3747</v>
      </c>
    </row>
    <row r="50" spans="1:4" x14ac:dyDescent="0.35">
      <c r="A50" t="s">
        <v>2522</v>
      </c>
      <c r="B50" s="20" t="s">
        <v>2538</v>
      </c>
      <c r="C50" s="180"/>
      <c r="D50" t="s">
        <v>3748</v>
      </c>
    </row>
    <row r="51" spans="1:4" x14ac:dyDescent="0.35">
      <c r="A51" t="s">
        <v>2589</v>
      </c>
      <c r="B51" s="171" t="s">
        <v>2591</v>
      </c>
      <c r="C51" s="189"/>
      <c r="D51" t="s">
        <v>2789</v>
      </c>
    </row>
    <row r="53" spans="1:4" x14ac:dyDescent="0.35">
      <c r="A53" s="42" t="s">
        <v>2526</v>
      </c>
      <c r="B53" s="169"/>
      <c r="C53" s="159"/>
      <c r="D53" s="159"/>
    </row>
    <row r="54" spans="1:4" x14ac:dyDescent="0.35">
      <c r="A54" s="9" t="s">
        <v>2497</v>
      </c>
      <c r="B54" s="170" t="s">
        <v>2498</v>
      </c>
      <c r="C54" s="9" t="s">
        <v>2499</v>
      </c>
      <c r="D54" s="9" t="s">
        <v>2500</v>
      </c>
    </row>
    <row r="55" spans="1:4" x14ac:dyDescent="0.35">
      <c r="A55" t="s">
        <v>2508</v>
      </c>
      <c r="B55" s="171" t="s">
        <v>2513</v>
      </c>
      <c r="C55" s="174"/>
      <c r="D55" t="s">
        <v>2527</v>
      </c>
    </row>
    <row r="56" spans="1:4" x14ac:dyDescent="0.35">
      <c r="A56" t="s">
        <v>2502</v>
      </c>
      <c r="B56" s="20">
        <v>969696</v>
      </c>
      <c r="C56" s="173"/>
      <c r="D56" t="s">
        <v>2528</v>
      </c>
    </row>
    <row r="57" spans="1:4" x14ac:dyDescent="0.35">
      <c r="A57" t="s">
        <v>2515</v>
      </c>
      <c r="B57" s="20" t="s">
        <v>2516</v>
      </c>
      <c r="C57" s="175"/>
      <c r="D57" t="s">
        <v>2529</v>
      </c>
    </row>
    <row r="58" spans="1:4" x14ac:dyDescent="0.35">
      <c r="A58" t="s">
        <v>2589</v>
      </c>
      <c r="B58" s="171" t="s">
        <v>2591</v>
      </c>
      <c r="C58" s="189"/>
      <c r="D58" t="s">
        <v>2790</v>
      </c>
    </row>
    <row r="60" spans="1:4" x14ac:dyDescent="0.35">
      <c r="A60" s="42" t="s">
        <v>2530</v>
      </c>
      <c r="B60" s="169"/>
      <c r="C60" s="159"/>
      <c r="D60" s="159"/>
    </row>
    <row r="61" spans="1:4" x14ac:dyDescent="0.35">
      <c r="A61" s="9" t="s">
        <v>2497</v>
      </c>
      <c r="B61" s="170" t="s">
        <v>2498</v>
      </c>
      <c r="C61" s="9" t="s">
        <v>2499</v>
      </c>
      <c r="D61" s="9" t="s">
        <v>2500</v>
      </c>
    </row>
    <row r="62" spans="1:4" x14ac:dyDescent="0.35">
      <c r="A62" t="s">
        <v>2515</v>
      </c>
      <c r="B62" s="20" t="s">
        <v>2516</v>
      </c>
      <c r="C62" s="175"/>
      <c r="D62" t="s">
        <v>2236</v>
      </c>
    </row>
    <row r="63" spans="1:4" x14ac:dyDescent="0.35">
      <c r="A63" t="s">
        <v>2509</v>
      </c>
      <c r="B63" s="171" t="s">
        <v>2510</v>
      </c>
      <c r="C63" s="167"/>
      <c r="D63" t="s">
        <v>845</v>
      </c>
    </row>
    <row r="64" spans="1:4" x14ac:dyDescent="0.35">
      <c r="A64" t="s">
        <v>2508</v>
      </c>
      <c r="B64" s="171" t="s">
        <v>2513</v>
      </c>
      <c r="C64" s="174"/>
      <c r="D64" t="s">
        <v>2234</v>
      </c>
    </row>
    <row r="65" spans="1:4" x14ac:dyDescent="0.35">
      <c r="A65" t="s">
        <v>2502</v>
      </c>
      <c r="B65" s="171" t="s">
        <v>2512</v>
      </c>
      <c r="C65" s="173"/>
      <c r="D65" t="s">
        <v>2218</v>
      </c>
    </row>
    <row r="66" spans="1:4" x14ac:dyDescent="0.35">
      <c r="B66" s="171"/>
    </row>
    <row r="67" spans="1:4" x14ac:dyDescent="0.35">
      <c r="A67" s="42" t="s">
        <v>2667</v>
      </c>
      <c r="B67" s="169"/>
      <c r="C67" s="159"/>
      <c r="D67" s="159"/>
    </row>
    <row r="68" spans="1:4" x14ac:dyDescent="0.35">
      <c r="A68" s="9" t="s">
        <v>2497</v>
      </c>
      <c r="B68" s="170" t="s">
        <v>2498</v>
      </c>
      <c r="C68" s="9" t="s">
        <v>2499</v>
      </c>
      <c r="D68" s="9" t="s">
        <v>2500</v>
      </c>
    </row>
    <row r="69" spans="1:4" x14ac:dyDescent="0.35">
      <c r="A69" t="s">
        <v>2508</v>
      </c>
      <c r="B69" s="171" t="s">
        <v>2513</v>
      </c>
      <c r="C69" s="174"/>
      <c r="D69" t="s">
        <v>2559</v>
      </c>
    </row>
    <row r="70" spans="1:4" x14ac:dyDescent="0.35">
      <c r="A70" t="s">
        <v>2523</v>
      </c>
      <c r="B70" s="20" t="s">
        <v>2519</v>
      </c>
      <c r="C70" s="179"/>
      <c r="D70" t="s">
        <v>2560</v>
      </c>
    </row>
    <row r="71" spans="1:4" x14ac:dyDescent="0.35">
      <c r="A71" t="s">
        <v>2522</v>
      </c>
      <c r="B71" s="20" t="s">
        <v>2538</v>
      </c>
      <c r="C71" s="180"/>
      <c r="D71" t="s">
        <v>2561</v>
      </c>
    </row>
    <row r="72" spans="1:4" x14ac:dyDescent="0.35">
      <c r="A72" t="s">
        <v>2515</v>
      </c>
      <c r="B72" s="171" t="s">
        <v>2516</v>
      </c>
      <c r="C72" s="175"/>
      <c r="D72" t="s">
        <v>2562</v>
      </c>
    </row>
    <row r="73" spans="1:4" x14ac:dyDescent="0.35">
      <c r="A73" t="s">
        <v>2509</v>
      </c>
      <c r="B73" s="171" t="s">
        <v>2510</v>
      </c>
      <c r="C73" s="167"/>
      <c r="D73" t="s">
        <v>2563</v>
      </c>
    </row>
    <row r="75" spans="1:4" x14ac:dyDescent="0.35">
      <c r="A75" s="42" t="s">
        <v>2933</v>
      </c>
      <c r="B75" s="169"/>
      <c r="C75" s="159"/>
      <c r="D75" s="159"/>
    </row>
    <row r="76" spans="1:4" x14ac:dyDescent="0.35">
      <c r="A76" s="9" t="s">
        <v>2497</v>
      </c>
      <c r="B76" s="170" t="s">
        <v>2498</v>
      </c>
      <c r="C76" s="9" t="s">
        <v>2499</v>
      </c>
      <c r="D76" s="9" t="s">
        <v>2500</v>
      </c>
    </row>
    <row r="77" spans="1:4" x14ac:dyDescent="0.35">
      <c r="A77" t="s">
        <v>2523</v>
      </c>
      <c r="B77" s="20" t="s">
        <v>2519</v>
      </c>
      <c r="C77" s="179"/>
      <c r="D77" t="s">
        <v>2923</v>
      </c>
    </row>
    <row r="78" spans="1:4" x14ac:dyDescent="0.35">
      <c r="A78" t="s">
        <v>2508</v>
      </c>
      <c r="B78" s="171" t="s">
        <v>2513</v>
      </c>
      <c r="C78" s="174"/>
      <c r="D78" t="s">
        <v>2922</v>
      </c>
    </row>
    <row r="79" spans="1:4" x14ac:dyDescent="0.35">
      <c r="A79" t="s">
        <v>2507</v>
      </c>
      <c r="B79" s="20" t="s">
        <v>2518</v>
      </c>
      <c r="C79" s="178"/>
      <c r="D79" t="s">
        <v>2919</v>
      </c>
    </row>
    <row r="80" spans="1:4" x14ac:dyDescent="0.35">
      <c r="A80" t="s">
        <v>2547</v>
      </c>
      <c r="B80" s="20" t="s">
        <v>2541</v>
      </c>
      <c r="C80" s="188"/>
      <c r="D80" t="s">
        <v>2920</v>
      </c>
    </row>
    <row r="81" spans="1:4" x14ac:dyDescent="0.35">
      <c r="A81" t="s">
        <v>2525</v>
      </c>
      <c r="B81" s="20" t="s">
        <v>2521</v>
      </c>
      <c r="C81" s="182"/>
      <c r="D81" t="s">
        <v>2921</v>
      </c>
    </row>
    <row r="83" spans="1:4" x14ac:dyDescent="0.35">
      <c r="A83" s="42" t="s">
        <v>3006</v>
      </c>
      <c r="B83" s="169"/>
      <c r="C83" s="159"/>
      <c r="D83" s="159"/>
    </row>
    <row r="84" spans="1:4" x14ac:dyDescent="0.35">
      <c r="A84" s="9" t="s">
        <v>2497</v>
      </c>
      <c r="B84" s="170" t="s">
        <v>2498</v>
      </c>
      <c r="C84" s="9" t="s">
        <v>2499</v>
      </c>
      <c r="D84" s="9" t="s">
        <v>2500</v>
      </c>
    </row>
    <row r="85" spans="1:4" x14ac:dyDescent="0.35">
      <c r="A85" t="s">
        <v>2589</v>
      </c>
      <c r="B85" s="171" t="s">
        <v>2591</v>
      </c>
      <c r="C85" s="189"/>
      <c r="D85" t="s">
        <v>2940</v>
      </c>
    </row>
    <row r="86" spans="1:4" x14ac:dyDescent="0.35">
      <c r="A86" t="s">
        <v>2523</v>
      </c>
      <c r="B86" s="20" t="s">
        <v>2519</v>
      </c>
      <c r="C86" s="179"/>
      <c r="D86" t="s">
        <v>2941</v>
      </c>
    </row>
    <row r="87" spans="1:4" x14ac:dyDescent="0.35">
      <c r="A87" t="s">
        <v>2525</v>
      </c>
      <c r="B87" s="20" t="s">
        <v>2521</v>
      </c>
      <c r="C87" s="182"/>
      <c r="D87" t="s">
        <v>457</v>
      </c>
    </row>
    <row r="88" spans="1:4" x14ac:dyDescent="0.35">
      <c r="A88" t="s">
        <v>2547</v>
      </c>
      <c r="B88" s="20" t="s">
        <v>2541</v>
      </c>
      <c r="C88" s="188"/>
      <c r="D88" t="s">
        <v>3842</v>
      </c>
    </row>
    <row r="89" spans="1:4" x14ac:dyDescent="0.35">
      <c r="A89" t="s">
        <v>2543</v>
      </c>
      <c r="B89" s="20" t="s">
        <v>2537</v>
      </c>
      <c r="C89" s="185"/>
      <c r="D89" t="s">
        <v>3606</v>
      </c>
    </row>
    <row r="90" spans="1:4" x14ac:dyDescent="0.35">
      <c r="A90" t="s">
        <v>2524</v>
      </c>
      <c r="B90" s="20" t="s">
        <v>2520</v>
      </c>
      <c r="C90" s="181"/>
      <c r="D90" t="s">
        <v>2942</v>
      </c>
    </row>
    <row r="91" spans="1:4" x14ac:dyDescent="0.35">
      <c r="A91" t="s">
        <v>2522</v>
      </c>
      <c r="B91" s="20" t="s">
        <v>2538</v>
      </c>
      <c r="C91" s="180"/>
      <c r="D91" t="s">
        <v>2943</v>
      </c>
    </row>
    <row r="92" spans="1:4" x14ac:dyDescent="0.35">
      <c r="A92" t="s">
        <v>2502</v>
      </c>
      <c r="B92" s="171" t="s">
        <v>2512</v>
      </c>
      <c r="C92" s="173"/>
      <c r="D92" t="s">
        <v>262</v>
      </c>
    </row>
    <row r="93" spans="1:4" x14ac:dyDescent="0.35">
      <c r="A93" t="s">
        <v>2508</v>
      </c>
      <c r="B93" s="171" t="s">
        <v>2513</v>
      </c>
      <c r="C93" s="174"/>
      <c r="D93" t="s">
        <v>2944</v>
      </c>
    </row>
    <row r="94" spans="1:4" x14ac:dyDescent="0.35">
      <c r="A94" t="s">
        <v>2515</v>
      </c>
      <c r="B94" s="171" t="s">
        <v>2516</v>
      </c>
      <c r="C94" s="175"/>
      <c r="D94" t="s">
        <v>2945</v>
      </c>
    </row>
    <row r="95" spans="1:4" x14ac:dyDescent="0.35">
      <c r="A95" t="s">
        <v>2507</v>
      </c>
      <c r="B95" s="20" t="s">
        <v>2518</v>
      </c>
      <c r="C95" s="178"/>
      <c r="D95" t="s">
        <v>2946</v>
      </c>
    </row>
    <row r="96" spans="1:4" x14ac:dyDescent="0.35">
      <c r="A96" t="s">
        <v>2509</v>
      </c>
      <c r="B96" s="171" t="s">
        <v>2510</v>
      </c>
      <c r="C96" s="167"/>
      <c r="D96" t="s">
        <v>2563</v>
      </c>
    </row>
    <row r="97" spans="1:4" x14ac:dyDescent="0.35">
      <c r="B97" s="171"/>
    </row>
    <row r="98" spans="1:4" x14ac:dyDescent="0.35">
      <c r="A98" s="42" t="s">
        <v>2905</v>
      </c>
      <c r="B98" s="169"/>
      <c r="C98" s="159"/>
      <c r="D98" s="159"/>
    </row>
    <row r="99" spans="1:4" x14ac:dyDescent="0.35">
      <c r="A99" s="9" t="s">
        <v>2497</v>
      </c>
      <c r="B99" s="170" t="s">
        <v>2498</v>
      </c>
      <c r="C99" s="9" t="s">
        <v>2499</v>
      </c>
      <c r="D99" s="9" t="s">
        <v>2500</v>
      </c>
    </row>
    <row r="100" spans="1:4" x14ac:dyDescent="0.35">
      <c r="A100" t="s">
        <v>2508</v>
      </c>
      <c r="B100" s="171" t="s">
        <v>2513</v>
      </c>
      <c r="C100" s="174"/>
      <c r="D100" t="s">
        <v>2853</v>
      </c>
    </row>
    <row r="101" spans="1:4" x14ac:dyDescent="0.35">
      <c r="A101" t="s">
        <v>2523</v>
      </c>
      <c r="B101" s="20" t="s">
        <v>2519</v>
      </c>
      <c r="C101" s="179"/>
      <c r="D101" t="s">
        <v>2854</v>
      </c>
    </row>
    <row r="102" spans="1:4" x14ac:dyDescent="0.35">
      <c r="A102" t="s">
        <v>2522</v>
      </c>
      <c r="B102" s="20" t="s">
        <v>2538</v>
      </c>
      <c r="C102" s="180"/>
      <c r="D102" t="s">
        <v>2855</v>
      </c>
    </row>
    <row r="103" spans="1:4" x14ac:dyDescent="0.35">
      <c r="A103" t="s">
        <v>2509</v>
      </c>
      <c r="B103" s="171" t="s">
        <v>2510</v>
      </c>
      <c r="C103" s="167"/>
      <c r="D103" t="s">
        <v>2563</v>
      </c>
    </row>
    <row r="105" spans="1:4" x14ac:dyDescent="0.35">
      <c r="A105" s="42" t="s">
        <v>3256</v>
      </c>
      <c r="B105" s="169"/>
      <c r="C105" s="159"/>
      <c r="D105" s="159"/>
    </row>
    <row r="106" spans="1:4" x14ac:dyDescent="0.35">
      <c r="A106" s="9" t="s">
        <v>2497</v>
      </c>
      <c r="B106" s="170" t="s">
        <v>2498</v>
      </c>
      <c r="C106" s="9" t="s">
        <v>2499</v>
      </c>
      <c r="D106" s="9" t="s">
        <v>2500</v>
      </c>
    </row>
    <row r="107" spans="1:4" x14ac:dyDescent="0.35">
      <c r="A107" t="s">
        <v>2543</v>
      </c>
      <c r="B107" s="20" t="s">
        <v>2537</v>
      </c>
      <c r="C107" s="185"/>
      <c r="D107" t="s">
        <v>3127</v>
      </c>
    </row>
    <row r="108" spans="1:4" x14ac:dyDescent="0.35">
      <c r="A108" t="s">
        <v>2515</v>
      </c>
      <c r="B108" s="171" t="s">
        <v>2516</v>
      </c>
      <c r="C108" s="175"/>
      <c r="D108" t="s">
        <v>3128</v>
      </c>
    </row>
    <row r="110" spans="1:4" x14ac:dyDescent="0.35">
      <c r="A110" s="42" t="s">
        <v>3129</v>
      </c>
      <c r="B110" s="169"/>
      <c r="C110" s="159"/>
      <c r="D110" s="159"/>
    </row>
    <row r="111" spans="1:4" x14ac:dyDescent="0.35">
      <c r="A111" s="9" t="s">
        <v>2497</v>
      </c>
      <c r="B111" s="170" t="s">
        <v>2498</v>
      </c>
      <c r="C111" s="9" t="s">
        <v>2499</v>
      </c>
      <c r="D111" s="9" t="s">
        <v>2500</v>
      </c>
    </row>
    <row r="112" spans="1:4" x14ac:dyDescent="0.35">
      <c r="A112" t="s">
        <v>2508</v>
      </c>
      <c r="B112" s="171" t="s">
        <v>2513</v>
      </c>
      <c r="C112" s="174"/>
      <c r="D112" t="s">
        <v>3130</v>
      </c>
    </row>
    <row r="113" spans="1:4" x14ac:dyDescent="0.35">
      <c r="A113" t="s">
        <v>2522</v>
      </c>
      <c r="B113" s="20" t="s">
        <v>2538</v>
      </c>
      <c r="C113" s="180"/>
      <c r="D113" t="s">
        <v>3131</v>
      </c>
    </row>
    <row r="114" spans="1:4" x14ac:dyDescent="0.35">
      <c r="A114" t="s">
        <v>2515</v>
      </c>
      <c r="B114" s="171" t="s">
        <v>2516</v>
      </c>
      <c r="C114" s="175"/>
      <c r="D114" t="s">
        <v>3132</v>
      </c>
    </row>
    <row r="115" spans="1:4" x14ac:dyDescent="0.35">
      <c r="A115" t="s">
        <v>2523</v>
      </c>
      <c r="B115" s="20" t="s">
        <v>2519</v>
      </c>
      <c r="C115" s="179"/>
      <c r="D115" t="s">
        <v>3133</v>
      </c>
    </row>
    <row r="117" spans="1:4" x14ac:dyDescent="0.35">
      <c r="A117" s="42" t="s">
        <v>3134</v>
      </c>
      <c r="B117" s="169"/>
      <c r="C117" s="159"/>
      <c r="D117" s="159"/>
    </row>
    <row r="118" spans="1:4" x14ac:dyDescent="0.35">
      <c r="A118" s="9" t="s">
        <v>2497</v>
      </c>
      <c r="B118" s="170" t="s">
        <v>2498</v>
      </c>
      <c r="C118" s="9" t="s">
        <v>2499</v>
      </c>
      <c r="D118" s="9" t="s">
        <v>2500</v>
      </c>
    </row>
    <row r="119" spans="1:4" x14ac:dyDescent="0.35">
      <c r="A119" t="s">
        <v>2547</v>
      </c>
      <c r="B119" s="20" t="s">
        <v>2541</v>
      </c>
      <c r="C119" s="188"/>
      <c r="D119" t="s">
        <v>3135</v>
      </c>
    </row>
    <row r="120" spans="1:4" x14ac:dyDescent="0.35">
      <c r="A120" t="s">
        <v>2524</v>
      </c>
      <c r="B120" s="20" t="s">
        <v>2520</v>
      </c>
      <c r="C120" s="181"/>
      <c r="D120" t="s">
        <v>3136</v>
      </c>
    </row>
    <row r="122" spans="1:4" x14ac:dyDescent="0.35">
      <c r="A122" s="42" t="s">
        <v>3137</v>
      </c>
      <c r="B122" s="169"/>
      <c r="C122" s="159"/>
      <c r="D122" s="159"/>
    </row>
    <row r="123" spans="1:4" x14ac:dyDescent="0.35">
      <c r="A123" s="9" t="s">
        <v>2497</v>
      </c>
      <c r="B123" s="170" t="s">
        <v>2498</v>
      </c>
      <c r="C123" s="9" t="s">
        <v>2499</v>
      </c>
      <c r="D123" s="9" t="s">
        <v>2500</v>
      </c>
    </row>
    <row r="124" spans="1:4" x14ac:dyDescent="0.35">
      <c r="A124" t="s">
        <v>2543</v>
      </c>
      <c r="B124" s="20" t="s">
        <v>2537</v>
      </c>
      <c r="C124" s="185"/>
      <c r="D124" t="s">
        <v>3138</v>
      </c>
    </row>
    <row r="125" spans="1:4" x14ac:dyDescent="0.35">
      <c r="A125" t="s">
        <v>2523</v>
      </c>
      <c r="B125" s="20" t="s">
        <v>2519</v>
      </c>
      <c r="C125" s="179"/>
      <c r="D125" t="s">
        <v>3139</v>
      </c>
    </row>
    <row r="126" spans="1:4" x14ac:dyDescent="0.35">
      <c r="A126" t="s">
        <v>2525</v>
      </c>
      <c r="B126" s="20" t="s">
        <v>2521</v>
      </c>
      <c r="C126" s="182"/>
      <c r="D126" t="s">
        <v>3140</v>
      </c>
    </row>
    <row r="127" spans="1:4" x14ac:dyDescent="0.35">
      <c r="A127" t="s">
        <v>2515</v>
      </c>
      <c r="B127" s="171" t="s">
        <v>2516</v>
      </c>
      <c r="C127" s="175"/>
      <c r="D127" t="s">
        <v>3141</v>
      </c>
    </row>
    <row r="128" spans="1:4" x14ac:dyDescent="0.35">
      <c r="A128" t="s">
        <v>2522</v>
      </c>
      <c r="B128" s="20" t="s">
        <v>2538</v>
      </c>
      <c r="C128" s="180"/>
      <c r="D128" t="s">
        <v>3142</v>
      </c>
    </row>
    <row r="129" spans="1:4" x14ac:dyDescent="0.35">
      <c r="A129" t="s">
        <v>2502</v>
      </c>
      <c r="B129" s="171" t="s">
        <v>2512</v>
      </c>
      <c r="C129" s="173"/>
      <c r="D129" t="s">
        <v>3143</v>
      </c>
    </row>
    <row r="130" spans="1:4" x14ac:dyDescent="0.35">
      <c r="A130" t="s">
        <v>2508</v>
      </c>
      <c r="B130" s="171" t="s">
        <v>2513</v>
      </c>
      <c r="C130" s="174"/>
      <c r="D130" t="s">
        <v>3144</v>
      </c>
    </row>
    <row r="132" spans="1:4" x14ac:dyDescent="0.35">
      <c r="A132" s="42" t="s">
        <v>2867</v>
      </c>
      <c r="B132" s="169"/>
      <c r="C132" s="159"/>
      <c r="D132" s="159"/>
    </row>
    <row r="133" spans="1:4" x14ac:dyDescent="0.35">
      <c r="A133" s="9" t="s">
        <v>2497</v>
      </c>
      <c r="B133" s="170" t="s">
        <v>2498</v>
      </c>
      <c r="C133" s="9" t="s">
        <v>2499</v>
      </c>
      <c r="D133" s="9" t="s">
        <v>2500</v>
      </c>
    </row>
    <row r="134" spans="1:4" x14ac:dyDescent="0.35">
      <c r="A134" t="s">
        <v>2523</v>
      </c>
      <c r="B134" s="20" t="s">
        <v>2519</v>
      </c>
      <c r="C134" s="179"/>
      <c r="D134" t="s">
        <v>2868</v>
      </c>
    </row>
    <row r="135" spans="1:4" x14ac:dyDescent="0.35">
      <c r="A135" t="s">
        <v>2515</v>
      </c>
      <c r="B135" s="171" t="s">
        <v>2516</v>
      </c>
      <c r="C135" s="175"/>
      <c r="D135" t="s">
        <v>2869</v>
      </c>
    </row>
    <row r="136" spans="1:4" x14ac:dyDescent="0.35">
      <c r="A136" t="s">
        <v>2509</v>
      </c>
      <c r="B136" s="171" t="s">
        <v>2510</v>
      </c>
      <c r="C136" s="167"/>
      <c r="D136" t="s">
        <v>2563</v>
      </c>
    </row>
    <row r="137" spans="1:4" x14ac:dyDescent="0.35">
      <c r="B137" s="171"/>
    </row>
    <row r="138" spans="1:4" x14ac:dyDescent="0.35">
      <c r="A138" s="42" t="s">
        <v>2906</v>
      </c>
      <c r="B138" s="169"/>
      <c r="C138" s="159"/>
      <c r="D138" s="159"/>
    </row>
    <row r="139" spans="1:4" x14ac:dyDescent="0.35">
      <c r="A139" s="9" t="s">
        <v>2497</v>
      </c>
      <c r="B139" s="170" t="s">
        <v>2498</v>
      </c>
      <c r="C139" s="9" t="s">
        <v>2499</v>
      </c>
      <c r="D139" s="9" t="s">
        <v>2500</v>
      </c>
    </row>
    <row r="140" spans="1:4" x14ac:dyDescent="0.35">
      <c r="A140" t="s">
        <v>2508</v>
      </c>
      <c r="B140" s="171" t="s">
        <v>2513</v>
      </c>
      <c r="C140" s="174"/>
      <c r="D140" t="s">
        <v>2907</v>
      </c>
    </row>
    <row r="141" spans="1:4" x14ac:dyDescent="0.35">
      <c r="A141" t="s">
        <v>2547</v>
      </c>
      <c r="B141" s="20" t="s">
        <v>2541</v>
      </c>
      <c r="C141" s="188"/>
      <c r="D141" t="s">
        <v>2908</v>
      </c>
    </row>
    <row r="142" spans="1:4" x14ac:dyDescent="0.35">
      <c r="A142" t="s">
        <v>2525</v>
      </c>
      <c r="B142" s="20" t="s">
        <v>2521</v>
      </c>
      <c r="C142" s="182"/>
      <c r="D142" t="s">
        <v>2909</v>
      </c>
    </row>
    <row r="143" spans="1:4" x14ac:dyDescent="0.35">
      <c r="A143" t="s">
        <v>2509</v>
      </c>
      <c r="B143" s="171" t="s">
        <v>2510</v>
      </c>
      <c r="C143" s="167"/>
      <c r="D143" t="s">
        <v>2563</v>
      </c>
    </row>
    <row r="145" spans="1:4" x14ac:dyDescent="0.35">
      <c r="A145" s="42" t="s">
        <v>2565</v>
      </c>
      <c r="B145" s="169"/>
      <c r="C145" s="159"/>
      <c r="D145" s="159"/>
    </row>
    <row r="146" spans="1:4" x14ac:dyDescent="0.35">
      <c r="A146" s="9" t="s">
        <v>2497</v>
      </c>
      <c r="B146" s="170" t="s">
        <v>2498</v>
      </c>
      <c r="C146" s="9" t="s">
        <v>2499</v>
      </c>
      <c r="D146" s="9" t="s">
        <v>2500</v>
      </c>
    </row>
    <row r="147" spans="1:4" x14ac:dyDescent="0.35">
      <c r="A147" t="s">
        <v>2509</v>
      </c>
      <c r="B147" s="171" t="s">
        <v>2510</v>
      </c>
      <c r="C147" s="167"/>
      <c r="D147" t="s">
        <v>2566</v>
      </c>
    </row>
    <row r="148" spans="1:4" x14ac:dyDescent="0.35">
      <c r="A148" t="s">
        <v>2523</v>
      </c>
      <c r="B148" s="20" t="s">
        <v>2519</v>
      </c>
      <c r="C148" s="179"/>
      <c r="D148" t="s">
        <v>2567</v>
      </c>
    </row>
    <row r="149" spans="1:4" x14ac:dyDescent="0.35">
      <c r="A149" t="s">
        <v>2525</v>
      </c>
      <c r="B149" s="20" t="s">
        <v>2521</v>
      </c>
      <c r="C149" s="182"/>
      <c r="D149" t="s">
        <v>2659</v>
      </c>
    </row>
    <row r="150" spans="1:4" x14ac:dyDescent="0.35">
      <c r="A150" t="s">
        <v>2524</v>
      </c>
      <c r="B150" s="20" t="s">
        <v>2520</v>
      </c>
      <c r="C150" s="181"/>
      <c r="D150" t="s">
        <v>2568</v>
      </c>
    </row>
    <row r="151" spans="1:4" x14ac:dyDescent="0.35">
      <c r="A151" t="s">
        <v>2522</v>
      </c>
      <c r="B151" s="20" t="s">
        <v>2538</v>
      </c>
      <c r="C151" s="180"/>
      <c r="D151" t="s">
        <v>2569</v>
      </c>
    </row>
    <row r="152" spans="1:4" x14ac:dyDescent="0.35">
      <c r="A152" t="s">
        <v>2502</v>
      </c>
      <c r="B152" s="171" t="s">
        <v>2512</v>
      </c>
      <c r="C152" s="173"/>
      <c r="D152" t="s">
        <v>2570</v>
      </c>
    </row>
    <row r="153" spans="1:4" x14ac:dyDescent="0.35">
      <c r="A153" t="s">
        <v>2508</v>
      </c>
      <c r="B153" s="171" t="s">
        <v>2513</v>
      </c>
      <c r="C153" s="174"/>
      <c r="D153" t="s">
        <v>2571</v>
      </c>
    </row>
    <row r="154" spans="1:4" x14ac:dyDescent="0.35">
      <c r="A154" t="s">
        <v>2515</v>
      </c>
      <c r="B154" s="171" t="s">
        <v>2516</v>
      </c>
      <c r="C154" s="175"/>
      <c r="D154" t="s">
        <v>2572</v>
      </c>
    </row>
    <row r="155" spans="1:4" x14ac:dyDescent="0.35">
      <c r="A155" t="s">
        <v>2507</v>
      </c>
      <c r="B155" s="20" t="s">
        <v>2518</v>
      </c>
      <c r="C155" s="178"/>
      <c r="D155" t="s">
        <v>2573</v>
      </c>
    </row>
    <row r="157" spans="1:4" x14ac:dyDescent="0.35">
      <c r="A157" s="42" t="s">
        <v>2564</v>
      </c>
      <c r="B157" s="169"/>
      <c r="C157" s="159"/>
      <c r="D157" s="159"/>
    </row>
    <row r="158" spans="1:4" x14ac:dyDescent="0.35">
      <c r="A158" s="9" t="s">
        <v>2497</v>
      </c>
      <c r="B158" s="170" t="s">
        <v>2498</v>
      </c>
      <c r="C158" s="9" t="s">
        <v>2499</v>
      </c>
      <c r="D158" s="9" t="s">
        <v>2500</v>
      </c>
    </row>
    <row r="159" spans="1:4" x14ac:dyDescent="0.35">
      <c r="A159" t="s">
        <v>2515</v>
      </c>
      <c r="B159" s="171" t="s">
        <v>2516</v>
      </c>
      <c r="C159" s="175"/>
      <c r="D159" t="s">
        <v>2677</v>
      </c>
    </row>
    <row r="160" spans="1:4" x14ac:dyDescent="0.35">
      <c r="A160" t="s">
        <v>2522</v>
      </c>
      <c r="B160" s="20" t="s">
        <v>2538</v>
      </c>
      <c r="C160" s="180"/>
      <c r="D160" t="s">
        <v>2678</v>
      </c>
    </row>
    <row r="161" spans="1:4" x14ac:dyDescent="0.35">
      <c r="A161" t="s">
        <v>2508</v>
      </c>
      <c r="B161" s="171" t="s">
        <v>2513</v>
      </c>
      <c r="C161" s="174"/>
      <c r="D161" t="s">
        <v>2668</v>
      </c>
    </row>
    <row r="162" spans="1:4" x14ac:dyDescent="0.35">
      <c r="A162" t="s">
        <v>2523</v>
      </c>
      <c r="B162" s="20" t="s">
        <v>2519</v>
      </c>
      <c r="C162" s="179"/>
      <c r="D162" t="s">
        <v>2669</v>
      </c>
    </row>
    <row r="163" spans="1:4" x14ac:dyDescent="0.35">
      <c r="A163" t="s">
        <v>2509</v>
      </c>
      <c r="B163" s="171" t="s">
        <v>2510</v>
      </c>
      <c r="C163" s="167"/>
      <c r="D163" t="s">
        <v>2563</v>
      </c>
    </row>
    <row r="165" spans="1:4" x14ac:dyDescent="0.35">
      <c r="A165" s="42" t="s">
        <v>2501</v>
      </c>
      <c r="B165" s="169"/>
      <c r="C165" s="159"/>
      <c r="D165" s="159"/>
    </row>
    <row r="166" spans="1:4" x14ac:dyDescent="0.35">
      <c r="A166" s="9" t="s">
        <v>2497</v>
      </c>
      <c r="B166" s="170" t="s">
        <v>2498</v>
      </c>
      <c r="C166" s="9" t="s">
        <v>2499</v>
      </c>
      <c r="D166" s="9" t="s">
        <v>2500</v>
      </c>
    </row>
    <row r="167" spans="1:4" x14ac:dyDescent="0.35">
      <c r="A167" t="s">
        <v>2522</v>
      </c>
      <c r="B167" s="20" t="s">
        <v>2538</v>
      </c>
      <c r="C167" s="180"/>
      <c r="D167" t="s">
        <v>2244</v>
      </c>
    </row>
    <row r="168" spans="1:4" x14ac:dyDescent="0.35">
      <c r="A168" t="s">
        <v>2502</v>
      </c>
      <c r="B168" s="171" t="s">
        <v>2512</v>
      </c>
      <c r="C168" s="173"/>
      <c r="D168" t="s">
        <v>2246</v>
      </c>
    </row>
    <row r="169" spans="1:4" x14ac:dyDescent="0.35">
      <c r="A169" t="s">
        <v>2508</v>
      </c>
      <c r="B169" s="171" t="s">
        <v>2513</v>
      </c>
      <c r="C169" s="174"/>
      <c r="D169" t="s">
        <v>2245</v>
      </c>
    </row>
    <row r="170" spans="1:4" x14ac:dyDescent="0.35">
      <c r="A170" t="s">
        <v>2507</v>
      </c>
      <c r="B170" s="20" t="s">
        <v>2518</v>
      </c>
      <c r="C170" s="176"/>
      <c r="D170" t="s">
        <v>2504</v>
      </c>
    </row>
    <row r="171" spans="1:4" x14ac:dyDescent="0.35">
      <c r="A171" t="s">
        <v>2523</v>
      </c>
      <c r="B171" s="20" t="s">
        <v>2519</v>
      </c>
      <c r="C171" s="179"/>
      <c r="D171" t="s">
        <v>2505</v>
      </c>
    </row>
    <row r="172" spans="1:4" x14ac:dyDescent="0.35">
      <c r="A172" t="s">
        <v>2509</v>
      </c>
      <c r="B172" s="171" t="s">
        <v>2510</v>
      </c>
      <c r="C172" s="167"/>
      <c r="D172" t="s">
        <v>2247</v>
      </c>
    </row>
    <row r="173" spans="1:4" x14ac:dyDescent="0.35">
      <c r="A173" t="s">
        <v>2515</v>
      </c>
      <c r="B173" s="171" t="s">
        <v>2516</v>
      </c>
      <c r="C173" s="175"/>
      <c r="D173" t="s">
        <v>2514</v>
      </c>
    </row>
    <row r="175" spans="1:4" x14ac:dyDescent="0.35">
      <c r="A175" s="42" t="s">
        <v>2548</v>
      </c>
      <c r="B175" s="169"/>
      <c r="C175" s="159"/>
      <c r="D175" s="159"/>
    </row>
    <row r="176" spans="1:4" x14ac:dyDescent="0.35">
      <c r="A176" s="9" t="s">
        <v>2497</v>
      </c>
      <c r="B176" s="170" t="s">
        <v>2498</v>
      </c>
      <c r="C176" s="9" t="s">
        <v>2499</v>
      </c>
      <c r="D176" s="9" t="s">
        <v>2500</v>
      </c>
    </row>
    <row r="177" spans="1:4" x14ac:dyDescent="0.35">
      <c r="A177" t="s">
        <v>2508</v>
      </c>
      <c r="B177" s="171" t="s">
        <v>2513</v>
      </c>
      <c r="C177" s="174"/>
      <c r="D177" t="s">
        <v>142</v>
      </c>
    </row>
    <row r="178" spans="1:4" x14ac:dyDescent="0.35">
      <c r="A178" t="s">
        <v>2496</v>
      </c>
      <c r="B178" s="172" t="s">
        <v>2503</v>
      </c>
      <c r="C178" s="168"/>
      <c r="D178" t="s">
        <v>2550</v>
      </c>
    </row>
    <row r="179" spans="1:4" x14ac:dyDescent="0.35">
      <c r="A179" t="s">
        <v>2547</v>
      </c>
      <c r="B179" s="20" t="s">
        <v>2541</v>
      </c>
      <c r="C179" s="188"/>
      <c r="D179" t="s">
        <v>2557</v>
      </c>
    </row>
    <row r="180" spans="1:4" x14ac:dyDescent="0.35">
      <c r="A180" t="s">
        <v>2515</v>
      </c>
      <c r="B180" s="171" t="s">
        <v>2516</v>
      </c>
      <c r="C180" s="175"/>
      <c r="D180" t="s">
        <v>2551</v>
      </c>
    </row>
    <row r="181" spans="1:4" x14ac:dyDescent="0.35">
      <c r="A181" t="s">
        <v>2524</v>
      </c>
      <c r="B181" s="20" t="s">
        <v>2520</v>
      </c>
      <c r="C181" s="181"/>
      <c r="D181" t="s">
        <v>2552</v>
      </c>
    </row>
    <row r="182" spans="1:4" x14ac:dyDescent="0.35">
      <c r="A182" t="s">
        <v>2523</v>
      </c>
      <c r="B182" s="20" t="s">
        <v>2519</v>
      </c>
      <c r="C182" s="179"/>
      <c r="D182" t="s">
        <v>2553</v>
      </c>
    </row>
    <row r="183" spans="1:4" x14ac:dyDescent="0.35">
      <c r="A183" t="s">
        <v>2542</v>
      </c>
      <c r="B183" s="20" t="s">
        <v>2539</v>
      </c>
      <c r="C183" s="187"/>
      <c r="D183" t="s">
        <v>2554</v>
      </c>
    </row>
    <row r="184" spans="1:4" x14ac:dyDescent="0.35">
      <c r="A184" t="s">
        <v>2509</v>
      </c>
      <c r="B184" s="171" t="s">
        <v>2510</v>
      </c>
      <c r="C184" s="167"/>
      <c r="D184" t="s">
        <v>2558</v>
      </c>
    </row>
    <row r="185" spans="1:4" x14ac:dyDescent="0.35">
      <c r="A185" t="s">
        <v>2522</v>
      </c>
      <c r="B185" s="20" t="s">
        <v>2538</v>
      </c>
      <c r="C185" s="180"/>
      <c r="D185" t="s">
        <v>2343</v>
      </c>
    </row>
    <row r="186" spans="1:4" x14ac:dyDescent="0.35">
      <c r="A186" t="s">
        <v>2525</v>
      </c>
      <c r="B186" s="20" t="s">
        <v>2521</v>
      </c>
      <c r="C186" s="182"/>
      <c r="D186" t="s">
        <v>3109</v>
      </c>
    </row>
    <row r="187" spans="1:4" x14ac:dyDescent="0.35">
      <c r="A187" t="s">
        <v>2502</v>
      </c>
      <c r="B187" s="171" t="s">
        <v>2512</v>
      </c>
      <c r="C187" s="173"/>
      <c r="D187" t="s">
        <v>2549</v>
      </c>
    </row>
    <row r="189" spans="1:4" x14ac:dyDescent="0.35">
      <c r="A189" s="42" t="s">
        <v>2574</v>
      </c>
      <c r="B189" s="169"/>
      <c r="C189" s="159"/>
      <c r="D189" s="159"/>
    </row>
    <row r="190" spans="1:4" x14ac:dyDescent="0.35">
      <c r="A190" s="9" t="s">
        <v>2497</v>
      </c>
      <c r="B190" s="170" t="s">
        <v>2498</v>
      </c>
      <c r="C190" s="9" t="s">
        <v>2499</v>
      </c>
      <c r="D190" s="9" t="s">
        <v>2500</v>
      </c>
    </row>
    <row r="191" spans="1:4" x14ac:dyDescent="0.35">
      <c r="A191" t="s">
        <v>2502</v>
      </c>
      <c r="B191" s="171" t="s">
        <v>2512</v>
      </c>
      <c r="C191" s="173"/>
      <c r="D191" t="s">
        <v>2755</v>
      </c>
    </row>
    <row r="192" spans="1:4" x14ac:dyDescent="0.35">
      <c r="A192" t="s">
        <v>2508</v>
      </c>
      <c r="B192" s="171" t="s">
        <v>2513</v>
      </c>
      <c r="C192" s="174"/>
      <c r="D192" t="s">
        <v>3020</v>
      </c>
    </row>
    <row r="193" spans="1:4" x14ac:dyDescent="0.35">
      <c r="A193" t="s">
        <v>2507</v>
      </c>
      <c r="B193" s="20" t="s">
        <v>2518</v>
      </c>
      <c r="C193" s="176"/>
      <c r="D193" t="s">
        <v>3021</v>
      </c>
    </row>
    <row r="194" spans="1:4" x14ac:dyDescent="0.35">
      <c r="A194" t="s">
        <v>2543</v>
      </c>
      <c r="B194" s="20" t="s">
        <v>2537</v>
      </c>
      <c r="C194" s="185"/>
      <c r="D194" t="s">
        <v>3022</v>
      </c>
    </row>
    <row r="195" spans="1:4" x14ac:dyDescent="0.35">
      <c r="A195" t="s">
        <v>2544</v>
      </c>
      <c r="B195" s="20" t="s">
        <v>2367</v>
      </c>
      <c r="C195" s="184"/>
      <c r="D195" t="s">
        <v>3023</v>
      </c>
    </row>
    <row r="196" spans="1:4" x14ac:dyDescent="0.35">
      <c r="A196" t="s">
        <v>2515</v>
      </c>
      <c r="B196" s="171" t="s">
        <v>2516</v>
      </c>
      <c r="C196" s="175"/>
      <c r="D196" t="s">
        <v>3024</v>
      </c>
    </row>
    <row r="197" spans="1:4" x14ac:dyDescent="0.35">
      <c r="A197" t="s">
        <v>2524</v>
      </c>
      <c r="B197" s="20" t="s">
        <v>2520</v>
      </c>
      <c r="C197" s="181"/>
      <c r="D197" t="s">
        <v>3025</v>
      </c>
    </row>
    <row r="198" spans="1:4" x14ac:dyDescent="0.35">
      <c r="A198" t="s">
        <v>2509</v>
      </c>
      <c r="B198" s="171" t="s">
        <v>2510</v>
      </c>
      <c r="C198" s="167"/>
      <c r="D198" t="s">
        <v>3026</v>
      </c>
    </row>
    <row r="199" spans="1:4" x14ac:dyDescent="0.35">
      <c r="A199" t="s">
        <v>2522</v>
      </c>
      <c r="B199" s="20" t="s">
        <v>2538</v>
      </c>
      <c r="C199" s="180"/>
      <c r="D199" t="s">
        <v>2575</v>
      </c>
    </row>
    <row r="200" spans="1:4" x14ac:dyDescent="0.35">
      <c r="A200" t="s">
        <v>2546</v>
      </c>
      <c r="B200" s="20" t="s">
        <v>2540</v>
      </c>
      <c r="C200" s="186"/>
      <c r="D200" t="s">
        <v>3027</v>
      </c>
    </row>
    <row r="201" spans="1:4" x14ac:dyDescent="0.35">
      <c r="A201" t="s">
        <v>2589</v>
      </c>
      <c r="B201" s="171" t="s">
        <v>2591</v>
      </c>
      <c r="C201" s="189"/>
      <c r="D201" t="s">
        <v>3028</v>
      </c>
    </row>
    <row r="202" spans="1:4" x14ac:dyDescent="0.35">
      <c r="A202" t="s">
        <v>2542</v>
      </c>
      <c r="B202" s="20" t="s">
        <v>2539</v>
      </c>
      <c r="C202" s="187"/>
      <c r="D202" t="s">
        <v>3029</v>
      </c>
    </row>
    <row r="203" spans="1:4" x14ac:dyDescent="0.35">
      <c r="A203" t="s">
        <v>2496</v>
      </c>
      <c r="B203" s="172" t="s">
        <v>2503</v>
      </c>
      <c r="C203" s="168"/>
      <c r="D203" t="s">
        <v>2576</v>
      </c>
    </row>
    <row r="204" spans="1:4" x14ac:dyDescent="0.35">
      <c r="A204" t="s">
        <v>2523</v>
      </c>
      <c r="B204" s="20" t="s">
        <v>2519</v>
      </c>
      <c r="C204" s="179"/>
      <c r="D204" t="s">
        <v>3030</v>
      </c>
    </row>
    <row r="205" spans="1:4" x14ac:dyDescent="0.35">
      <c r="A205" t="s">
        <v>2590</v>
      </c>
      <c r="B205" s="171">
        <v>740000</v>
      </c>
      <c r="C205" s="190"/>
      <c r="D205" t="s">
        <v>3031</v>
      </c>
    </row>
    <row r="206" spans="1:4" x14ac:dyDescent="0.35">
      <c r="A206" t="s">
        <v>2525</v>
      </c>
      <c r="B206" s="20" t="s">
        <v>2521</v>
      </c>
      <c r="C206" s="182"/>
      <c r="D206" t="s">
        <v>3032</v>
      </c>
    </row>
    <row r="207" spans="1:4" x14ac:dyDescent="0.35">
      <c r="A207" t="s">
        <v>2532</v>
      </c>
      <c r="B207" s="20" t="s">
        <v>2531</v>
      </c>
      <c r="C207" s="183"/>
      <c r="D207" t="s">
        <v>3033</v>
      </c>
    </row>
    <row r="208" spans="1:4" x14ac:dyDescent="0.35">
      <c r="A208" t="s">
        <v>2547</v>
      </c>
      <c r="B208" s="20" t="s">
        <v>2541</v>
      </c>
      <c r="C208" s="188"/>
      <c r="D208" t="s">
        <v>3034</v>
      </c>
    </row>
    <row r="209" spans="1:4" x14ac:dyDescent="0.35">
      <c r="A209" t="s">
        <v>2506</v>
      </c>
      <c r="B209" s="171" t="s">
        <v>2511</v>
      </c>
      <c r="C209" s="177"/>
      <c r="D209" t="s">
        <v>3035</v>
      </c>
    </row>
    <row r="210" spans="1:4" x14ac:dyDescent="0.35">
      <c r="A210" t="s">
        <v>3047</v>
      </c>
      <c r="B210" s="204" t="s">
        <v>3040</v>
      </c>
      <c r="C210" s="203"/>
      <c r="D210" t="s">
        <v>3036</v>
      </c>
    </row>
    <row r="211" spans="1:4" x14ac:dyDescent="0.35">
      <c r="A211" t="s">
        <v>3044</v>
      </c>
      <c r="B211" s="171" t="s">
        <v>3041</v>
      </c>
      <c r="C211" s="205"/>
      <c r="D211" t="s">
        <v>3037</v>
      </c>
    </row>
    <row r="212" spans="1:4" x14ac:dyDescent="0.35">
      <c r="A212" t="s">
        <v>3045</v>
      </c>
      <c r="B212" t="s">
        <v>3042</v>
      </c>
      <c r="C212" s="206"/>
      <c r="D212" t="s">
        <v>3038</v>
      </c>
    </row>
    <row r="213" spans="1:4" x14ac:dyDescent="0.35">
      <c r="A213" t="s">
        <v>3046</v>
      </c>
      <c r="B213" s="17" t="s">
        <v>3043</v>
      </c>
      <c r="C213" s="207"/>
      <c r="D213" t="s">
        <v>3039</v>
      </c>
    </row>
    <row r="215" spans="1:4" x14ac:dyDescent="0.35">
      <c r="A215" s="42" t="s">
        <v>2577</v>
      </c>
      <c r="B215" s="169"/>
      <c r="C215" s="159"/>
      <c r="D215" s="159"/>
    </row>
    <row r="216" spans="1:4" x14ac:dyDescent="0.35">
      <c r="A216" s="9" t="s">
        <v>2497</v>
      </c>
      <c r="B216" s="170" t="s">
        <v>2498</v>
      </c>
      <c r="C216" s="9" t="s">
        <v>2499</v>
      </c>
      <c r="D216" s="9" t="s">
        <v>2500</v>
      </c>
    </row>
    <row r="217" spans="1:4" x14ac:dyDescent="0.35">
      <c r="A217" t="s">
        <v>2509</v>
      </c>
      <c r="B217" s="171" t="s">
        <v>2510</v>
      </c>
      <c r="C217" s="167"/>
      <c r="D217" t="s">
        <v>125</v>
      </c>
    </row>
    <row r="218" spans="1:4" x14ac:dyDescent="0.35">
      <c r="A218" t="s">
        <v>2515</v>
      </c>
      <c r="B218" s="171" t="s">
        <v>2516</v>
      </c>
      <c r="C218" s="175"/>
      <c r="D218" t="s">
        <v>124</v>
      </c>
    </row>
    <row r="219" spans="1:4" x14ac:dyDescent="0.35">
      <c r="A219" t="s">
        <v>2522</v>
      </c>
      <c r="B219" s="20" t="s">
        <v>2538</v>
      </c>
      <c r="C219" s="180"/>
      <c r="D219" t="s">
        <v>123</v>
      </c>
    </row>
    <row r="220" spans="1:4" x14ac:dyDescent="0.35">
      <c r="A220" t="s">
        <v>2523</v>
      </c>
      <c r="B220" s="20" t="s">
        <v>2519</v>
      </c>
      <c r="C220" s="179"/>
      <c r="D220" t="s">
        <v>121</v>
      </c>
    </row>
    <row r="221" spans="1:4" x14ac:dyDescent="0.35">
      <c r="A221" t="s">
        <v>2508</v>
      </c>
      <c r="B221" s="171" t="s">
        <v>2513</v>
      </c>
      <c r="C221" s="174"/>
      <c r="D221" t="s">
        <v>120</v>
      </c>
    </row>
    <row r="223" spans="1:4" x14ac:dyDescent="0.35">
      <c r="A223" s="42" t="s">
        <v>2578</v>
      </c>
      <c r="B223" s="169"/>
      <c r="C223" s="159"/>
      <c r="D223" s="159"/>
    </row>
    <row r="224" spans="1:4" x14ac:dyDescent="0.35">
      <c r="A224" s="9" t="s">
        <v>2497</v>
      </c>
      <c r="B224" s="170" t="s">
        <v>2498</v>
      </c>
      <c r="C224" s="9" t="s">
        <v>2499</v>
      </c>
      <c r="D224" s="9" t="s">
        <v>2500</v>
      </c>
    </row>
    <row r="225" spans="1:4" x14ac:dyDescent="0.35">
      <c r="A225" t="s">
        <v>2496</v>
      </c>
      <c r="B225" s="172" t="s">
        <v>2503</v>
      </c>
      <c r="C225" s="168"/>
      <c r="D225" t="s">
        <v>163</v>
      </c>
    </row>
    <row r="226" spans="1:4" x14ac:dyDescent="0.35">
      <c r="A226" t="s">
        <v>2515</v>
      </c>
      <c r="B226" s="171" t="s">
        <v>2516</v>
      </c>
      <c r="C226" s="175"/>
      <c r="D226" t="s">
        <v>278</v>
      </c>
    </row>
    <row r="227" spans="1:4" x14ac:dyDescent="0.35">
      <c r="A227" t="s">
        <v>2502</v>
      </c>
      <c r="B227" s="171" t="s">
        <v>2512</v>
      </c>
      <c r="C227" s="173"/>
      <c r="D227" t="s">
        <v>279</v>
      </c>
    </row>
    <row r="229" spans="1:4" x14ac:dyDescent="0.35">
      <c r="A229" s="42" t="s">
        <v>2617</v>
      </c>
      <c r="B229" s="169"/>
      <c r="C229" s="159"/>
      <c r="D229" s="159"/>
    </row>
    <row r="230" spans="1:4" x14ac:dyDescent="0.35">
      <c r="A230" s="9" t="s">
        <v>2497</v>
      </c>
      <c r="B230" s="170" t="s">
        <v>2498</v>
      </c>
      <c r="C230" s="9" t="s">
        <v>2499</v>
      </c>
      <c r="D230" s="9" t="s">
        <v>2500</v>
      </c>
    </row>
    <row r="231" spans="1:4" x14ac:dyDescent="0.35">
      <c r="A231" t="s">
        <v>2507</v>
      </c>
      <c r="B231" s="20" t="s">
        <v>2518</v>
      </c>
      <c r="C231" s="176"/>
      <c r="D231" t="s">
        <v>2471</v>
      </c>
    </row>
    <row r="232" spans="1:4" x14ac:dyDescent="0.35">
      <c r="A232" t="s">
        <v>2522</v>
      </c>
      <c r="B232" s="20" t="s">
        <v>2538</v>
      </c>
      <c r="C232" s="180"/>
      <c r="D232" t="s">
        <v>93</v>
      </c>
    </row>
    <row r="233" spans="1:4" x14ac:dyDescent="0.35">
      <c r="A233" t="s">
        <v>2508</v>
      </c>
      <c r="B233" s="171" t="s">
        <v>2513</v>
      </c>
      <c r="C233" s="174"/>
      <c r="D233" t="s">
        <v>87</v>
      </c>
    </row>
    <row r="234" spans="1:4" x14ac:dyDescent="0.35">
      <c r="A234" t="s">
        <v>2542</v>
      </c>
      <c r="B234" s="20" t="s">
        <v>2539</v>
      </c>
      <c r="C234" s="187"/>
      <c r="D234" t="s">
        <v>2618</v>
      </c>
    </row>
    <row r="235" spans="1:4" x14ac:dyDescent="0.35">
      <c r="A235" t="s">
        <v>2523</v>
      </c>
      <c r="B235" s="20" t="s">
        <v>2519</v>
      </c>
      <c r="C235" s="179"/>
      <c r="D235" t="s">
        <v>2619</v>
      </c>
    </row>
    <row r="236" spans="1:4" x14ac:dyDescent="0.35">
      <c r="A236" t="s">
        <v>2515</v>
      </c>
      <c r="B236" s="171" t="s">
        <v>2516</v>
      </c>
      <c r="C236" s="175"/>
      <c r="D236" t="s">
        <v>98</v>
      </c>
    </row>
    <row r="237" spans="1:4" x14ac:dyDescent="0.35">
      <c r="A237" t="s">
        <v>2524</v>
      </c>
      <c r="B237" s="20" t="s">
        <v>2520</v>
      </c>
      <c r="C237" s="181"/>
      <c r="D237" t="s">
        <v>97</v>
      </c>
    </row>
    <row r="238" spans="1:4" x14ac:dyDescent="0.35">
      <c r="A238" t="s">
        <v>2509</v>
      </c>
      <c r="B238" s="171" t="s">
        <v>2510</v>
      </c>
      <c r="C238" s="167"/>
      <c r="D238" t="s">
        <v>96</v>
      </c>
    </row>
    <row r="239" spans="1:4" x14ac:dyDescent="0.35">
      <c r="A239" t="s">
        <v>2502</v>
      </c>
      <c r="B239" s="171" t="s">
        <v>2512</v>
      </c>
      <c r="C239" s="173"/>
      <c r="D239" t="s">
        <v>95</v>
      </c>
    </row>
    <row r="241" spans="1:4" x14ac:dyDescent="0.35">
      <c r="A241" s="42" t="s">
        <v>2622</v>
      </c>
      <c r="B241" s="169"/>
      <c r="C241" s="159"/>
      <c r="D241" s="159"/>
    </row>
    <row r="242" spans="1:4" x14ac:dyDescent="0.35">
      <c r="A242" s="9" t="s">
        <v>2497</v>
      </c>
      <c r="B242" s="170" t="s">
        <v>2498</v>
      </c>
      <c r="C242" s="9" t="s">
        <v>2499</v>
      </c>
      <c r="D242" s="9" t="s">
        <v>2500</v>
      </c>
    </row>
    <row r="243" spans="1:4" x14ac:dyDescent="0.35">
      <c r="A243" t="s">
        <v>2507</v>
      </c>
      <c r="B243" s="20" t="s">
        <v>2518</v>
      </c>
      <c r="C243" s="176"/>
      <c r="D243" t="s">
        <v>2471</v>
      </c>
    </row>
    <row r="244" spans="1:4" x14ac:dyDescent="0.35">
      <c r="A244" t="s">
        <v>2525</v>
      </c>
      <c r="B244" s="20" t="s">
        <v>2521</v>
      </c>
      <c r="C244" s="182"/>
      <c r="D244" t="s">
        <v>2580</v>
      </c>
    </row>
    <row r="245" spans="1:4" x14ac:dyDescent="0.35">
      <c r="A245" t="s">
        <v>2515</v>
      </c>
      <c r="B245" s="171" t="s">
        <v>2516</v>
      </c>
      <c r="C245" s="175"/>
      <c r="D245" t="s">
        <v>92</v>
      </c>
    </row>
    <row r="246" spans="1:4" x14ac:dyDescent="0.35">
      <c r="A246" t="s">
        <v>2522</v>
      </c>
      <c r="B246" s="20" t="s">
        <v>2538</v>
      </c>
      <c r="C246" s="180"/>
      <c r="D246" t="s">
        <v>93</v>
      </c>
    </row>
    <row r="247" spans="1:4" x14ac:dyDescent="0.35">
      <c r="A247" t="s">
        <v>2508</v>
      </c>
      <c r="B247" s="171" t="s">
        <v>2513</v>
      </c>
      <c r="C247" s="174"/>
      <c r="D247" t="s">
        <v>87</v>
      </c>
    </row>
    <row r="248" spans="1:4" x14ac:dyDescent="0.35">
      <c r="A248" t="s">
        <v>2523</v>
      </c>
      <c r="B248" s="20" t="s">
        <v>2519</v>
      </c>
      <c r="C248" s="179"/>
      <c r="D248" t="s">
        <v>2620</v>
      </c>
    </row>
    <row r="249" spans="1:4" x14ac:dyDescent="0.35">
      <c r="A249" t="s">
        <v>2502</v>
      </c>
      <c r="B249" s="171" t="s">
        <v>2512</v>
      </c>
      <c r="C249" s="173"/>
      <c r="D249" t="s">
        <v>445</v>
      </c>
    </row>
    <row r="250" spans="1:4" x14ac:dyDescent="0.35">
      <c r="A250" t="s">
        <v>2589</v>
      </c>
      <c r="B250" s="171" t="s">
        <v>2591</v>
      </c>
      <c r="C250" s="189"/>
      <c r="D250" t="s">
        <v>2588</v>
      </c>
    </row>
    <row r="251" spans="1:4" x14ac:dyDescent="0.35">
      <c r="A251" t="s">
        <v>2590</v>
      </c>
      <c r="B251" s="171">
        <v>740000</v>
      </c>
      <c r="C251" s="190"/>
      <c r="D251" t="s">
        <v>2468</v>
      </c>
    </row>
    <row r="252" spans="1:4" x14ac:dyDescent="0.35">
      <c r="A252" t="s">
        <v>2509</v>
      </c>
      <c r="B252" s="171" t="s">
        <v>2510</v>
      </c>
      <c r="C252" s="167"/>
      <c r="D252" t="s">
        <v>2621</v>
      </c>
    </row>
    <row r="254" spans="1:4" x14ac:dyDescent="0.35">
      <c r="A254" s="42" t="s">
        <v>3499</v>
      </c>
      <c r="B254" s="169"/>
      <c r="C254" s="159"/>
      <c r="D254" s="159"/>
    </row>
    <row r="255" spans="1:4" x14ac:dyDescent="0.35">
      <c r="A255" s="9" t="s">
        <v>2497</v>
      </c>
      <c r="B255" s="170" t="s">
        <v>2498</v>
      </c>
      <c r="C255" s="9" t="s">
        <v>2499</v>
      </c>
      <c r="D255" s="9" t="s">
        <v>2500</v>
      </c>
    </row>
    <row r="256" spans="1:4" x14ac:dyDescent="0.35">
      <c r="A256" t="s">
        <v>2544</v>
      </c>
      <c r="B256" s="20" t="s">
        <v>2367</v>
      </c>
      <c r="C256" s="184"/>
      <c r="D256" t="s">
        <v>3507</v>
      </c>
    </row>
    <row r="257" spans="1:4" x14ac:dyDescent="0.35">
      <c r="A257" t="s">
        <v>2522</v>
      </c>
      <c r="B257" s="20" t="s">
        <v>2538</v>
      </c>
      <c r="C257" s="180"/>
      <c r="D257" t="s">
        <v>3508</v>
      </c>
    </row>
    <row r="258" spans="1:4" x14ac:dyDescent="0.35">
      <c r="A258" t="s">
        <v>2543</v>
      </c>
      <c r="B258" s="20" t="s">
        <v>2537</v>
      </c>
      <c r="C258" s="185"/>
      <c r="D258" t="s">
        <v>3509</v>
      </c>
    </row>
    <row r="259" spans="1:4" x14ac:dyDescent="0.35">
      <c r="A259" t="s">
        <v>2508</v>
      </c>
      <c r="B259" s="171" t="s">
        <v>2513</v>
      </c>
      <c r="C259" s="174"/>
      <c r="D259" t="s">
        <v>3510</v>
      </c>
    </row>
    <row r="260" spans="1:4" x14ac:dyDescent="0.35">
      <c r="A260" t="s">
        <v>2523</v>
      </c>
      <c r="B260" s="20" t="s">
        <v>2519</v>
      </c>
      <c r="C260" s="179"/>
      <c r="D260" t="s">
        <v>3511</v>
      </c>
    </row>
    <row r="261" spans="1:4" x14ac:dyDescent="0.35">
      <c r="A261" t="s">
        <v>2502</v>
      </c>
      <c r="B261" s="171" t="s">
        <v>2512</v>
      </c>
      <c r="C261" s="173"/>
      <c r="D261" t="s">
        <v>3512</v>
      </c>
    </row>
    <row r="262" spans="1:4" x14ac:dyDescent="0.35">
      <c r="A262" t="s">
        <v>2524</v>
      </c>
      <c r="B262" s="20" t="s">
        <v>2520</v>
      </c>
      <c r="C262" s="181"/>
      <c r="D262" t="s">
        <v>3513</v>
      </c>
    </row>
    <row r="263" spans="1:4" x14ac:dyDescent="0.35">
      <c r="A263" t="s">
        <v>2547</v>
      </c>
      <c r="B263" s="20" t="s">
        <v>2541</v>
      </c>
      <c r="C263" s="188"/>
      <c r="D263" t="s">
        <v>3514</v>
      </c>
    </row>
    <row r="265" spans="1:4" x14ac:dyDescent="0.35">
      <c r="A265" s="42" t="s">
        <v>2623</v>
      </c>
      <c r="B265" s="169"/>
      <c r="C265" s="159"/>
      <c r="D265" s="159"/>
    </row>
    <row r="266" spans="1:4" x14ac:dyDescent="0.35">
      <c r="A266" s="9" t="s">
        <v>2497</v>
      </c>
      <c r="B266" s="170" t="s">
        <v>2498</v>
      </c>
      <c r="C266" s="9" t="s">
        <v>2499</v>
      </c>
      <c r="D266" s="9" t="s">
        <v>2500</v>
      </c>
    </row>
    <row r="267" spans="1:4" x14ac:dyDescent="0.35">
      <c r="A267" t="s">
        <v>2507</v>
      </c>
      <c r="B267" s="20" t="s">
        <v>2518</v>
      </c>
      <c r="C267" s="176"/>
      <c r="D267" t="s">
        <v>2471</v>
      </c>
    </row>
    <row r="268" spans="1:4" x14ac:dyDescent="0.35">
      <c r="A268" t="s">
        <v>2502</v>
      </c>
      <c r="B268" s="171" t="s">
        <v>2512</v>
      </c>
      <c r="C268" s="173"/>
      <c r="D268" t="s">
        <v>445</v>
      </c>
    </row>
    <row r="269" spans="1:4" x14ac:dyDescent="0.35">
      <c r="A269" t="s">
        <v>2525</v>
      </c>
      <c r="B269" s="20" t="s">
        <v>2521</v>
      </c>
      <c r="C269" s="182"/>
      <c r="D269" t="s">
        <v>2580</v>
      </c>
    </row>
    <row r="270" spans="1:4" x14ac:dyDescent="0.35">
      <c r="A270" t="s">
        <v>2515</v>
      </c>
      <c r="B270" s="171" t="s">
        <v>2516</v>
      </c>
      <c r="C270" s="175"/>
      <c r="D270" t="s">
        <v>92</v>
      </c>
    </row>
    <row r="271" spans="1:4" x14ac:dyDescent="0.35">
      <c r="A271" t="s">
        <v>2542</v>
      </c>
      <c r="B271" s="20" t="s">
        <v>2539</v>
      </c>
      <c r="C271" s="187"/>
      <c r="D271" t="s">
        <v>2616</v>
      </c>
    </row>
    <row r="272" spans="1:4" x14ac:dyDescent="0.35">
      <c r="A272" t="s">
        <v>2589</v>
      </c>
      <c r="B272" s="171" t="s">
        <v>2591</v>
      </c>
      <c r="C272" s="189"/>
      <c r="D272" t="s">
        <v>2588</v>
      </c>
    </row>
    <row r="273" spans="1:4" x14ac:dyDescent="0.35">
      <c r="A273" t="s">
        <v>2509</v>
      </c>
      <c r="B273" s="171" t="s">
        <v>2510</v>
      </c>
      <c r="C273" s="167"/>
      <c r="D273" t="s">
        <v>2621</v>
      </c>
    </row>
    <row r="274" spans="1:4" x14ac:dyDescent="0.35">
      <c r="A274" t="s">
        <v>2523</v>
      </c>
      <c r="B274" s="20" t="s">
        <v>2519</v>
      </c>
      <c r="C274" s="179"/>
      <c r="D274" t="s">
        <v>2620</v>
      </c>
    </row>
    <row r="275" spans="1:4" x14ac:dyDescent="0.35">
      <c r="A275" t="s">
        <v>2508</v>
      </c>
      <c r="B275" s="171" t="s">
        <v>2513</v>
      </c>
      <c r="C275" s="174"/>
      <c r="D275" t="s">
        <v>87</v>
      </c>
    </row>
    <row r="276" spans="1:4" x14ac:dyDescent="0.35">
      <c r="A276" t="s">
        <v>2522</v>
      </c>
      <c r="B276" s="20" t="s">
        <v>2538</v>
      </c>
      <c r="C276" s="180"/>
      <c r="D276" t="s">
        <v>93</v>
      </c>
    </row>
    <row r="278" spans="1:4" x14ac:dyDescent="0.35">
      <c r="A278" s="42" t="s">
        <v>2597</v>
      </c>
      <c r="B278" s="169"/>
      <c r="C278" s="159"/>
      <c r="D278" s="159"/>
    </row>
    <row r="279" spans="1:4" x14ac:dyDescent="0.35">
      <c r="A279" s="9" t="s">
        <v>2497</v>
      </c>
      <c r="B279" s="170" t="s">
        <v>2498</v>
      </c>
      <c r="C279" s="9" t="s">
        <v>2499</v>
      </c>
      <c r="D279" s="9" t="s">
        <v>2500</v>
      </c>
    </row>
    <row r="280" spans="1:4" x14ac:dyDescent="0.35">
      <c r="A280" t="s">
        <v>2507</v>
      </c>
      <c r="B280" s="20" t="s">
        <v>2518</v>
      </c>
      <c r="C280" s="176"/>
      <c r="D280" t="s">
        <v>435</v>
      </c>
    </row>
    <row r="281" spans="1:4" x14ac:dyDescent="0.35">
      <c r="A281" t="s">
        <v>2546</v>
      </c>
      <c r="B281" s="20" t="s">
        <v>2540</v>
      </c>
      <c r="C281" s="186"/>
      <c r="D281" t="s">
        <v>2470</v>
      </c>
    </row>
    <row r="282" spans="1:4" x14ac:dyDescent="0.35">
      <c r="A282" t="s">
        <v>2515</v>
      </c>
      <c r="B282" s="171" t="s">
        <v>2516</v>
      </c>
      <c r="C282" s="175"/>
      <c r="D282" t="s">
        <v>92</v>
      </c>
    </row>
    <row r="283" spans="1:4" x14ac:dyDescent="0.35">
      <c r="A283" t="s">
        <v>2522</v>
      </c>
      <c r="B283" s="20" t="s">
        <v>2538</v>
      </c>
      <c r="C283" s="180"/>
      <c r="D283" t="s">
        <v>2586</v>
      </c>
    </row>
    <row r="284" spans="1:4" x14ac:dyDescent="0.35">
      <c r="A284" t="s">
        <v>2542</v>
      </c>
      <c r="B284" s="20" t="s">
        <v>2539</v>
      </c>
      <c r="C284" s="187"/>
      <c r="D284" t="s">
        <v>2587</v>
      </c>
    </row>
    <row r="285" spans="1:4" x14ac:dyDescent="0.35">
      <c r="A285" t="s">
        <v>2496</v>
      </c>
      <c r="B285" s="172" t="s">
        <v>2503</v>
      </c>
      <c r="C285" s="168"/>
      <c r="D285" t="s">
        <v>89</v>
      </c>
    </row>
    <row r="286" spans="1:4" x14ac:dyDescent="0.35">
      <c r="A286" t="s">
        <v>2524</v>
      </c>
      <c r="B286" s="20" t="s">
        <v>2520</v>
      </c>
      <c r="C286" s="181"/>
      <c r="D286" t="s">
        <v>88</v>
      </c>
    </row>
    <row r="287" spans="1:4" x14ac:dyDescent="0.35">
      <c r="A287" t="s">
        <v>2508</v>
      </c>
      <c r="B287" s="171" t="s">
        <v>2513</v>
      </c>
      <c r="C287" s="174"/>
      <c r="D287" t="s">
        <v>87</v>
      </c>
    </row>
    <row r="288" spans="1:4" x14ac:dyDescent="0.35">
      <c r="A288" t="s">
        <v>2532</v>
      </c>
      <c r="B288" s="20" t="s">
        <v>2531</v>
      </c>
      <c r="C288" s="183"/>
      <c r="D288" t="s">
        <v>442</v>
      </c>
    </row>
    <row r="289" spans="1:4" x14ac:dyDescent="0.35">
      <c r="A289" t="s">
        <v>2502</v>
      </c>
      <c r="B289" s="171" t="s">
        <v>2512</v>
      </c>
      <c r="C289" s="173"/>
      <c r="D289" t="s">
        <v>445</v>
      </c>
    </row>
    <row r="290" spans="1:4" x14ac:dyDescent="0.35">
      <c r="A290" t="s">
        <v>2590</v>
      </c>
      <c r="B290" s="171">
        <v>740000</v>
      </c>
      <c r="C290" s="190"/>
      <c r="D290" t="s">
        <v>2468</v>
      </c>
    </row>
    <row r="291" spans="1:4" x14ac:dyDescent="0.35">
      <c r="B291" s="171"/>
    </row>
    <row r="292" spans="1:4" x14ac:dyDescent="0.35">
      <c r="A292" s="42" t="s">
        <v>2597</v>
      </c>
      <c r="B292" s="169"/>
      <c r="C292" s="159"/>
      <c r="D292" s="159"/>
    </row>
    <row r="293" spans="1:4" x14ac:dyDescent="0.35">
      <c r="A293" s="9" t="s">
        <v>2497</v>
      </c>
      <c r="B293" s="170" t="s">
        <v>2498</v>
      </c>
      <c r="C293" s="9" t="s">
        <v>2499</v>
      </c>
      <c r="D293" s="9" t="s">
        <v>2500</v>
      </c>
    </row>
    <row r="294" spans="1:4" x14ac:dyDescent="0.35">
      <c r="A294" t="s">
        <v>2507</v>
      </c>
      <c r="B294" s="20" t="s">
        <v>2518</v>
      </c>
      <c r="C294" s="176"/>
      <c r="D294" s="380" t="s">
        <v>2471</v>
      </c>
    </row>
    <row r="295" spans="1:4" x14ac:dyDescent="0.35">
      <c r="A295" t="s">
        <v>2547</v>
      </c>
      <c r="B295" s="20" t="s">
        <v>2541</v>
      </c>
      <c r="C295" s="188"/>
      <c r="D295" t="s">
        <v>2579</v>
      </c>
    </row>
    <row r="296" spans="1:4" x14ac:dyDescent="0.35">
      <c r="A296" t="s">
        <v>2515</v>
      </c>
      <c r="B296" s="171" t="s">
        <v>2516</v>
      </c>
      <c r="C296" s="175"/>
      <c r="D296" t="s">
        <v>92</v>
      </c>
    </row>
    <row r="297" spans="1:4" x14ac:dyDescent="0.35">
      <c r="A297" t="s">
        <v>2509</v>
      </c>
      <c r="B297" s="171" t="s">
        <v>2510</v>
      </c>
      <c r="C297" s="167"/>
      <c r="D297" t="s">
        <v>2634</v>
      </c>
    </row>
    <row r="298" spans="1:4" x14ac:dyDescent="0.35">
      <c r="A298" t="s">
        <v>2508</v>
      </c>
      <c r="B298" s="171" t="s">
        <v>2513</v>
      </c>
      <c r="C298" s="174"/>
      <c r="D298" t="s">
        <v>87</v>
      </c>
    </row>
    <row r="299" spans="1:4" x14ac:dyDescent="0.35">
      <c r="A299" t="s">
        <v>2532</v>
      </c>
      <c r="B299" s="20" t="s">
        <v>2531</v>
      </c>
      <c r="C299" s="183"/>
      <c r="D299" t="s">
        <v>442</v>
      </c>
    </row>
    <row r="300" spans="1:4" x14ac:dyDescent="0.35">
      <c r="A300" t="s">
        <v>2502</v>
      </c>
      <c r="B300" s="171" t="s">
        <v>2512</v>
      </c>
      <c r="C300" s="173"/>
      <c r="D300" t="s">
        <v>445</v>
      </c>
    </row>
    <row r="301" spans="1:4" x14ac:dyDescent="0.35">
      <c r="A301" t="s">
        <v>2590</v>
      </c>
      <c r="B301" s="171">
        <v>740000</v>
      </c>
      <c r="C301" s="190"/>
      <c r="D301" t="s">
        <v>2468</v>
      </c>
    </row>
    <row r="302" spans="1:4" x14ac:dyDescent="0.35">
      <c r="A302" t="s">
        <v>2525</v>
      </c>
      <c r="B302" s="20" t="s">
        <v>2521</v>
      </c>
      <c r="C302" s="182"/>
      <c r="D302" t="s">
        <v>2580</v>
      </c>
    </row>
    <row r="303" spans="1:4" x14ac:dyDescent="0.35">
      <c r="A303" t="s">
        <v>2522</v>
      </c>
      <c r="B303" s="20" t="s">
        <v>2538</v>
      </c>
      <c r="C303" s="180"/>
      <c r="D303" t="s">
        <v>93</v>
      </c>
    </row>
    <row r="304" spans="1:4" x14ac:dyDescent="0.35">
      <c r="B304"/>
    </row>
    <row r="305" spans="1:4" x14ac:dyDescent="0.35">
      <c r="A305" s="42" t="s">
        <v>2747</v>
      </c>
      <c r="B305" s="169"/>
      <c r="C305" s="159"/>
      <c r="D305" s="159"/>
    </row>
    <row r="306" spans="1:4" x14ac:dyDescent="0.35">
      <c r="A306" s="9" t="s">
        <v>2497</v>
      </c>
      <c r="B306" s="170" t="s">
        <v>2498</v>
      </c>
      <c r="C306" s="9" t="s">
        <v>2499</v>
      </c>
      <c r="D306" s="9" t="s">
        <v>2500</v>
      </c>
    </row>
    <row r="307" spans="1:4" x14ac:dyDescent="0.35">
      <c r="A307" t="s">
        <v>2507</v>
      </c>
      <c r="B307" s="20" t="s">
        <v>2518</v>
      </c>
      <c r="C307" s="176"/>
      <c r="D307" t="s">
        <v>2471</v>
      </c>
    </row>
    <row r="308" spans="1:4" x14ac:dyDescent="0.35">
      <c r="A308" t="s">
        <v>2522</v>
      </c>
      <c r="B308" s="20" t="s">
        <v>2538</v>
      </c>
      <c r="C308" s="180"/>
      <c r="D308" t="s">
        <v>93</v>
      </c>
    </row>
    <row r="309" spans="1:4" x14ac:dyDescent="0.35">
      <c r="A309" t="s">
        <v>2525</v>
      </c>
      <c r="B309" s="20" t="s">
        <v>2521</v>
      </c>
      <c r="C309" s="182"/>
      <c r="D309" t="s">
        <v>2580</v>
      </c>
    </row>
    <row r="310" spans="1:4" x14ac:dyDescent="0.35">
      <c r="A310" t="s">
        <v>2546</v>
      </c>
      <c r="B310" s="20" t="s">
        <v>2540</v>
      </c>
      <c r="C310" s="186"/>
      <c r="D310" t="s">
        <v>2470</v>
      </c>
    </row>
    <row r="311" spans="1:4" x14ac:dyDescent="0.35">
      <c r="A311" t="s">
        <v>2547</v>
      </c>
      <c r="B311" s="20" t="s">
        <v>2541</v>
      </c>
      <c r="C311" s="188"/>
      <c r="D311" t="s">
        <v>2579</v>
      </c>
    </row>
    <row r="312" spans="1:4" x14ac:dyDescent="0.35">
      <c r="A312" t="s">
        <v>2515</v>
      </c>
      <c r="B312" s="171" t="s">
        <v>2516</v>
      </c>
      <c r="C312" s="175"/>
      <c r="D312" t="s">
        <v>92</v>
      </c>
    </row>
    <row r="313" spans="1:4" x14ac:dyDescent="0.35">
      <c r="A313" t="s">
        <v>2524</v>
      </c>
      <c r="B313" s="20" t="s">
        <v>2520</v>
      </c>
      <c r="C313" s="181"/>
      <c r="D313" t="s">
        <v>2636</v>
      </c>
    </row>
    <row r="314" spans="1:4" x14ac:dyDescent="0.35">
      <c r="A314" t="s">
        <v>2502</v>
      </c>
      <c r="B314" s="171" t="s">
        <v>2512</v>
      </c>
      <c r="C314" s="173"/>
      <c r="D314" t="s">
        <v>2635</v>
      </c>
    </row>
    <row r="315" spans="1:4" x14ac:dyDescent="0.35">
      <c r="A315" t="s">
        <v>2508</v>
      </c>
      <c r="B315" s="171" t="s">
        <v>2513</v>
      </c>
      <c r="C315" s="174"/>
      <c r="D315" t="s">
        <v>87</v>
      </c>
    </row>
    <row r="316" spans="1:4" x14ac:dyDescent="0.35">
      <c r="A316" t="s">
        <v>2509</v>
      </c>
      <c r="B316" s="171" t="s">
        <v>2510</v>
      </c>
      <c r="C316" s="167"/>
      <c r="D316" t="s">
        <v>2634</v>
      </c>
    </row>
    <row r="317" spans="1:4" x14ac:dyDescent="0.35">
      <c r="A317" t="s">
        <v>2590</v>
      </c>
      <c r="B317" s="171">
        <v>740000</v>
      </c>
      <c r="C317" s="190"/>
      <c r="D317" t="s">
        <v>2468</v>
      </c>
    </row>
    <row r="319" spans="1:4" x14ac:dyDescent="0.35">
      <c r="A319" s="42" t="s">
        <v>3763</v>
      </c>
      <c r="B319" s="169"/>
      <c r="C319" s="159"/>
      <c r="D319" s="159"/>
    </row>
    <row r="320" spans="1:4" x14ac:dyDescent="0.35">
      <c r="A320" s="9" t="s">
        <v>2497</v>
      </c>
      <c r="B320" s="170" t="s">
        <v>2498</v>
      </c>
      <c r="C320" s="9" t="s">
        <v>2499</v>
      </c>
      <c r="D320" s="9" t="s">
        <v>2500</v>
      </c>
    </row>
    <row r="321" spans="1:4" x14ac:dyDescent="0.35">
      <c r="A321" t="s">
        <v>2522</v>
      </c>
      <c r="B321" s="20" t="s">
        <v>2538</v>
      </c>
      <c r="C321" s="180"/>
      <c r="D321" t="s">
        <v>3764</v>
      </c>
    </row>
    <row r="322" spans="1:4" x14ac:dyDescent="0.35">
      <c r="A322" t="s">
        <v>3772</v>
      </c>
      <c r="B322" s="20" t="s">
        <v>3771</v>
      </c>
      <c r="C322" s="159"/>
      <c r="D322" t="s">
        <v>3765</v>
      </c>
    </row>
    <row r="323" spans="1:4" x14ac:dyDescent="0.35">
      <c r="A323" t="s">
        <v>2509</v>
      </c>
      <c r="B323" s="171" t="s">
        <v>2510</v>
      </c>
      <c r="C323" s="167"/>
      <c r="D323" t="s">
        <v>3766</v>
      </c>
    </row>
    <row r="324" spans="1:4" x14ac:dyDescent="0.35">
      <c r="A324" t="s">
        <v>2589</v>
      </c>
      <c r="B324" s="171" t="s">
        <v>2591</v>
      </c>
      <c r="C324" s="189"/>
      <c r="D324" t="s">
        <v>3767</v>
      </c>
    </row>
    <row r="325" spans="1:4" x14ac:dyDescent="0.35">
      <c r="A325" t="s">
        <v>3773</v>
      </c>
      <c r="B325" s="171">
        <v>808080</v>
      </c>
      <c r="C325" s="411"/>
      <c r="D325" t="s">
        <v>3768</v>
      </c>
    </row>
    <row r="326" spans="1:4" x14ac:dyDescent="0.35">
      <c r="A326" t="s">
        <v>2515</v>
      </c>
      <c r="B326" s="171" t="s">
        <v>2516</v>
      </c>
      <c r="C326" s="175"/>
      <c r="D326" t="s">
        <v>3769</v>
      </c>
    </row>
    <row r="327" spans="1:4" x14ac:dyDescent="0.35">
      <c r="A327" t="s">
        <v>2523</v>
      </c>
      <c r="B327" s="20" t="s">
        <v>2519</v>
      </c>
      <c r="C327" s="179"/>
      <c r="D327" t="s">
        <v>3770</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B11" sqref="B11"/>
    </sheetView>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72</v>
      </c>
      <c r="B1" s="42" t="s">
        <v>73</v>
      </c>
    </row>
    <row r="2" spans="1:3" ht="145" x14ac:dyDescent="0.35">
      <c r="A2" t="s">
        <v>3719</v>
      </c>
      <c r="B2" t="s">
        <v>3412</v>
      </c>
      <c r="C2" s="163" t="s">
        <v>3413</v>
      </c>
    </row>
    <row r="3" spans="1:3" x14ac:dyDescent="0.35">
      <c r="A3" t="s">
        <v>3847</v>
      </c>
      <c r="B3" t="s">
        <v>3848</v>
      </c>
    </row>
    <row r="4" spans="1:3" x14ac:dyDescent="0.35">
      <c r="A4" t="s">
        <v>3866</v>
      </c>
      <c r="B4" t="s">
        <v>3867</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23" sqref="B23"/>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3551</v>
      </c>
      <c r="B1" s="366" t="s">
        <v>3575</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3551</v>
      </c>
      <c r="B1" s="366" t="s">
        <v>3552</v>
      </c>
      <c r="C1" s="366" t="s">
        <v>3553</v>
      </c>
      <c r="D1" s="366" t="s">
        <v>3554</v>
      </c>
      <c r="E1" s="366" t="s">
        <v>3555</v>
      </c>
      <c r="F1" s="367" t="s">
        <v>3556</v>
      </c>
    </row>
    <row r="2" spans="1:6" ht="29" x14ac:dyDescent="0.35">
      <c r="A2" s="1" t="s">
        <v>3557</v>
      </c>
      <c r="B2" s="1" t="s">
        <v>3125</v>
      </c>
      <c r="C2" s="1">
        <v>2030</v>
      </c>
      <c r="D2" s="5">
        <f>0.48*'EPA GHG Inventory'!Q16</f>
        <v>3161.7119999999995</v>
      </c>
      <c r="E2" s="5">
        <f>0.5*'EPA GHG Inventory'!Q16</f>
        <v>3293.45</v>
      </c>
      <c r="F2" t="s">
        <v>3126</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4"/>
  <sheetViews>
    <sheetView workbookViewId="0">
      <selection activeCell="Q25" sqref="Q25"/>
    </sheetView>
  </sheetViews>
  <sheetFormatPr defaultRowHeight="14.5" x14ac:dyDescent="0.35"/>
  <cols>
    <col min="17" max="17" width="12" bestFit="1" customWidth="1"/>
  </cols>
  <sheetData>
    <row r="1" spans="1:35" x14ac:dyDescent="0.35">
      <c r="A1" t="s">
        <v>3688</v>
      </c>
    </row>
    <row r="2" spans="1:35" x14ac:dyDescent="0.35">
      <c r="A2" t="s">
        <v>3689</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3699</v>
      </c>
    </row>
    <row r="3" spans="1:35" x14ac:dyDescent="0.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3700</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3701</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3690</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3691</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3702</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3703</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3692</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3693</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3704</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3705</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3694</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7" x14ac:dyDescent="0.35">
      <c r="A17" t="s">
        <v>3706</v>
      </c>
    </row>
    <row r="18" spans="1:17" x14ac:dyDescent="0.35">
      <c r="A18" t="s">
        <v>3707</v>
      </c>
    </row>
    <row r="19" spans="1:17" x14ac:dyDescent="0.35">
      <c r="A19" t="s">
        <v>3708</v>
      </c>
    </row>
    <row r="20" spans="1:17" x14ac:dyDescent="0.35">
      <c r="A20" t="s">
        <v>3709</v>
      </c>
    </row>
    <row r="21" spans="1:17" x14ac:dyDescent="0.35">
      <c r="A21" t="s">
        <v>3695</v>
      </c>
    </row>
    <row r="24" spans="1:17" x14ac:dyDescent="0.35">
      <c r="Q24">
        <f>1-4227/Q16</f>
        <v>0.35827172114348171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13" t="s">
        <v>475</v>
      </c>
      <c r="B2" s="413"/>
      <c r="C2" s="212"/>
      <c r="D2" s="212"/>
      <c r="E2" s="212"/>
      <c r="F2" s="212"/>
      <c r="G2" s="212"/>
      <c r="H2" s="49" t="s">
        <v>476</v>
      </c>
    </row>
    <row r="3" spans="1:8" ht="15.5" x14ac:dyDescent="0.35">
      <c r="A3" s="212" t="s">
        <v>721</v>
      </c>
      <c r="B3" s="212"/>
      <c r="C3" s="212"/>
      <c r="D3" s="212"/>
      <c r="E3" s="212"/>
      <c r="F3" s="212"/>
      <c r="G3" s="212"/>
      <c r="H3" s="49" t="s">
        <v>3390</v>
      </c>
    </row>
    <row r="4" spans="1:8" x14ac:dyDescent="0.35">
      <c r="A4" s="213"/>
      <c r="B4" s="213"/>
      <c r="C4" s="213"/>
      <c r="D4" s="213"/>
      <c r="E4" s="213"/>
      <c r="F4" s="213"/>
      <c r="G4" s="49"/>
      <c r="H4" s="49" t="s">
        <v>477</v>
      </c>
    </row>
    <row r="5" spans="1:8" x14ac:dyDescent="0.35">
      <c r="A5" s="213"/>
      <c r="B5" s="213"/>
      <c r="C5" s="213"/>
      <c r="D5" s="213"/>
      <c r="E5" s="213"/>
      <c r="F5" s="213"/>
      <c r="G5" s="213"/>
      <c r="H5" s="213"/>
    </row>
    <row r="6" spans="1:8" x14ac:dyDescent="0.35">
      <c r="A6" s="414" t="s">
        <v>478</v>
      </c>
      <c r="B6" s="267" t="s">
        <v>479</v>
      </c>
      <c r="C6" s="267" t="s">
        <v>480</v>
      </c>
      <c r="D6" s="267" t="s">
        <v>481</v>
      </c>
      <c r="E6" s="267" t="s">
        <v>482</v>
      </c>
      <c r="F6" s="267" t="s">
        <v>483</v>
      </c>
      <c r="G6" s="267" t="s">
        <v>484</v>
      </c>
      <c r="H6" s="267" t="s">
        <v>485</v>
      </c>
    </row>
    <row r="7" spans="1:8" ht="15" thickBot="1" x14ac:dyDescent="0.4">
      <c r="A7" s="415"/>
      <c r="B7" s="416" t="s">
        <v>486</v>
      </c>
      <c r="C7" s="417"/>
      <c r="D7" s="417"/>
      <c r="E7" s="417"/>
      <c r="F7" s="417"/>
      <c r="G7" s="417"/>
      <c r="H7" s="418"/>
    </row>
    <row r="8" spans="1:8" ht="15" thickTop="1" x14ac:dyDescent="0.35">
      <c r="A8" s="268" t="s">
        <v>487</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488</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493</v>
      </c>
      <c r="B13" s="269">
        <v>45783.983149465937</v>
      </c>
      <c r="C13" s="269">
        <v>1.37229551691322</v>
      </c>
      <c r="D13" s="269">
        <v>0.19110373131999001</v>
      </c>
      <c r="E13" s="273" t="s">
        <v>494</v>
      </c>
      <c r="F13" s="273" t="s">
        <v>494</v>
      </c>
      <c r="G13" s="273" t="s">
        <v>494</v>
      </c>
      <c r="H13" s="273" t="s">
        <v>494</v>
      </c>
    </row>
    <row r="14" spans="1:8" x14ac:dyDescent="0.35">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496</v>
      </c>
      <c r="B15" s="269">
        <v>14978.572362155866</v>
      </c>
      <c r="C15" s="269">
        <v>0.23835740177008</v>
      </c>
      <c r="D15" s="269">
        <v>5.0815371746130003E-2</v>
      </c>
      <c r="E15" s="273" t="s">
        <v>494</v>
      </c>
      <c r="F15" s="273" t="s">
        <v>494</v>
      </c>
      <c r="G15" s="273" t="s">
        <v>494</v>
      </c>
      <c r="H15" s="273" t="s">
        <v>494</v>
      </c>
    </row>
    <row r="16" spans="1:8" x14ac:dyDescent="0.35">
      <c r="A16" s="272" t="s">
        <v>497</v>
      </c>
      <c r="B16" s="269">
        <v>5057.2748720254449</v>
      </c>
      <c r="C16" s="269">
        <v>0.25516926930848</v>
      </c>
      <c r="D16" s="269">
        <v>3.8004328346280002E-2</v>
      </c>
      <c r="E16" s="273" t="s">
        <v>494</v>
      </c>
      <c r="F16" s="273" t="s">
        <v>494</v>
      </c>
      <c r="G16" s="273" t="s">
        <v>494</v>
      </c>
      <c r="H16" s="273" t="s">
        <v>494</v>
      </c>
    </row>
    <row r="17" spans="1:8" x14ac:dyDescent="0.35">
      <c r="A17" s="272" t="s">
        <v>498</v>
      </c>
      <c r="B17" s="269">
        <v>67269.957813983725</v>
      </c>
      <c r="C17" s="269">
        <v>1.85662734289529</v>
      </c>
      <c r="D17" s="269">
        <v>0.29458061428601001</v>
      </c>
      <c r="E17" s="273" t="s">
        <v>494</v>
      </c>
      <c r="F17" s="273" t="s">
        <v>494</v>
      </c>
      <c r="G17" s="273" t="s">
        <v>494</v>
      </c>
      <c r="H17" s="273" t="s">
        <v>494</v>
      </c>
    </row>
    <row r="18" spans="1:8" x14ac:dyDescent="0.35">
      <c r="A18" s="272" t="s">
        <v>499</v>
      </c>
      <c r="B18" s="269">
        <v>45070.579654334128</v>
      </c>
      <c r="C18" s="269">
        <v>3.0283235843053902</v>
      </c>
      <c r="D18" s="269">
        <v>0.52839203850651995</v>
      </c>
      <c r="E18" s="273" t="s">
        <v>494</v>
      </c>
      <c r="F18" s="273" t="s">
        <v>494</v>
      </c>
      <c r="G18" s="273" t="s">
        <v>494</v>
      </c>
      <c r="H18" s="273" t="s">
        <v>494</v>
      </c>
    </row>
    <row r="19" spans="1:8" x14ac:dyDescent="0.35">
      <c r="A19" s="272" t="s">
        <v>500</v>
      </c>
      <c r="B19" s="269">
        <v>46357.764227420019</v>
      </c>
      <c r="C19" s="269">
        <v>3.41919088614388</v>
      </c>
      <c r="D19" s="269">
        <v>0.52415757023381004</v>
      </c>
      <c r="E19" s="273" t="s">
        <v>494</v>
      </c>
      <c r="F19" s="273" t="s">
        <v>494</v>
      </c>
      <c r="G19" s="273" t="s">
        <v>494</v>
      </c>
      <c r="H19" s="273" t="s">
        <v>494</v>
      </c>
    </row>
    <row r="20" spans="1:8" x14ac:dyDescent="0.35">
      <c r="A20" s="272" t="s">
        <v>501</v>
      </c>
      <c r="B20" s="269">
        <v>36302.033778109631</v>
      </c>
      <c r="C20" s="269">
        <v>2.4295382607283198</v>
      </c>
      <c r="D20" s="269">
        <v>0.36471649490099001</v>
      </c>
      <c r="E20" s="273" t="s">
        <v>494</v>
      </c>
      <c r="F20" s="273" t="s">
        <v>494</v>
      </c>
      <c r="G20" s="273" t="s">
        <v>494</v>
      </c>
      <c r="H20" s="273" t="s">
        <v>494</v>
      </c>
    </row>
    <row r="21" spans="1:8" x14ac:dyDescent="0.35">
      <c r="A21" s="275" t="s">
        <v>3381</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503</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505</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511</v>
      </c>
      <c r="B31" s="269">
        <v>257.90976890459297</v>
      </c>
      <c r="C31" s="269">
        <v>1.300499353749E-2</v>
      </c>
      <c r="D31" s="269">
        <v>1.87845249299E-3</v>
      </c>
      <c r="E31" s="273" t="s">
        <v>494</v>
      </c>
      <c r="F31" s="273" t="s">
        <v>494</v>
      </c>
      <c r="G31" s="273" t="s">
        <v>494</v>
      </c>
      <c r="H31" s="273" t="s">
        <v>494</v>
      </c>
    </row>
    <row r="32" spans="1:8" x14ac:dyDescent="0.35">
      <c r="A32" s="274" t="s">
        <v>3382</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513</v>
      </c>
      <c r="B34" s="269">
        <v>28046.5637376296</v>
      </c>
      <c r="C34" s="269">
        <v>0.48826677857</v>
      </c>
      <c r="D34" s="269">
        <v>0.78160963399831995</v>
      </c>
      <c r="E34" s="273" t="s">
        <v>492</v>
      </c>
      <c r="F34" s="273" t="s">
        <v>492</v>
      </c>
      <c r="G34" s="273" t="s">
        <v>492</v>
      </c>
      <c r="H34" s="273" t="s">
        <v>492</v>
      </c>
    </row>
    <row r="35" spans="1:8" x14ac:dyDescent="0.35">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516</v>
      </c>
      <c r="B36" s="269">
        <v>4169.7141237857086</v>
      </c>
      <c r="C36" s="269">
        <v>2828.7193306107342</v>
      </c>
      <c r="D36" s="269" t="s">
        <v>492</v>
      </c>
      <c r="E36" s="269" t="s">
        <v>492</v>
      </c>
      <c r="F36" s="269" t="s">
        <v>492</v>
      </c>
      <c r="G36" s="269" t="s">
        <v>492</v>
      </c>
      <c r="H36" s="269" t="s">
        <v>492</v>
      </c>
    </row>
    <row r="37" spans="1:8" x14ac:dyDescent="0.35">
      <c r="A37" s="272" t="s">
        <v>518</v>
      </c>
      <c r="B37" s="269">
        <v>4169.7141237857086</v>
      </c>
      <c r="C37" s="269">
        <v>2828.7193306107342</v>
      </c>
      <c r="D37" s="273" t="s">
        <v>492</v>
      </c>
      <c r="E37" s="273" t="s">
        <v>492</v>
      </c>
      <c r="F37" s="273" t="s">
        <v>492</v>
      </c>
      <c r="G37" s="273" t="s">
        <v>492</v>
      </c>
      <c r="H37" s="278" t="s">
        <v>187</v>
      </c>
    </row>
    <row r="38" spans="1:8" x14ac:dyDescent="0.35">
      <c r="A38" s="272" t="s">
        <v>520</v>
      </c>
      <c r="B38" s="269" t="s">
        <v>494</v>
      </c>
      <c r="C38" s="269" t="s">
        <v>494</v>
      </c>
      <c r="D38" s="273" t="s">
        <v>492</v>
      </c>
      <c r="E38" s="273" t="s">
        <v>492</v>
      </c>
      <c r="F38" s="273" t="s">
        <v>492</v>
      </c>
      <c r="G38" s="273" t="s">
        <v>492</v>
      </c>
      <c r="H38" s="273" t="s">
        <v>492</v>
      </c>
    </row>
    <row r="39" spans="1:8" x14ac:dyDescent="0.35">
      <c r="A39" s="272" t="s">
        <v>3383</v>
      </c>
      <c r="B39" s="269" t="s">
        <v>521</v>
      </c>
      <c r="C39" s="269" t="s">
        <v>521</v>
      </c>
      <c r="D39" s="273" t="s">
        <v>492</v>
      </c>
      <c r="E39" s="269" t="s">
        <v>492</v>
      </c>
      <c r="F39" s="269" t="s">
        <v>492</v>
      </c>
      <c r="G39" s="269" t="s">
        <v>492</v>
      </c>
      <c r="H39" s="269" t="s">
        <v>492</v>
      </c>
    </row>
    <row r="40" spans="1:8" x14ac:dyDescent="0.35">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523</v>
      </c>
      <c r="B41" s="269">
        <v>11998.333379274758</v>
      </c>
      <c r="C41" s="269">
        <v>1877.1194091493796</v>
      </c>
      <c r="D41" s="269">
        <v>3.5424165198090003E-2</v>
      </c>
      <c r="E41" s="273" t="s">
        <v>494</v>
      </c>
      <c r="F41" s="273" t="s">
        <v>494</v>
      </c>
      <c r="G41" s="273" t="s">
        <v>494</v>
      </c>
      <c r="H41" s="273" t="s">
        <v>494</v>
      </c>
    </row>
    <row r="42" spans="1:8" x14ac:dyDescent="0.35">
      <c r="A42" s="272" t="s">
        <v>524</v>
      </c>
      <c r="B42" s="269">
        <v>24946.827302109439</v>
      </c>
      <c r="C42" s="269">
        <v>7151.4450138200864</v>
      </c>
      <c r="D42" s="278" t="s">
        <v>187</v>
      </c>
      <c r="E42" s="278" t="s">
        <v>187</v>
      </c>
      <c r="F42" s="278" t="s">
        <v>187</v>
      </c>
      <c r="G42" s="273" t="s">
        <v>494</v>
      </c>
      <c r="H42" s="273" t="s">
        <v>494</v>
      </c>
    </row>
    <row r="43" spans="1:8" x14ac:dyDescent="0.35">
      <c r="A43" s="272" t="s">
        <v>525</v>
      </c>
      <c r="B43" s="269" t="s">
        <v>494</v>
      </c>
      <c r="C43" s="269" t="s">
        <v>494</v>
      </c>
      <c r="D43" s="269">
        <v>5.644611909326E-2</v>
      </c>
      <c r="E43" s="273" t="s">
        <v>494</v>
      </c>
      <c r="F43" s="273" t="s">
        <v>494</v>
      </c>
      <c r="G43" s="273" t="s">
        <v>494</v>
      </c>
      <c r="H43" s="273" t="s">
        <v>494</v>
      </c>
    </row>
    <row r="44" spans="1:8" x14ac:dyDescent="0.35">
      <c r="A44" s="272" t="s">
        <v>3384</v>
      </c>
      <c r="B44" s="269" t="s">
        <v>521</v>
      </c>
      <c r="C44" s="269" t="s">
        <v>521</v>
      </c>
      <c r="D44" s="269" t="s">
        <v>521</v>
      </c>
      <c r="E44" s="269">
        <v>208.89432174184356</v>
      </c>
      <c r="F44" s="269">
        <v>105.47180460606191</v>
      </c>
      <c r="G44" s="269">
        <v>355.97410702367489</v>
      </c>
      <c r="H44" s="269">
        <v>65.111291475618813</v>
      </c>
    </row>
    <row r="45" spans="1:8" x14ac:dyDescent="0.35">
      <c r="A45" s="279" t="s">
        <v>3385</v>
      </c>
      <c r="B45" s="269" t="s">
        <v>526</v>
      </c>
      <c r="C45" s="278" t="s">
        <v>187</v>
      </c>
      <c r="D45" s="278" t="s">
        <v>187</v>
      </c>
      <c r="E45" s="278" t="s">
        <v>187</v>
      </c>
      <c r="F45" s="278" t="s">
        <v>187</v>
      </c>
      <c r="G45" s="278" t="s">
        <v>187</v>
      </c>
      <c r="H45" s="278" t="s">
        <v>187</v>
      </c>
    </row>
    <row r="46" spans="1:8" x14ac:dyDescent="0.35">
      <c r="A46" s="274" t="s">
        <v>3386</v>
      </c>
      <c r="B46" s="269" t="s">
        <v>494</v>
      </c>
      <c r="C46" s="278" t="s">
        <v>187</v>
      </c>
      <c r="D46" s="278" t="s">
        <v>187</v>
      </c>
      <c r="E46" s="278" t="s">
        <v>187</v>
      </c>
      <c r="F46" s="278" t="s">
        <v>187</v>
      </c>
      <c r="G46" s="278" t="s">
        <v>187</v>
      </c>
      <c r="H46" s="278" t="s">
        <v>187</v>
      </c>
    </row>
    <row r="47" spans="1:8" x14ac:dyDescent="0.35">
      <c r="A47" s="274" t="s">
        <v>527</v>
      </c>
      <c r="B47" s="269" t="s">
        <v>494</v>
      </c>
      <c r="C47" s="278" t="s">
        <v>187</v>
      </c>
      <c r="D47" s="278" t="s">
        <v>187</v>
      </c>
      <c r="E47" s="278" t="s">
        <v>187</v>
      </c>
      <c r="F47" s="278" t="s">
        <v>187</v>
      </c>
      <c r="G47" s="278" t="s">
        <v>187</v>
      </c>
      <c r="H47" s="278" t="s">
        <v>187</v>
      </c>
    </row>
    <row r="48" spans="1:8" x14ac:dyDescent="0.35">
      <c r="A48" s="271" t="s">
        <v>528</v>
      </c>
      <c r="B48" s="269" t="s">
        <v>526</v>
      </c>
      <c r="C48" s="278" t="s">
        <v>187</v>
      </c>
      <c r="D48" s="278" t="s">
        <v>187</v>
      </c>
      <c r="E48" s="278" t="s">
        <v>187</v>
      </c>
      <c r="F48" s="278" t="s">
        <v>187</v>
      </c>
      <c r="G48" s="278" t="s">
        <v>187</v>
      </c>
      <c r="H48" s="278" t="s">
        <v>187</v>
      </c>
    </row>
    <row r="49" spans="1:8" x14ac:dyDescent="0.35">
      <c r="A49" s="279" t="s">
        <v>3387</v>
      </c>
      <c r="B49" s="278" t="s">
        <v>187</v>
      </c>
      <c r="C49" s="278" t="s">
        <v>187</v>
      </c>
      <c r="D49" s="278" t="s">
        <v>187</v>
      </c>
      <c r="E49" s="278" t="s">
        <v>187</v>
      </c>
      <c r="F49" s="278" t="s">
        <v>187</v>
      </c>
      <c r="G49" s="278" t="s">
        <v>187</v>
      </c>
      <c r="H49" s="278" t="s">
        <v>187</v>
      </c>
    </row>
    <row r="50" spans="1:8" x14ac:dyDescent="0.35">
      <c r="A50" s="271" t="s">
        <v>529</v>
      </c>
      <c r="B50" s="269">
        <v>113327.83658654301</v>
      </c>
      <c r="C50" s="269">
        <v>5.2928930187330101</v>
      </c>
      <c r="D50" s="269">
        <v>3.2441550799905401</v>
      </c>
      <c r="E50" s="269">
        <v>1699.3376784668872</v>
      </c>
      <c r="F50" s="269">
        <v>130.7216571044716</v>
      </c>
      <c r="G50" s="269">
        <v>53.656498765611978</v>
      </c>
      <c r="H50" s="269" t="s">
        <v>519</v>
      </c>
    </row>
    <row r="51" spans="1:8" x14ac:dyDescent="0.35">
      <c r="A51" s="280" t="s">
        <v>530</v>
      </c>
      <c r="B51" s="269">
        <v>60220.980376771418</v>
      </c>
      <c r="C51" s="269" t="s">
        <v>554</v>
      </c>
      <c r="D51" s="269">
        <v>1.8999282815821601</v>
      </c>
      <c r="E51" s="273">
        <v>237.49103519777046</v>
      </c>
      <c r="F51" s="273">
        <v>98.796270642272503</v>
      </c>
      <c r="G51" s="273">
        <v>14.819440596340881</v>
      </c>
      <c r="H51" s="273" t="s">
        <v>519</v>
      </c>
    </row>
    <row r="52" spans="1:8" x14ac:dyDescent="0.35">
      <c r="A52" s="280" t="s">
        <v>531</v>
      </c>
      <c r="B52" s="269">
        <v>53106.856209771599</v>
      </c>
      <c r="C52" s="269">
        <v>5.2928930187330101</v>
      </c>
      <c r="D52" s="269">
        <v>1.34422679840838</v>
      </c>
      <c r="E52" s="273">
        <v>1461.8466432691168</v>
      </c>
      <c r="F52" s="273">
        <v>31.9253864621991</v>
      </c>
      <c r="G52" s="273">
        <v>38.837058169271103</v>
      </c>
      <c r="H52" s="273" t="s">
        <v>519</v>
      </c>
    </row>
    <row r="53" spans="1:8" x14ac:dyDescent="0.35">
      <c r="A53" s="271" t="s">
        <v>532</v>
      </c>
      <c r="B53" s="269" t="s">
        <v>494</v>
      </c>
      <c r="C53" s="269" t="s">
        <v>494</v>
      </c>
      <c r="D53" s="269" t="s">
        <v>494</v>
      </c>
      <c r="E53" s="273" t="s">
        <v>494</v>
      </c>
      <c r="F53" s="273" t="s">
        <v>494</v>
      </c>
      <c r="G53" s="273" t="s">
        <v>494</v>
      </c>
      <c r="H53" s="273" t="s">
        <v>519</v>
      </c>
    </row>
    <row r="54" spans="1:8" x14ac:dyDescent="0.35">
      <c r="A54" s="281" t="s">
        <v>3388</v>
      </c>
      <c r="B54" s="269">
        <v>230699.51036740557</v>
      </c>
      <c r="C54" s="278" t="s">
        <v>187</v>
      </c>
      <c r="D54" s="278" t="s">
        <v>187</v>
      </c>
      <c r="E54" s="278" t="s">
        <v>187</v>
      </c>
      <c r="F54" s="278" t="s">
        <v>187</v>
      </c>
      <c r="G54" s="278" t="s">
        <v>187</v>
      </c>
      <c r="H54" s="278" t="s">
        <v>187</v>
      </c>
    </row>
    <row r="55" spans="1:8" x14ac:dyDescent="0.35">
      <c r="A55" s="214" t="s">
        <v>3389</v>
      </c>
      <c r="B55" s="269" t="s">
        <v>554</v>
      </c>
      <c r="C55" s="278" t="s">
        <v>187</v>
      </c>
      <c r="D55" s="278" t="s">
        <v>187</v>
      </c>
      <c r="E55" s="278" t="s">
        <v>187</v>
      </c>
      <c r="F55" s="278" t="s">
        <v>187</v>
      </c>
      <c r="G55" s="278" t="s">
        <v>187</v>
      </c>
      <c r="H55" s="278" t="s">
        <v>187</v>
      </c>
    </row>
    <row r="56" spans="1:8" x14ac:dyDescent="0.35">
      <c r="A56" s="282" t="s">
        <v>533</v>
      </c>
      <c r="B56" s="273" t="s">
        <v>492</v>
      </c>
      <c r="C56" s="278" t="s">
        <v>187</v>
      </c>
      <c r="D56" s="278" t="s">
        <v>187</v>
      </c>
      <c r="E56" s="278" t="s">
        <v>187</v>
      </c>
      <c r="F56" s="278" t="s">
        <v>187</v>
      </c>
      <c r="G56" s="278" t="s">
        <v>187</v>
      </c>
      <c r="H56" s="278" t="s">
        <v>187</v>
      </c>
    </row>
    <row r="57" spans="1:8" x14ac:dyDescent="0.35">
      <c r="A57" s="282" t="s">
        <v>534</v>
      </c>
      <c r="B57" s="273" t="s">
        <v>492</v>
      </c>
      <c r="C57" s="278" t="s">
        <v>187</v>
      </c>
      <c r="D57" s="278" t="s">
        <v>187</v>
      </c>
      <c r="E57" s="278" t="s">
        <v>187</v>
      </c>
      <c r="F57" s="278" t="s">
        <v>187</v>
      </c>
      <c r="G57" s="278" t="s">
        <v>187</v>
      </c>
      <c r="H57" s="278" t="s">
        <v>187</v>
      </c>
    </row>
    <row r="58" spans="1:8" x14ac:dyDescent="0.35">
      <c r="C58" s="5"/>
      <c r="D58" s="5"/>
    </row>
    <row r="59" spans="1:8" x14ac:dyDescent="0.35">
      <c r="A59" s="50" t="s">
        <v>3642</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3113</v>
      </c>
      <c r="B66" s="51">
        <f>G375</f>
        <v>13282.915919456782</v>
      </c>
      <c r="C66" s="51">
        <f t="shared" ref="C66:D66" si="7">H375</f>
        <v>5.1948184495699996E-3</v>
      </c>
      <c r="D66" s="51">
        <f t="shared" si="7"/>
        <v>1.29867598133739</v>
      </c>
      <c r="E66" s="51"/>
      <c r="F66" s="51"/>
      <c r="G66" s="51"/>
      <c r="H66" s="51"/>
    </row>
    <row r="67" spans="1:10" ht="58" x14ac:dyDescent="0.35">
      <c r="A67" s="1" t="s">
        <v>3114</v>
      </c>
      <c r="B67" s="5"/>
      <c r="C67" s="5"/>
      <c r="D67" s="5"/>
      <c r="E67" s="5"/>
      <c r="F67" s="5"/>
      <c r="G67" s="5"/>
      <c r="H67" s="5"/>
    </row>
    <row r="68" spans="1:10" ht="15" thickBot="1" x14ac:dyDescent="0.4">
      <c r="B68" s="81"/>
      <c r="C68" s="81"/>
      <c r="D68" s="81"/>
      <c r="E68" s="81"/>
      <c r="F68" s="81"/>
      <c r="G68" s="81"/>
      <c r="H68" s="81"/>
    </row>
    <row r="69" spans="1:10" ht="15.5" x14ac:dyDescent="0.35">
      <c r="A69" s="419" t="s">
        <v>536</v>
      </c>
      <c r="B69" s="420"/>
      <c r="C69" s="215"/>
      <c r="D69" s="215"/>
      <c r="E69" s="215"/>
      <c r="F69" s="215"/>
      <c r="G69" s="215"/>
      <c r="H69" s="215"/>
      <c r="I69" s="54"/>
      <c r="J69" s="49" t="s">
        <v>476</v>
      </c>
    </row>
    <row r="70" spans="1:10" ht="15.5" x14ac:dyDescent="0.35">
      <c r="A70" s="48" t="s">
        <v>537</v>
      </c>
      <c r="B70" s="52"/>
      <c r="C70" s="53"/>
      <c r="D70" s="53"/>
      <c r="E70" s="53"/>
      <c r="F70" s="53"/>
      <c r="G70" s="53"/>
      <c r="H70" s="53"/>
      <c r="I70" s="54"/>
      <c r="J70" s="49" t="s">
        <v>3390</v>
      </c>
    </row>
    <row r="71" spans="1:10" ht="15.5" x14ac:dyDescent="0.35">
      <c r="A71" s="48"/>
      <c r="B71" s="52"/>
      <c r="C71" s="53"/>
      <c r="D71" s="53"/>
      <c r="E71" s="53"/>
      <c r="F71" s="53"/>
      <c r="G71" s="53"/>
      <c r="H71" s="49"/>
      <c r="I71" s="54"/>
      <c r="J71" s="49" t="s">
        <v>477</v>
      </c>
    </row>
    <row r="72" spans="1:10" x14ac:dyDescent="0.35">
      <c r="A72" s="421" t="s">
        <v>478</v>
      </c>
      <c r="B72" s="424" t="s">
        <v>538</v>
      </c>
      <c r="C72" s="425"/>
      <c r="D72" s="424" t="s">
        <v>539</v>
      </c>
      <c r="E72" s="426"/>
      <c r="F72" s="427"/>
      <c r="G72" s="424" t="s">
        <v>540</v>
      </c>
      <c r="H72" s="428"/>
      <c r="I72" s="428"/>
      <c r="J72" s="425"/>
    </row>
    <row r="73" spans="1:10" x14ac:dyDescent="0.35">
      <c r="A73" s="422"/>
      <c r="B73" s="429" t="s">
        <v>541</v>
      </c>
      <c r="C73" s="430"/>
      <c r="D73" s="433" t="s">
        <v>542</v>
      </c>
      <c r="E73" s="429" t="s">
        <v>480</v>
      </c>
      <c r="F73" s="430" t="s">
        <v>481</v>
      </c>
      <c r="G73" s="433" t="s">
        <v>543</v>
      </c>
      <c r="H73" s="433" t="s">
        <v>480</v>
      </c>
      <c r="I73" s="433" t="s">
        <v>481</v>
      </c>
      <c r="J73" s="263" t="s">
        <v>479</v>
      </c>
    </row>
    <row r="74" spans="1:10" x14ac:dyDescent="0.35">
      <c r="A74" s="422"/>
      <c r="B74" s="431"/>
      <c r="C74" s="432"/>
      <c r="D74" s="434"/>
      <c r="E74" s="431"/>
      <c r="F74" s="432"/>
      <c r="G74" s="435"/>
      <c r="H74" s="434"/>
      <c r="I74" s="434"/>
      <c r="J74" s="263" t="s">
        <v>544</v>
      </c>
    </row>
    <row r="75" spans="1:10" ht="15" thickBot="1" x14ac:dyDescent="0.4">
      <c r="A75" s="423"/>
      <c r="B75" s="266" t="s">
        <v>545</v>
      </c>
      <c r="C75" s="55" t="s">
        <v>546</v>
      </c>
      <c r="D75" s="55" t="s">
        <v>547</v>
      </c>
      <c r="E75" s="441" t="s">
        <v>548</v>
      </c>
      <c r="F75" s="442"/>
      <c r="G75" s="441" t="s">
        <v>486</v>
      </c>
      <c r="H75" s="439"/>
      <c r="I75" s="439"/>
      <c r="J75" s="440"/>
    </row>
    <row r="76" spans="1:10" ht="15" thickTop="1" x14ac:dyDescent="0.35">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x14ac:dyDescent="0.35">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x14ac:dyDescent="0.35">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x14ac:dyDescent="0.35">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x14ac:dyDescent="0.35">
      <c r="A80" s="283" t="s">
        <v>3225</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x14ac:dyDescent="0.35">
      <c r="A81" s="283" t="s">
        <v>3226</v>
      </c>
      <c r="B81" s="327" t="s">
        <v>521</v>
      </c>
      <c r="C81" s="327" t="s">
        <v>550</v>
      </c>
      <c r="D81" s="327" t="s">
        <v>521</v>
      </c>
      <c r="E81" s="327" t="s">
        <v>521</v>
      </c>
      <c r="F81" s="327" t="s">
        <v>521</v>
      </c>
      <c r="G81" s="327" t="s">
        <v>521</v>
      </c>
      <c r="H81" s="327" t="s">
        <v>521</v>
      </c>
      <c r="I81" s="327" t="s">
        <v>521</v>
      </c>
      <c r="J81" s="327" t="s">
        <v>521</v>
      </c>
    </row>
    <row r="82" spans="1:10" x14ac:dyDescent="0.35">
      <c r="A82" s="283" t="s">
        <v>3227</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x14ac:dyDescent="0.35">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x14ac:dyDescent="0.35">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x14ac:dyDescent="0.35">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x14ac:dyDescent="0.35">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x14ac:dyDescent="0.35">
      <c r="A87" s="285" t="s">
        <v>3225</v>
      </c>
      <c r="B87" s="327">
        <v>52888.087323471489</v>
      </c>
      <c r="C87" s="327" t="s">
        <v>550</v>
      </c>
      <c r="D87" s="327">
        <v>8.7168534553273496</v>
      </c>
      <c r="E87" s="327" t="s">
        <v>3119</v>
      </c>
      <c r="F87" s="327" t="s">
        <v>3119</v>
      </c>
      <c r="G87" s="327">
        <v>461.01770673125719</v>
      </c>
      <c r="H87" s="327" t="s">
        <v>3119</v>
      </c>
      <c r="I87" s="327" t="s">
        <v>3119</v>
      </c>
      <c r="J87" s="327" t="s">
        <v>554</v>
      </c>
    </row>
    <row r="88" spans="1:10" x14ac:dyDescent="0.35">
      <c r="A88" s="285" t="s">
        <v>3226</v>
      </c>
      <c r="B88" s="327" t="s">
        <v>521</v>
      </c>
      <c r="C88" s="327" t="s">
        <v>550</v>
      </c>
      <c r="D88" s="327" t="s">
        <v>521</v>
      </c>
      <c r="E88" s="327" t="s">
        <v>521</v>
      </c>
      <c r="F88" s="327" t="s">
        <v>521</v>
      </c>
      <c r="G88" s="327" t="s">
        <v>521</v>
      </c>
      <c r="H88" s="327" t="s">
        <v>521</v>
      </c>
      <c r="I88" s="327" t="s">
        <v>521</v>
      </c>
      <c r="J88" s="327" t="s">
        <v>521</v>
      </c>
    </row>
    <row r="89" spans="1:10" x14ac:dyDescent="0.35">
      <c r="A89" s="285" t="s">
        <v>3227</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x14ac:dyDescent="0.35">
      <c r="A90" s="286" t="s">
        <v>3228</v>
      </c>
      <c r="B90" s="327">
        <v>29762022.261531696</v>
      </c>
      <c r="C90" s="327" t="s">
        <v>550</v>
      </c>
      <c r="D90" s="328" t="s">
        <v>187</v>
      </c>
      <c r="E90" s="328" t="s">
        <v>187</v>
      </c>
      <c r="F90" s="328" t="s">
        <v>187</v>
      </c>
      <c r="G90" s="327">
        <v>2400057.4856406469</v>
      </c>
      <c r="H90" s="327">
        <v>34.823479419570468</v>
      </c>
      <c r="I90" s="327">
        <v>100.86538569159121</v>
      </c>
      <c r="J90" s="327" t="s">
        <v>554</v>
      </c>
    </row>
    <row r="91" spans="1:10" x14ac:dyDescent="0.35">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x14ac:dyDescent="0.35">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x14ac:dyDescent="0.35">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x14ac:dyDescent="0.35">
      <c r="A94" s="285" t="s">
        <v>3225</v>
      </c>
      <c r="B94" s="327">
        <v>52888.087323471489</v>
      </c>
      <c r="C94" s="327" t="s">
        <v>550</v>
      </c>
      <c r="D94" s="327">
        <v>8.7168534553273496</v>
      </c>
      <c r="E94" s="327" t="s">
        <v>526</v>
      </c>
      <c r="F94" s="327" t="s">
        <v>526</v>
      </c>
      <c r="G94" s="327">
        <v>461.01770673125719</v>
      </c>
      <c r="H94" s="327" t="s">
        <v>526</v>
      </c>
      <c r="I94" s="327" t="s">
        <v>526</v>
      </c>
      <c r="J94" s="327" t="s">
        <v>492</v>
      </c>
    </row>
    <row r="95" spans="1:10" x14ac:dyDescent="0.35">
      <c r="A95" s="285" t="s">
        <v>3226</v>
      </c>
      <c r="B95" s="327" t="s">
        <v>521</v>
      </c>
      <c r="C95" s="327" t="s">
        <v>550</v>
      </c>
      <c r="D95" s="327" t="s">
        <v>521</v>
      </c>
      <c r="E95" s="327" t="s">
        <v>521</v>
      </c>
      <c r="F95" s="327" t="s">
        <v>521</v>
      </c>
      <c r="G95" s="327" t="s">
        <v>521</v>
      </c>
      <c r="H95" s="327" t="s">
        <v>521</v>
      </c>
      <c r="I95" s="327" t="s">
        <v>521</v>
      </c>
      <c r="J95" s="327" t="s">
        <v>521</v>
      </c>
    </row>
    <row r="96" spans="1:10" x14ac:dyDescent="0.35">
      <c r="A96" s="285" t="s">
        <v>3227</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x14ac:dyDescent="0.35">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x14ac:dyDescent="0.35">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x14ac:dyDescent="0.35">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x14ac:dyDescent="0.35">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x14ac:dyDescent="0.35">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x14ac:dyDescent="0.35">
      <c r="A102" s="288" t="s">
        <v>561</v>
      </c>
      <c r="B102" s="329" t="s">
        <v>521</v>
      </c>
      <c r="C102" s="327" t="s">
        <v>550</v>
      </c>
      <c r="D102" s="327" t="s">
        <v>521</v>
      </c>
      <c r="E102" s="327" t="s">
        <v>521</v>
      </c>
      <c r="F102" s="327" t="s">
        <v>521</v>
      </c>
      <c r="G102" s="329" t="s">
        <v>521</v>
      </c>
      <c r="H102" s="329" t="s">
        <v>521</v>
      </c>
      <c r="I102" s="329" t="s">
        <v>521</v>
      </c>
      <c r="J102" s="329" t="s">
        <v>521</v>
      </c>
    </row>
    <row r="103" spans="1:10" x14ac:dyDescent="0.35">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x14ac:dyDescent="0.35">
      <c r="A104" s="287" t="s">
        <v>562</v>
      </c>
      <c r="B104" s="327" t="s">
        <v>3120</v>
      </c>
      <c r="C104" s="327" t="s">
        <v>550</v>
      </c>
      <c r="D104" s="328" t="s">
        <v>187</v>
      </c>
      <c r="E104" s="328" t="s">
        <v>187</v>
      </c>
      <c r="F104" s="328" t="s">
        <v>187</v>
      </c>
      <c r="G104" s="327" t="s">
        <v>3120</v>
      </c>
      <c r="H104" s="327" t="s">
        <v>566</v>
      </c>
      <c r="I104" s="327" t="s">
        <v>566</v>
      </c>
      <c r="J104" s="327" t="s">
        <v>554</v>
      </c>
    </row>
    <row r="105" spans="1:10" x14ac:dyDescent="0.35">
      <c r="A105" s="288" t="s">
        <v>557</v>
      </c>
      <c r="B105" s="329" t="s">
        <v>494</v>
      </c>
      <c r="C105" s="327" t="s">
        <v>550</v>
      </c>
      <c r="D105" s="327" t="s">
        <v>526</v>
      </c>
      <c r="E105" s="327" t="s">
        <v>494</v>
      </c>
      <c r="F105" s="327" t="s">
        <v>494</v>
      </c>
      <c r="G105" s="329" t="s">
        <v>494</v>
      </c>
      <c r="H105" s="329" t="s">
        <v>494</v>
      </c>
      <c r="I105" s="329" t="s">
        <v>494</v>
      </c>
      <c r="J105" s="329" t="s">
        <v>492</v>
      </c>
    </row>
    <row r="106" spans="1:10" x14ac:dyDescent="0.35">
      <c r="A106" s="288" t="s">
        <v>558</v>
      </c>
      <c r="B106" s="329" t="s">
        <v>494</v>
      </c>
      <c r="C106" s="327" t="s">
        <v>550</v>
      </c>
      <c r="D106" s="327" t="s">
        <v>526</v>
      </c>
      <c r="E106" s="327" t="s">
        <v>494</v>
      </c>
      <c r="F106" s="327" t="s">
        <v>494</v>
      </c>
      <c r="G106" s="329" t="s">
        <v>494</v>
      </c>
      <c r="H106" s="329" t="s">
        <v>494</v>
      </c>
      <c r="I106" s="329" t="s">
        <v>494</v>
      </c>
      <c r="J106" s="329" t="s">
        <v>492</v>
      </c>
    </row>
    <row r="107" spans="1:10" x14ac:dyDescent="0.35">
      <c r="A107" s="288" t="s">
        <v>559</v>
      </c>
      <c r="B107" s="329" t="s">
        <v>494</v>
      </c>
      <c r="C107" s="327" t="s">
        <v>550</v>
      </c>
      <c r="D107" s="327" t="s">
        <v>526</v>
      </c>
      <c r="E107" s="327" t="s">
        <v>494</v>
      </c>
      <c r="F107" s="327" t="s">
        <v>494</v>
      </c>
      <c r="G107" s="329" t="s">
        <v>494</v>
      </c>
      <c r="H107" s="329" t="s">
        <v>494</v>
      </c>
      <c r="I107" s="329" t="s">
        <v>494</v>
      </c>
      <c r="J107" s="329" t="s">
        <v>492</v>
      </c>
    </row>
    <row r="108" spans="1:10" x14ac:dyDescent="0.35">
      <c r="A108" s="288" t="s">
        <v>560</v>
      </c>
      <c r="B108" s="329" t="s">
        <v>494</v>
      </c>
      <c r="C108" s="327" t="s">
        <v>550</v>
      </c>
      <c r="D108" s="327" t="s">
        <v>526</v>
      </c>
      <c r="E108" s="327" t="s">
        <v>494</v>
      </c>
      <c r="F108" s="327" t="s">
        <v>494</v>
      </c>
      <c r="G108" s="329" t="s">
        <v>494</v>
      </c>
      <c r="H108" s="329" t="s">
        <v>494</v>
      </c>
      <c r="I108" s="329" t="s">
        <v>494</v>
      </c>
      <c r="J108" s="329" t="s">
        <v>492</v>
      </c>
    </row>
    <row r="109" spans="1:10" x14ac:dyDescent="0.35">
      <c r="A109" s="288" t="s">
        <v>561</v>
      </c>
      <c r="B109" s="329" t="s">
        <v>521</v>
      </c>
      <c r="C109" s="327" t="s">
        <v>550</v>
      </c>
      <c r="D109" s="327" t="s">
        <v>521</v>
      </c>
      <c r="E109" s="327" t="s">
        <v>521</v>
      </c>
      <c r="F109" s="327" t="s">
        <v>521</v>
      </c>
      <c r="G109" s="329" t="s">
        <v>521</v>
      </c>
      <c r="H109" s="329" t="s">
        <v>521</v>
      </c>
      <c r="I109" s="329" t="s">
        <v>521</v>
      </c>
      <c r="J109" s="329" t="s">
        <v>521</v>
      </c>
    </row>
    <row r="110" spans="1:10" x14ac:dyDescent="0.35">
      <c r="A110" s="288" t="s">
        <v>92</v>
      </c>
      <c r="B110" s="329" t="s">
        <v>494</v>
      </c>
      <c r="C110" s="327" t="s">
        <v>550</v>
      </c>
      <c r="D110" s="327" t="s">
        <v>526</v>
      </c>
      <c r="E110" s="327" t="s">
        <v>494</v>
      </c>
      <c r="F110" s="327" t="s">
        <v>494</v>
      </c>
      <c r="G110" s="329" t="s">
        <v>494</v>
      </c>
      <c r="H110" s="329" t="s">
        <v>494</v>
      </c>
      <c r="I110" s="329" t="s">
        <v>494</v>
      </c>
      <c r="J110" s="329" t="s">
        <v>492</v>
      </c>
    </row>
    <row r="111" spans="1:10" x14ac:dyDescent="0.35">
      <c r="A111" s="287" t="s">
        <v>563</v>
      </c>
      <c r="B111" s="327" t="s">
        <v>3120</v>
      </c>
      <c r="C111" s="327" t="s">
        <v>550</v>
      </c>
      <c r="D111" s="328" t="s">
        <v>187</v>
      </c>
      <c r="E111" s="328" t="s">
        <v>187</v>
      </c>
      <c r="F111" s="328" t="s">
        <v>187</v>
      </c>
      <c r="G111" s="327" t="s">
        <v>566</v>
      </c>
      <c r="H111" s="327" t="s">
        <v>3120</v>
      </c>
      <c r="I111" s="327" t="s">
        <v>566</v>
      </c>
      <c r="J111" s="327" t="s">
        <v>554</v>
      </c>
    </row>
    <row r="112" spans="1:10" x14ac:dyDescent="0.35">
      <c r="A112" s="288" t="s">
        <v>557</v>
      </c>
      <c r="B112" s="329" t="s">
        <v>494</v>
      </c>
      <c r="C112" s="327" t="s">
        <v>550</v>
      </c>
      <c r="D112" s="327" t="s">
        <v>526</v>
      </c>
      <c r="E112" s="327" t="s">
        <v>494</v>
      </c>
      <c r="F112" s="327" t="s">
        <v>494</v>
      </c>
      <c r="G112" s="329" t="s">
        <v>494</v>
      </c>
      <c r="H112" s="329" t="s">
        <v>494</v>
      </c>
      <c r="I112" s="329" t="s">
        <v>494</v>
      </c>
      <c r="J112" s="329" t="s">
        <v>492</v>
      </c>
    </row>
    <row r="113" spans="1:10" x14ac:dyDescent="0.35">
      <c r="A113" s="288" t="s">
        <v>558</v>
      </c>
      <c r="B113" s="329" t="s">
        <v>494</v>
      </c>
      <c r="C113" s="327" t="s">
        <v>550</v>
      </c>
      <c r="D113" s="327" t="s">
        <v>526</v>
      </c>
      <c r="E113" s="327" t="s">
        <v>494</v>
      </c>
      <c r="F113" s="327" t="s">
        <v>494</v>
      </c>
      <c r="G113" s="329" t="s">
        <v>494</v>
      </c>
      <c r="H113" s="329" t="s">
        <v>494</v>
      </c>
      <c r="I113" s="329" t="s">
        <v>494</v>
      </c>
      <c r="J113" s="329" t="s">
        <v>492</v>
      </c>
    </row>
    <row r="114" spans="1:10" x14ac:dyDescent="0.35">
      <c r="A114" s="288" t="s">
        <v>559</v>
      </c>
      <c r="B114" s="329" t="s">
        <v>494</v>
      </c>
      <c r="C114" s="327" t="s">
        <v>550</v>
      </c>
      <c r="D114" s="327" t="s">
        <v>526</v>
      </c>
      <c r="E114" s="327" t="s">
        <v>494</v>
      </c>
      <c r="F114" s="327" t="s">
        <v>494</v>
      </c>
      <c r="G114" s="329" t="s">
        <v>494</v>
      </c>
      <c r="H114" s="329" t="s">
        <v>494</v>
      </c>
      <c r="I114" s="329" t="s">
        <v>494</v>
      </c>
      <c r="J114" s="329" t="s">
        <v>492</v>
      </c>
    </row>
    <row r="115" spans="1:10" x14ac:dyDescent="0.35">
      <c r="A115" s="288" t="s">
        <v>560</v>
      </c>
      <c r="B115" s="329" t="s">
        <v>494</v>
      </c>
      <c r="C115" s="327" t="s">
        <v>550</v>
      </c>
      <c r="D115" s="327" t="s">
        <v>526</v>
      </c>
      <c r="E115" s="327" t="s">
        <v>494</v>
      </c>
      <c r="F115" s="327" t="s">
        <v>494</v>
      </c>
      <c r="G115" s="329" t="s">
        <v>494</v>
      </c>
      <c r="H115" s="329" t="s">
        <v>494</v>
      </c>
      <c r="I115" s="329" t="s">
        <v>494</v>
      </c>
      <c r="J115" s="329" t="s">
        <v>492</v>
      </c>
    </row>
    <row r="116" spans="1:10" x14ac:dyDescent="0.35">
      <c r="A116" s="288" t="s">
        <v>561</v>
      </c>
      <c r="B116" s="329" t="s">
        <v>521</v>
      </c>
      <c r="C116" s="327" t="s">
        <v>550</v>
      </c>
      <c r="D116" s="327" t="s">
        <v>521</v>
      </c>
      <c r="E116" s="327" t="s">
        <v>521</v>
      </c>
      <c r="F116" s="327" t="s">
        <v>521</v>
      </c>
      <c r="G116" s="329" t="s">
        <v>521</v>
      </c>
      <c r="H116" s="329" t="s">
        <v>521</v>
      </c>
      <c r="I116" s="329" t="s">
        <v>521</v>
      </c>
      <c r="J116" s="329" t="s">
        <v>521</v>
      </c>
    </row>
    <row r="117" spans="1:10" x14ac:dyDescent="0.35">
      <c r="A117" s="288" t="s">
        <v>92</v>
      </c>
      <c r="B117" s="329" t="s">
        <v>494</v>
      </c>
      <c r="C117" s="327" t="s">
        <v>550</v>
      </c>
      <c r="D117" s="327" t="s">
        <v>526</v>
      </c>
      <c r="E117" s="327" t="s">
        <v>494</v>
      </c>
      <c r="F117" s="327" t="s">
        <v>494</v>
      </c>
      <c r="G117" s="329" t="s">
        <v>494</v>
      </c>
      <c r="H117" s="329" t="s">
        <v>494</v>
      </c>
      <c r="I117" s="329" t="s">
        <v>494</v>
      </c>
      <c r="J117" s="329" t="s">
        <v>492</v>
      </c>
    </row>
    <row r="118" spans="1:10" x14ac:dyDescent="0.35">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x14ac:dyDescent="0.35">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x14ac:dyDescent="0.35">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x14ac:dyDescent="0.35">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x14ac:dyDescent="0.35">
      <c r="A122" s="285" t="s">
        <v>3225</v>
      </c>
      <c r="B122" s="329" t="s">
        <v>521</v>
      </c>
      <c r="C122" s="327" t="s">
        <v>550</v>
      </c>
      <c r="D122" s="327" t="s">
        <v>521</v>
      </c>
      <c r="E122" s="327" t="s">
        <v>521</v>
      </c>
      <c r="F122" s="327" t="s">
        <v>521</v>
      </c>
      <c r="G122" s="329" t="s">
        <v>521</v>
      </c>
      <c r="H122" s="329" t="s">
        <v>521</v>
      </c>
      <c r="I122" s="329" t="s">
        <v>521</v>
      </c>
      <c r="J122" s="329" t="s">
        <v>521</v>
      </c>
    </row>
    <row r="123" spans="1:10" x14ac:dyDescent="0.35">
      <c r="A123" s="285" t="s">
        <v>3226</v>
      </c>
      <c r="B123" s="329" t="s">
        <v>521</v>
      </c>
      <c r="C123" s="327" t="s">
        <v>550</v>
      </c>
      <c r="D123" s="327" t="s">
        <v>521</v>
      </c>
      <c r="E123" s="327" t="s">
        <v>521</v>
      </c>
      <c r="F123" s="327" t="s">
        <v>521</v>
      </c>
      <c r="G123" s="329" t="s">
        <v>521</v>
      </c>
      <c r="H123" s="329" t="s">
        <v>521</v>
      </c>
      <c r="I123" s="329" t="s">
        <v>521</v>
      </c>
      <c r="J123" s="329" t="s">
        <v>521</v>
      </c>
    </row>
    <row r="124" spans="1:10" x14ac:dyDescent="0.35">
      <c r="A124" s="285" t="s">
        <v>3227</v>
      </c>
      <c r="B124" s="329" t="s">
        <v>494</v>
      </c>
      <c r="C124" s="327" t="s">
        <v>550</v>
      </c>
      <c r="D124" s="327" t="s">
        <v>526</v>
      </c>
      <c r="E124" s="327" t="s">
        <v>494</v>
      </c>
      <c r="F124" s="327" t="s">
        <v>494</v>
      </c>
      <c r="G124" s="329" t="s">
        <v>494</v>
      </c>
      <c r="H124" s="329" t="s">
        <v>494</v>
      </c>
      <c r="I124" s="329" t="s">
        <v>494</v>
      </c>
      <c r="J124" s="329" t="s">
        <v>492</v>
      </c>
    </row>
    <row r="125" spans="1:10" x14ac:dyDescent="0.35">
      <c r="A125" s="290" t="s">
        <v>3229</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x14ac:dyDescent="0.35">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x14ac:dyDescent="0.35">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x14ac:dyDescent="0.35">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x14ac:dyDescent="0.35">
      <c r="A129" s="283" t="s">
        <v>3225</v>
      </c>
      <c r="B129" s="327" t="s">
        <v>521</v>
      </c>
      <c r="C129" s="327" t="s">
        <v>550</v>
      </c>
      <c r="D129" s="327" t="s">
        <v>521</v>
      </c>
      <c r="E129" s="327" t="s">
        <v>521</v>
      </c>
      <c r="F129" s="327" t="s">
        <v>521</v>
      </c>
      <c r="G129" s="327" t="s">
        <v>521</v>
      </c>
      <c r="H129" s="327" t="s">
        <v>521</v>
      </c>
      <c r="I129" s="327" t="s">
        <v>521</v>
      </c>
      <c r="J129" s="327" t="s">
        <v>521</v>
      </c>
    </row>
    <row r="130" spans="1:10" x14ac:dyDescent="0.35">
      <c r="A130" s="283" t="s">
        <v>3226</v>
      </c>
      <c r="B130" s="327" t="s">
        <v>521</v>
      </c>
      <c r="C130" s="327" t="s">
        <v>550</v>
      </c>
      <c r="D130" s="327" t="s">
        <v>521</v>
      </c>
      <c r="E130" s="327" t="s">
        <v>521</v>
      </c>
      <c r="F130" s="327" t="s">
        <v>521</v>
      </c>
      <c r="G130" s="327" t="s">
        <v>521</v>
      </c>
      <c r="H130" s="327" t="s">
        <v>521</v>
      </c>
      <c r="I130" s="327" t="s">
        <v>521</v>
      </c>
      <c r="J130" s="327" t="s">
        <v>521</v>
      </c>
    </row>
    <row r="131" spans="1:10" x14ac:dyDescent="0.35">
      <c r="A131" s="283" t="s">
        <v>3227</v>
      </c>
      <c r="B131" s="327" t="s">
        <v>494</v>
      </c>
      <c r="C131" s="327" t="s">
        <v>550</v>
      </c>
      <c r="D131" s="327" t="s">
        <v>526</v>
      </c>
      <c r="E131" s="327" t="s">
        <v>494</v>
      </c>
      <c r="F131" s="327" t="s">
        <v>494</v>
      </c>
      <c r="G131" s="327" t="s">
        <v>494</v>
      </c>
      <c r="H131" s="327" t="s">
        <v>494</v>
      </c>
      <c r="I131" s="327" t="s">
        <v>494</v>
      </c>
      <c r="J131" s="327" t="s">
        <v>492</v>
      </c>
    </row>
    <row r="132" spans="1:10" x14ac:dyDescent="0.35">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x14ac:dyDescent="0.35">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x14ac:dyDescent="0.35">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x14ac:dyDescent="0.35">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x14ac:dyDescent="0.35">
      <c r="A136" s="288" t="s">
        <v>560</v>
      </c>
      <c r="B136" s="329" t="s">
        <v>521</v>
      </c>
      <c r="C136" s="327" t="s">
        <v>550</v>
      </c>
      <c r="D136" s="327" t="s">
        <v>521</v>
      </c>
      <c r="E136" s="327" t="s">
        <v>521</v>
      </c>
      <c r="F136" s="327" t="s">
        <v>521</v>
      </c>
      <c r="G136" s="329" t="s">
        <v>521</v>
      </c>
      <c r="H136" s="329" t="s">
        <v>521</v>
      </c>
      <c r="I136" s="329" t="s">
        <v>521</v>
      </c>
      <c r="J136" s="329" t="s">
        <v>521</v>
      </c>
    </row>
    <row r="137" spans="1:10" x14ac:dyDescent="0.35">
      <c r="A137" s="288" t="s">
        <v>561</v>
      </c>
      <c r="B137" s="329" t="s">
        <v>521</v>
      </c>
      <c r="C137" s="327" t="s">
        <v>550</v>
      </c>
      <c r="D137" s="327" t="s">
        <v>521</v>
      </c>
      <c r="E137" s="327" t="s">
        <v>521</v>
      </c>
      <c r="F137" s="327" t="s">
        <v>521</v>
      </c>
      <c r="G137" s="329" t="s">
        <v>521</v>
      </c>
      <c r="H137" s="329" t="s">
        <v>521</v>
      </c>
      <c r="I137" s="329" t="s">
        <v>521</v>
      </c>
      <c r="J137" s="329" t="s">
        <v>521</v>
      </c>
    </row>
    <row r="138" spans="1:10" x14ac:dyDescent="0.35">
      <c r="A138" s="288" t="s">
        <v>92</v>
      </c>
      <c r="B138" s="329" t="s">
        <v>494</v>
      </c>
      <c r="C138" s="327" t="s">
        <v>550</v>
      </c>
      <c r="D138" s="327" t="s">
        <v>526</v>
      </c>
      <c r="E138" s="327" t="s">
        <v>494</v>
      </c>
      <c r="F138" s="327" t="s">
        <v>494</v>
      </c>
      <c r="G138" s="329" t="s">
        <v>494</v>
      </c>
      <c r="H138" s="329" t="s">
        <v>494</v>
      </c>
      <c r="I138" s="329" t="s">
        <v>494</v>
      </c>
      <c r="J138" s="329" t="s">
        <v>492</v>
      </c>
    </row>
    <row r="139" spans="1:10" x14ac:dyDescent="0.35">
      <c r="A139" s="287" t="s">
        <v>565</v>
      </c>
      <c r="B139" s="327" t="s">
        <v>566</v>
      </c>
      <c r="C139" s="327" t="s">
        <v>550</v>
      </c>
      <c r="D139" s="328" t="s">
        <v>187</v>
      </c>
      <c r="E139" s="328" t="s">
        <v>187</v>
      </c>
      <c r="F139" s="328" t="s">
        <v>187</v>
      </c>
      <c r="G139" s="327" t="s">
        <v>566</v>
      </c>
      <c r="H139" s="327" t="s">
        <v>566</v>
      </c>
      <c r="I139" s="327" t="s">
        <v>566</v>
      </c>
      <c r="J139" s="327" t="s">
        <v>554</v>
      </c>
    </row>
    <row r="140" spans="1:10" x14ac:dyDescent="0.35">
      <c r="A140" s="288" t="s">
        <v>557</v>
      </c>
      <c r="B140" s="329" t="s">
        <v>494</v>
      </c>
      <c r="C140" s="327" t="s">
        <v>550</v>
      </c>
      <c r="D140" s="327" t="s">
        <v>526</v>
      </c>
      <c r="E140" s="327" t="s">
        <v>494</v>
      </c>
      <c r="F140" s="327" t="s">
        <v>494</v>
      </c>
      <c r="G140" s="329" t="s">
        <v>494</v>
      </c>
      <c r="H140" s="329" t="s">
        <v>494</v>
      </c>
      <c r="I140" s="329" t="s">
        <v>494</v>
      </c>
      <c r="J140" s="329" t="s">
        <v>492</v>
      </c>
    </row>
    <row r="141" spans="1:10" x14ac:dyDescent="0.35">
      <c r="A141" s="288" t="s">
        <v>558</v>
      </c>
      <c r="B141" s="329" t="s">
        <v>494</v>
      </c>
      <c r="C141" s="327" t="s">
        <v>550</v>
      </c>
      <c r="D141" s="327" t="s">
        <v>526</v>
      </c>
      <c r="E141" s="327" t="s">
        <v>494</v>
      </c>
      <c r="F141" s="327" t="s">
        <v>494</v>
      </c>
      <c r="G141" s="329" t="s">
        <v>494</v>
      </c>
      <c r="H141" s="329" t="s">
        <v>494</v>
      </c>
      <c r="I141" s="329" t="s">
        <v>494</v>
      </c>
      <c r="J141" s="329" t="s">
        <v>492</v>
      </c>
    </row>
    <row r="142" spans="1:10" x14ac:dyDescent="0.35">
      <c r="A142" s="288" t="s">
        <v>559</v>
      </c>
      <c r="B142" s="329" t="s">
        <v>494</v>
      </c>
      <c r="C142" s="327" t="s">
        <v>550</v>
      </c>
      <c r="D142" s="327" t="s">
        <v>526</v>
      </c>
      <c r="E142" s="327" t="s">
        <v>494</v>
      </c>
      <c r="F142" s="327" t="s">
        <v>494</v>
      </c>
      <c r="G142" s="329" t="s">
        <v>494</v>
      </c>
      <c r="H142" s="329" t="s">
        <v>494</v>
      </c>
      <c r="I142" s="329" t="s">
        <v>494</v>
      </c>
      <c r="J142" s="329" t="s">
        <v>492</v>
      </c>
    </row>
    <row r="143" spans="1:10" x14ac:dyDescent="0.35">
      <c r="A143" s="288" t="s">
        <v>560</v>
      </c>
      <c r="B143" s="329" t="s">
        <v>521</v>
      </c>
      <c r="C143" s="327" t="s">
        <v>550</v>
      </c>
      <c r="D143" s="327" t="s">
        <v>521</v>
      </c>
      <c r="E143" s="327" t="s">
        <v>521</v>
      </c>
      <c r="F143" s="327" t="s">
        <v>521</v>
      </c>
      <c r="G143" s="329" t="s">
        <v>521</v>
      </c>
      <c r="H143" s="329" t="s">
        <v>521</v>
      </c>
      <c r="I143" s="329" t="s">
        <v>521</v>
      </c>
      <c r="J143" s="329" t="s">
        <v>521</v>
      </c>
    </row>
    <row r="144" spans="1:10" x14ac:dyDescent="0.35">
      <c r="A144" s="288" t="s">
        <v>561</v>
      </c>
      <c r="B144" s="329" t="s">
        <v>521</v>
      </c>
      <c r="C144" s="327" t="s">
        <v>550</v>
      </c>
      <c r="D144" s="327" t="s">
        <v>521</v>
      </c>
      <c r="E144" s="327" t="s">
        <v>521</v>
      </c>
      <c r="F144" s="327" t="s">
        <v>521</v>
      </c>
      <c r="G144" s="329" t="s">
        <v>521</v>
      </c>
      <c r="H144" s="329" t="s">
        <v>521</v>
      </c>
      <c r="I144" s="329" t="s">
        <v>521</v>
      </c>
      <c r="J144" s="329" t="s">
        <v>521</v>
      </c>
    </row>
    <row r="145" spans="1:10" x14ac:dyDescent="0.35">
      <c r="A145" s="288" t="s">
        <v>92</v>
      </c>
      <c r="B145" s="329" t="s">
        <v>494</v>
      </c>
      <c r="C145" s="327" t="s">
        <v>550</v>
      </c>
      <c r="D145" s="327" t="s">
        <v>526</v>
      </c>
      <c r="E145" s="327" t="s">
        <v>494</v>
      </c>
      <c r="F145" s="327" t="s">
        <v>494</v>
      </c>
      <c r="G145" s="329" t="s">
        <v>494</v>
      </c>
      <c r="H145" s="329" t="s">
        <v>494</v>
      </c>
      <c r="I145" s="329" t="s">
        <v>494</v>
      </c>
      <c r="J145" s="329" t="s">
        <v>492</v>
      </c>
    </row>
    <row r="146" spans="1:10" x14ac:dyDescent="0.35">
      <c r="A146" s="287" t="s">
        <v>567</v>
      </c>
      <c r="B146" s="327" t="s">
        <v>566</v>
      </c>
      <c r="C146" s="327" t="s">
        <v>550</v>
      </c>
      <c r="D146" s="328" t="s">
        <v>187</v>
      </c>
      <c r="E146" s="328" t="s">
        <v>187</v>
      </c>
      <c r="F146" s="328" t="s">
        <v>187</v>
      </c>
      <c r="G146" s="327" t="s">
        <v>566</v>
      </c>
      <c r="H146" s="327" t="s">
        <v>566</v>
      </c>
      <c r="I146" s="327" t="s">
        <v>566</v>
      </c>
      <c r="J146" s="327" t="s">
        <v>554</v>
      </c>
    </row>
    <row r="147" spans="1:10" x14ac:dyDescent="0.35">
      <c r="A147" s="288" t="s">
        <v>557</v>
      </c>
      <c r="B147" s="329" t="s">
        <v>494</v>
      </c>
      <c r="C147" s="327" t="s">
        <v>550</v>
      </c>
      <c r="D147" s="327" t="s">
        <v>526</v>
      </c>
      <c r="E147" s="327" t="s">
        <v>494</v>
      </c>
      <c r="F147" s="327" t="s">
        <v>494</v>
      </c>
      <c r="G147" s="329" t="s">
        <v>494</v>
      </c>
      <c r="H147" s="329" t="s">
        <v>494</v>
      </c>
      <c r="I147" s="329" t="s">
        <v>494</v>
      </c>
      <c r="J147" s="329" t="s">
        <v>492</v>
      </c>
    </row>
    <row r="148" spans="1:10" x14ac:dyDescent="0.35">
      <c r="A148" s="288" t="s">
        <v>558</v>
      </c>
      <c r="B148" s="329" t="s">
        <v>494</v>
      </c>
      <c r="C148" s="327" t="s">
        <v>550</v>
      </c>
      <c r="D148" s="327" t="s">
        <v>526</v>
      </c>
      <c r="E148" s="327" t="s">
        <v>494</v>
      </c>
      <c r="F148" s="327" t="s">
        <v>494</v>
      </c>
      <c r="G148" s="329" t="s">
        <v>494</v>
      </c>
      <c r="H148" s="329" t="s">
        <v>494</v>
      </c>
      <c r="I148" s="329" t="s">
        <v>494</v>
      </c>
      <c r="J148" s="329" t="s">
        <v>492</v>
      </c>
    </row>
    <row r="149" spans="1:10" x14ac:dyDescent="0.35">
      <c r="A149" s="288" t="s">
        <v>559</v>
      </c>
      <c r="B149" s="329" t="s">
        <v>494</v>
      </c>
      <c r="C149" s="327" t="s">
        <v>550</v>
      </c>
      <c r="D149" s="327" t="s">
        <v>526</v>
      </c>
      <c r="E149" s="327" t="s">
        <v>494</v>
      </c>
      <c r="F149" s="327" t="s">
        <v>494</v>
      </c>
      <c r="G149" s="329" t="s">
        <v>494</v>
      </c>
      <c r="H149" s="329" t="s">
        <v>494</v>
      </c>
      <c r="I149" s="329" t="s">
        <v>494</v>
      </c>
      <c r="J149" s="329" t="s">
        <v>492</v>
      </c>
    </row>
    <row r="150" spans="1:10" x14ac:dyDescent="0.35">
      <c r="A150" s="288" t="s">
        <v>560</v>
      </c>
      <c r="B150" s="329" t="s">
        <v>521</v>
      </c>
      <c r="C150" s="327" t="s">
        <v>550</v>
      </c>
      <c r="D150" s="327" t="s">
        <v>521</v>
      </c>
      <c r="E150" s="327" t="s">
        <v>521</v>
      </c>
      <c r="F150" s="327" t="s">
        <v>521</v>
      </c>
      <c r="G150" s="329" t="s">
        <v>521</v>
      </c>
      <c r="H150" s="329" t="s">
        <v>521</v>
      </c>
      <c r="I150" s="329" t="s">
        <v>521</v>
      </c>
      <c r="J150" s="329" t="s">
        <v>521</v>
      </c>
    </row>
    <row r="151" spans="1:10" x14ac:dyDescent="0.35">
      <c r="A151" s="288" t="s">
        <v>561</v>
      </c>
      <c r="B151" s="329" t="s">
        <v>521</v>
      </c>
      <c r="C151" s="327" t="s">
        <v>550</v>
      </c>
      <c r="D151" s="327" t="s">
        <v>521</v>
      </c>
      <c r="E151" s="327" t="s">
        <v>521</v>
      </c>
      <c r="F151" s="327" t="s">
        <v>521</v>
      </c>
      <c r="G151" s="329" t="s">
        <v>521</v>
      </c>
      <c r="H151" s="329" t="s">
        <v>521</v>
      </c>
      <c r="I151" s="329" t="s">
        <v>521</v>
      </c>
      <c r="J151" s="329" t="s">
        <v>521</v>
      </c>
    </row>
    <row r="152" spans="1:10" x14ac:dyDescent="0.35">
      <c r="A152" s="288" t="s">
        <v>92</v>
      </c>
      <c r="B152" s="329" t="s">
        <v>494</v>
      </c>
      <c r="C152" s="327" t="s">
        <v>550</v>
      </c>
      <c r="D152" s="327" t="s">
        <v>526</v>
      </c>
      <c r="E152" s="327" t="s">
        <v>494</v>
      </c>
      <c r="F152" s="327" t="s">
        <v>494</v>
      </c>
      <c r="G152" s="329" t="s">
        <v>494</v>
      </c>
      <c r="H152" s="329" t="s">
        <v>494</v>
      </c>
      <c r="I152" s="329" t="s">
        <v>494</v>
      </c>
      <c r="J152" s="329" t="s">
        <v>492</v>
      </c>
    </row>
    <row r="153" spans="1:10" x14ac:dyDescent="0.35">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x14ac:dyDescent="0.35">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x14ac:dyDescent="0.35">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x14ac:dyDescent="0.35">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x14ac:dyDescent="0.35">
      <c r="A157" s="291" t="s">
        <v>3230</v>
      </c>
      <c r="B157" s="327" t="s">
        <v>521</v>
      </c>
      <c r="C157" s="327" t="s">
        <v>550</v>
      </c>
      <c r="D157" s="327" t="s">
        <v>521</v>
      </c>
      <c r="E157" s="327" t="s">
        <v>521</v>
      </c>
      <c r="F157" s="327" t="s">
        <v>521</v>
      </c>
      <c r="G157" s="327" t="s">
        <v>521</v>
      </c>
      <c r="H157" s="327" t="s">
        <v>521</v>
      </c>
      <c r="I157" s="327" t="s">
        <v>521</v>
      </c>
      <c r="J157" s="327" t="s">
        <v>521</v>
      </c>
    </row>
    <row r="158" spans="1:10" x14ac:dyDescent="0.35">
      <c r="A158" s="291" t="s">
        <v>3231</v>
      </c>
      <c r="B158" s="327" t="s">
        <v>521</v>
      </c>
      <c r="C158" s="327" t="s">
        <v>550</v>
      </c>
      <c r="D158" s="327" t="s">
        <v>521</v>
      </c>
      <c r="E158" s="327" t="s">
        <v>521</v>
      </c>
      <c r="F158" s="327" t="s">
        <v>521</v>
      </c>
      <c r="G158" s="327" t="s">
        <v>521</v>
      </c>
      <c r="H158" s="327" t="s">
        <v>521</v>
      </c>
      <c r="I158" s="327" t="s">
        <v>521</v>
      </c>
      <c r="J158" s="327" t="s">
        <v>521</v>
      </c>
    </row>
    <row r="159" spans="1:10" x14ac:dyDescent="0.35">
      <c r="A159" s="291" t="s">
        <v>3232</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x14ac:dyDescent="0.35">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x14ac:dyDescent="0.35">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x14ac:dyDescent="0.35">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x14ac:dyDescent="0.35">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x14ac:dyDescent="0.35">
      <c r="A164" s="291" t="s">
        <v>3230</v>
      </c>
      <c r="B164" s="329" t="s">
        <v>521</v>
      </c>
      <c r="C164" s="327" t="s">
        <v>550</v>
      </c>
      <c r="D164" s="327" t="s">
        <v>521</v>
      </c>
      <c r="E164" s="327" t="s">
        <v>521</v>
      </c>
      <c r="F164" s="327" t="s">
        <v>521</v>
      </c>
      <c r="G164" s="329" t="s">
        <v>521</v>
      </c>
      <c r="H164" s="329" t="s">
        <v>521</v>
      </c>
      <c r="I164" s="329" t="s">
        <v>521</v>
      </c>
      <c r="J164" s="329" t="s">
        <v>521</v>
      </c>
    </row>
    <row r="165" spans="1:10" x14ac:dyDescent="0.35">
      <c r="A165" s="291" t="s">
        <v>3231</v>
      </c>
      <c r="B165" s="329" t="s">
        <v>521</v>
      </c>
      <c r="C165" s="327" t="s">
        <v>550</v>
      </c>
      <c r="D165" s="327" t="s">
        <v>521</v>
      </c>
      <c r="E165" s="327" t="s">
        <v>521</v>
      </c>
      <c r="F165" s="327" t="s">
        <v>521</v>
      </c>
      <c r="G165" s="329" t="s">
        <v>521</v>
      </c>
      <c r="H165" s="329" t="s">
        <v>521</v>
      </c>
      <c r="I165" s="329" t="s">
        <v>521</v>
      </c>
      <c r="J165" s="329" t="s">
        <v>521</v>
      </c>
    </row>
    <row r="166" spans="1:10" x14ac:dyDescent="0.35">
      <c r="A166" s="291" t="s">
        <v>3232</v>
      </c>
      <c r="B166" s="329" t="s">
        <v>494</v>
      </c>
      <c r="C166" s="327" t="s">
        <v>550</v>
      </c>
      <c r="D166" s="327" t="s">
        <v>526</v>
      </c>
      <c r="E166" s="327" t="s">
        <v>494</v>
      </c>
      <c r="F166" s="327" t="s">
        <v>494</v>
      </c>
      <c r="G166" s="329" t="s">
        <v>494</v>
      </c>
      <c r="H166" s="329" t="s">
        <v>494</v>
      </c>
      <c r="I166" s="329" t="s">
        <v>494</v>
      </c>
      <c r="J166" s="329" t="s">
        <v>492</v>
      </c>
    </row>
    <row r="167" spans="1:10" x14ac:dyDescent="0.35">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x14ac:dyDescent="0.35">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x14ac:dyDescent="0.35">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x14ac:dyDescent="0.35">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x14ac:dyDescent="0.35">
      <c r="A171" s="291" t="s">
        <v>3230</v>
      </c>
      <c r="B171" s="329" t="s">
        <v>521</v>
      </c>
      <c r="C171" s="327" t="s">
        <v>550</v>
      </c>
      <c r="D171" s="327" t="s">
        <v>521</v>
      </c>
      <c r="E171" s="327" t="s">
        <v>521</v>
      </c>
      <c r="F171" s="327" t="s">
        <v>521</v>
      </c>
      <c r="G171" s="329" t="s">
        <v>521</v>
      </c>
      <c r="H171" s="329" t="s">
        <v>521</v>
      </c>
      <c r="I171" s="329" t="s">
        <v>521</v>
      </c>
      <c r="J171" s="329" t="s">
        <v>521</v>
      </c>
    </row>
    <row r="172" spans="1:10" x14ac:dyDescent="0.35">
      <c r="A172" s="291" t="s">
        <v>3231</v>
      </c>
      <c r="B172" s="329" t="s">
        <v>521</v>
      </c>
      <c r="C172" s="327" t="s">
        <v>550</v>
      </c>
      <c r="D172" s="327" t="s">
        <v>521</v>
      </c>
      <c r="E172" s="327" t="s">
        <v>521</v>
      </c>
      <c r="F172" s="327" t="s">
        <v>521</v>
      </c>
      <c r="G172" s="329" t="s">
        <v>521</v>
      </c>
      <c r="H172" s="329" t="s">
        <v>521</v>
      </c>
      <c r="I172" s="329" t="s">
        <v>521</v>
      </c>
      <c r="J172" s="329" t="s">
        <v>521</v>
      </c>
    </row>
    <row r="173" spans="1:10" x14ac:dyDescent="0.35">
      <c r="A173" s="291" t="s">
        <v>3232</v>
      </c>
      <c r="B173" s="329" t="s">
        <v>494</v>
      </c>
      <c r="C173" s="327" t="s">
        <v>550</v>
      </c>
      <c r="D173" s="327" t="s">
        <v>526</v>
      </c>
      <c r="E173" s="327" t="s">
        <v>494</v>
      </c>
      <c r="F173" s="327" t="s">
        <v>494</v>
      </c>
      <c r="G173" s="329" t="s">
        <v>494</v>
      </c>
      <c r="H173" s="329" t="s">
        <v>494</v>
      </c>
      <c r="I173" s="329" t="s">
        <v>494</v>
      </c>
      <c r="J173" s="329" t="s">
        <v>492</v>
      </c>
    </row>
    <row r="174" spans="1:10" x14ac:dyDescent="0.35">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x14ac:dyDescent="0.35">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x14ac:dyDescent="0.35">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x14ac:dyDescent="0.35">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x14ac:dyDescent="0.35">
      <c r="A178" s="291" t="s">
        <v>3230</v>
      </c>
      <c r="B178" s="329" t="s">
        <v>521</v>
      </c>
      <c r="C178" s="327" t="s">
        <v>550</v>
      </c>
      <c r="D178" s="327" t="s">
        <v>521</v>
      </c>
      <c r="E178" s="327" t="s">
        <v>521</v>
      </c>
      <c r="F178" s="327" t="s">
        <v>521</v>
      </c>
      <c r="G178" s="329" t="s">
        <v>521</v>
      </c>
      <c r="H178" s="329" t="s">
        <v>521</v>
      </c>
      <c r="I178" s="329" t="s">
        <v>521</v>
      </c>
      <c r="J178" s="329" t="s">
        <v>521</v>
      </c>
    </row>
    <row r="179" spans="1:10" x14ac:dyDescent="0.35">
      <c r="A179" s="291" t="s">
        <v>3231</v>
      </c>
      <c r="B179" s="329" t="s">
        <v>521</v>
      </c>
      <c r="C179" s="327" t="s">
        <v>550</v>
      </c>
      <c r="D179" s="327" t="s">
        <v>521</v>
      </c>
      <c r="E179" s="327" t="s">
        <v>521</v>
      </c>
      <c r="F179" s="327" t="s">
        <v>521</v>
      </c>
      <c r="G179" s="329" t="s">
        <v>521</v>
      </c>
      <c r="H179" s="329" t="s">
        <v>521</v>
      </c>
      <c r="I179" s="329" t="s">
        <v>521</v>
      </c>
      <c r="J179" s="329" t="s">
        <v>521</v>
      </c>
    </row>
    <row r="180" spans="1:10" x14ac:dyDescent="0.35">
      <c r="A180" s="291" t="s">
        <v>3232</v>
      </c>
      <c r="B180" s="329" t="s">
        <v>494</v>
      </c>
      <c r="C180" s="327" t="s">
        <v>550</v>
      </c>
      <c r="D180" s="327" t="s">
        <v>526</v>
      </c>
      <c r="E180" s="327" t="s">
        <v>494</v>
      </c>
      <c r="F180" s="327" t="s">
        <v>494</v>
      </c>
      <c r="G180" s="329" t="s">
        <v>494</v>
      </c>
      <c r="H180" s="329" t="s">
        <v>494</v>
      </c>
      <c r="I180" s="329" t="s">
        <v>494</v>
      </c>
      <c r="J180" s="329" t="s">
        <v>492</v>
      </c>
    </row>
    <row r="181" spans="1:10" x14ac:dyDescent="0.35">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x14ac:dyDescent="0.35">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x14ac:dyDescent="0.35">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x14ac:dyDescent="0.35">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x14ac:dyDescent="0.35">
      <c r="A185" s="291" t="s">
        <v>3230</v>
      </c>
      <c r="B185" s="329" t="s">
        <v>521</v>
      </c>
      <c r="C185" s="327" t="s">
        <v>550</v>
      </c>
      <c r="D185" s="327" t="s">
        <v>521</v>
      </c>
      <c r="E185" s="327" t="s">
        <v>521</v>
      </c>
      <c r="F185" s="327" t="s">
        <v>521</v>
      </c>
      <c r="G185" s="329" t="s">
        <v>521</v>
      </c>
      <c r="H185" s="329" t="s">
        <v>521</v>
      </c>
      <c r="I185" s="329" t="s">
        <v>521</v>
      </c>
      <c r="J185" s="329" t="s">
        <v>521</v>
      </c>
    </row>
    <row r="186" spans="1:10" x14ac:dyDescent="0.35">
      <c r="A186" s="291" t="s">
        <v>3231</v>
      </c>
      <c r="B186" s="329" t="s">
        <v>521</v>
      </c>
      <c r="C186" s="327" t="s">
        <v>550</v>
      </c>
      <c r="D186" s="327" t="s">
        <v>521</v>
      </c>
      <c r="E186" s="327" t="s">
        <v>521</v>
      </c>
      <c r="F186" s="327" t="s">
        <v>521</v>
      </c>
      <c r="G186" s="329" t="s">
        <v>521</v>
      </c>
      <c r="H186" s="329" t="s">
        <v>521</v>
      </c>
      <c r="I186" s="329" t="s">
        <v>521</v>
      </c>
      <c r="J186" s="329" t="s">
        <v>521</v>
      </c>
    </row>
    <row r="187" spans="1:10" x14ac:dyDescent="0.35">
      <c r="A187" s="291" t="s">
        <v>3232</v>
      </c>
      <c r="B187" s="329" t="s">
        <v>494</v>
      </c>
      <c r="C187" s="327" t="s">
        <v>550</v>
      </c>
      <c r="D187" s="327" t="s">
        <v>526</v>
      </c>
      <c r="E187" s="327" t="s">
        <v>494</v>
      </c>
      <c r="F187" s="327" t="s">
        <v>494</v>
      </c>
      <c r="G187" s="329" t="s">
        <v>494</v>
      </c>
      <c r="H187" s="329" t="s">
        <v>494</v>
      </c>
      <c r="I187" s="329" t="s">
        <v>494</v>
      </c>
      <c r="J187" s="329" t="s">
        <v>492</v>
      </c>
    </row>
    <row r="188" spans="1:10" x14ac:dyDescent="0.35">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x14ac:dyDescent="0.35">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x14ac:dyDescent="0.35">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x14ac:dyDescent="0.35">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x14ac:dyDescent="0.35">
      <c r="A192" s="291" t="s">
        <v>3230</v>
      </c>
      <c r="B192" s="329" t="s">
        <v>521</v>
      </c>
      <c r="C192" s="327" t="s">
        <v>550</v>
      </c>
      <c r="D192" s="327" t="s">
        <v>521</v>
      </c>
      <c r="E192" s="327" t="s">
        <v>521</v>
      </c>
      <c r="F192" s="327" t="s">
        <v>521</v>
      </c>
      <c r="G192" s="329" t="s">
        <v>521</v>
      </c>
      <c r="H192" s="329" t="s">
        <v>521</v>
      </c>
      <c r="I192" s="329" t="s">
        <v>521</v>
      </c>
      <c r="J192" s="329" t="s">
        <v>521</v>
      </c>
    </row>
    <row r="193" spans="1:10" x14ac:dyDescent="0.35">
      <c r="A193" s="291" t="s">
        <v>3231</v>
      </c>
      <c r="B193" s="329" t="s">
        <v>521</v>
      </c>
      <c r="C193" s="327" t="s">
        <v>550</v>
      </c>
      <c r="D193" s="327" t="s">
        <v>521</v>
      </c>
      <c r="E193" s="327" t="s">
        <v>521</v>
      </c>
      <c r="F193" s="327" t="s">
        <v>521</v>
      </c>
      <c r="G193" s="329" t="s">
        <v>521</v>
      </c>
      <c r="H193" s="329" t="s">
        <v>521</v>
      </c>
      <c r="I193" s="329" t="s">
        <v>521</v>
      </c>
      <c r="J193" s="329" t="s">
        <v>521</v>
      </c>
    </row>
    <row r="194" spans="1:10" x14ac:dyDescent="0.35">
      <c r="A194" s="291" t="s">
        <v>3232</v>
      </c>
      <c r="B194" s="329" t="s">
        <v>494</v>
      </c>
      <c r="C194" s="327" t="s">
        <v>550</v>
      </c>
      <c r="D194" s="327" t="s">
        <v>526</v>
      </c>
      <c r="E194" s="327" t="s">
        <v>494</v>
      </c>
      <c r="F194" s="327" t="s">
        <v>494</v>
      </c>
      <c r="G194" s="329" t="s">
        <v>494</v>
      </c>
      <c r="H194" s="329" t="s">
        <v>494</v>
      </c>
      <c r="I194" s="329" t="s">
        <v>494</v>
      </c>
      <c r="J194" s="329" t="s">
        <v>492</v>
      </c>
    </row>
    <row r="195" spans="1:10" x14ac:dyDescent="0.35">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x14ac:dyDescent="0.35">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x14ac:dyDescent="0.35">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x14ac:dyDescent="0.35">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x14ac:dyDescent="0.35">
      <c r="A199" s="291" t="s">
        <v>3230</v>
      </c>
      <c r="B199" s="329" t="s">
        <v>521</v>
      </c>
      <c r="C199" s="327" t="s">
        <v>550</v>
      </c>
      <c r="D199" s="327" t="s">
        <v>521</v>
      </c>
      <c r="E199" s="327" t="s">
        <v>521</v>
      </c>
      <c r="F199" s="327" t="s">
        <v>521</v>
      </c>
      <c r="G199" s="329" t="s">
        <v>521</v>
      </c>
      <c r="H199" s="329" t="s">
        <v>521</v>
      </c>
      <c r="I199" s="329" t="s">
        <v>521</v>
      </c>
      <c r="J199" s="329" t="s">
        <v>521</v>
      </c>
    </row>
    <row r="200" spans="1:10" x14ac:dyDescent="0.35">
      <c r="A200" s="293" t="s">
        <v>3231</v>
      </c>
      <c r="B200" s="329" t="s">
        <v>521</v>
      </c>
      <c r="C200" s="327" t="s">
        <v>550</v>
      </c>
      <c r="D200" s="327" t="s">
        <v>521</v>
      </c>
      <c r="E200" s="327" t="s">
        <v>521</v>
      </c>
      <c r="F200" s="327" t="s">
        <v>521</v>
      </c>
      <c r="G200" s="329" t="s">
        <v>521</v>
      </c>
      <c r="H200" s="329" t="s">
        <v>521</v>
      </c>
      <c r="I200" s="329" t="s">
        <v>521</v>
      </c>
      <c r="J200" s="329" t="s">
        <v>521</v>
      </c>
    </row>
    <row r="201" spans="1:10" x14ac:dyDescent="0.35">
      <c r="A201" s="291" t="s">
        <v>3232</v>
      </c>
      <c r="B201" s="329" t="s">
        <v>494</v>
      </c>
      <c r="C201" s="327" t="s">
        <v>550</v>
      </c>
      <c r="D201" s="327" t="s">
        <v>526</v>
      </c>
      <c r="E201" s="327" t="s">
        <v>494</v>
      </c>
      <c r="F201" s="327" t="s">
        <v>494</v>
      </c>
      <c r="G201" s="329" t="s">
        <v>494</v>
      </c>
      <c r="H201" s="329" t="s">
        <v>494</v>
      </c>
      <c r="I201" s="329" t="s">
        <v>494</v>
      </c>
      <c r="J201" s="329" t="s">
        <v>492</v>
      </c>
    </row>
    <row r="202" spans="1:10" x14ac:dyDescent="0.35">
      <c r="A202" s="292" t="s">
        <v>3233</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x14ac:dyDescent="0.35">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x14ac:dyDescent="0.35">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x14ac:dyDescent="0.35">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x14ac:dyDescent="0.35">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x14ac:dyDescent="0.35">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x14ac:dyDescent="0.35">
      <c r="A208" s="294" t="s">
        <v>560</v>
      </c>
      <c r="B208" s="329" t="s">
        <v>521</v>
      </c>
      <c r="C208" s="327" t="s">
        <v>550</v>
      </c>
      <c r="D208" s="327" t="s">
        <v>521</v>
      </c>
      <c r="E208" s="327" t="s">
        <v>521</v>
      </c>
      <c r="F208" s="327" t="s">
        <v>521</v>
      </c>
      <c r="G208" s="329" t="s">
        <v>521</v>
      </c>
      <c r="H208" s="329" t="s">
        <v>521</v>
      </c>
      <c r="I208" s="329" t="s">
        <v>521</v>
      </c>
      <c r="J208" s="329" t="s">
        <v>521</v>
      </c>
    </row>
    <row r="209" spans="1:10" x14ac:dyDescent="0.35">
      <c r="A209" s="294" t="s">
        <v>561</v>
      </c>
      <c r="B209" s="329" t="s">
        <v>521</v>
      </c>
      <c r="C209" s="327" t="s">
        <v>550</v>
      </c>
      <c r="D209" s="327" t="s">
        <v>521</v>
      </c>
      <c r="E209" s="327" t="s">
        <v>521</v>
      </c>
      <c r="F209" s="327" t="s">
        <v>521</v>
      </c>
      <c r="G209" s="329" t="s">
        <v>521</v>
      </c>
      <c r="H209" s="329" t="s">
        <v>521</v>
      </c>
      <c r="I209" s="329" t="s">
        <v>521</v>
      </c>
      <c r="J209" s="329" t="s">
        <v>521</v>
      </c>
    </row>
    <row r="210" spans="1:10" x14ac:dyDescent="0.35">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x14ac:dyDescent="0.35">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x14ac:dyDescent="0.35">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x14ac:dyDescent="0.35">
      <c r="A213" s="283" t="s">
        <v>552</v>
      </c>
      <c r="B213" s="327" t="s">
        <v>521</v>
      </c>
      <c r="C213" s="327" t="s">
        <v>550</v>
      </c>
      <c r="D213" s="327" t="s">
        <v>521</v>
      </c>
      <c r="E213" s="327" t="s">
        <v>521</v>
      </c>
      <c r="F213" s="327" t="s">
        <v>521</v>
      </c>
      <c r="G213" s="327" t="s">
        <v>521</v>
      </c>
      <c r="H213" s="327" t="s">
        <v>521</v>
      </c>
      <c r="I213" s="327" t="s">
        <v>521</v>
      </c>
    </row>
    <row r="214" spans="1:10" x14ac:dyDescent="0.35">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x14ac:dyDescent="0.35">
      <c r="A215" s="283" t="s">
        <v>3225</v>
      </c>
      <c r="B215" s="327" t="s">
        <v>566</v>
      </c>
      <c r="C215" s="327" t="s">
        <v>550</v>
      </c>
      <c r="D215" s="327" t="s">
        <v>566</v>
      </c>
      <c r="E215" s="327" t="s">
        <v>3119</v>
      </c>
      <c r="F215" s="327" t="s">
        <v>3119</v>
      </c>
      <c r="G215" s="327" t="s">
        <v>566</v>
      </c>
      <c r="H215" s="327" t="s">
        <v>3119</v>
      </c>
      <c r="I215" s="327" t="s">
        <v>3119</v>
      </c>
    </row>
    <row r="216" spans="1:10" x14ac:dyDescent="0.35">
      <c r="A216" s="283" t="s">
        <v>3227</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x14ac:dyDescent="0.35">
      <c r="A217" s="59" t="s">
        <v>3234</v>
      </c>
      <c r="B217" s="327">
        <v>2513561.9207105725</v>
      </c>
      <c r="C217" s="327" t="s">
        <v>550</v>
      </c>
      <c r="D217" s="328" t="s">
        <v>187</v>
      </c>
      <c r="E217" s="328" t="s">
        <v>187</v>
      </c>
      <c r="F217" s="328" t="s">
        <v>187</v>
      </c>
      <c r="G217" s="327">
        <v>170713.69036083069</v>
      </c>
      <c r="H217" s="327">
        <v>2.0771880881664</v>
      </c>
      <c r="I217" s="327">
        <v>5.2617344805668296</v>
      </c>
    </row>
    <row r="218" spans="1:10" x14ac:dyDescent="0.35">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x14ac:dyDescent="0.35">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x14ac:dyDescent="0.35">
      <c r="A220" s="283" t="s">
        <v>92</v>
      </c>
      <c r="B220" s="329" t="s">
        <v>521</v>
      </c>
      <c r="C220" s="327" t="s">
        <v>550</v>
      </c>
      <c r="D220" s="327" t="s">
        <v>521</v>
      </c>
      <c r="E220" s="327" t="s">
        <v>521</v>
      </c>
      <c r="F220" s="327" t="s">
        <v>521</v>
      </c>
      <c r="G220" s="329" t="s">
        <v>521</v>
      </c>
      <c r="H220" s="329" t="s">
        <v>521</v>
      </c>
      <c r="I220" s="329" t="s">
        <v>521</v>
      </c>
    </row>
    <row r="221" spans="1:10" x14ac:dyDescent="0.35">
      <c r="A221" s="296" t="s">
        <v>3235</v>
      </c>
      <c r="B221" s="327">
        <v>23026953.414224558</v>
      </c>
      <c r="C221" s="327" t="s">
        <v>550</v>
      </c>
      <c r="D221" s="328" t="s">
        <v>187</v>
      </c>
      <c r="E221" s="328" t="s">
        <v>187</v>
      </c>
      <c r="F221" s="328" t="s">
        <v>187</v>
      </c>
      <c r="G221" s="327">
        <v>1543321.2347240872</v>
      </c>
      <c r="H221" s="327">
        <v>95.722338182973743</v>
      </c>
      <c r="I221" s="327">
        <v>108.02744179292077</v>
      </c>
    </row>
    <row r="222" spans="1:10" x14ac:dyDescent="0.35">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x14ac:dyDescent="0.35">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x14ac:dyDescent="0.35">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x14ac:dyDescent="0.35">
      <c r="A225" s="283" t="s">
        <v>3236</v>
      </c>
      <c r="B225" s="327" t="s">
        <v>566</v>
      </c>
      <c r="C225" s="327" t="s">
        <v>550</v>
      </c>
      <c r="D225" s="328" t="s">
        <v>187</v>
      </c>
      <c r="E225" s="328" t="s">
        <v>187</v>
      </c>
      <c r="F225" s="328" t="s">
        <v>187</v>
      </c>
      <c r="G225" s="327" t="s">
        <v>566</v>
      </c>
      <c r="H225" s="327">
        <v>1.05278679567487</v>
      </c>
      <c r="I225" s="327">
        <v>1.4965547714000001E-4</v>
      </c>
    </row>
    <row r="226" spans="1:9" x14ac:dyDescent="0.35">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x14ac:dyDescent="0.35">
      <c r="A227" s="283" t="s">
        <v>3227</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x14ac:dyDescent="0.35">
      <c r="A228" s="283" t="s">
        <v>3237</v>
      </c>
      <c r="B228" s="327" t="s">
        <v>566</v>
      </c>
      <c r="C228" s="327" t="s">
        <v>550</v>
      </c>
      <c r="D228" s="328" t="s">
        <v>187</v>
      </c>
      <c r="E228" s="328" t="s">
        <v>187</v>
      </c>
      <c r="F228" s="328" t="s">
        <v>187</v>
      </c>
      <c r="G228" s="327" t="s">
        <v>566</v>
      </c>
      <c r="H228" s="327" t="s">
        <v>3119</v>
      </c>
      <c r="I228" s="327" t="s">
        <v>3119</v>
      </c>
    </row>
    <row r="229" spans="1:9" x14ac:dyDescent="0.35">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x14ac:dyDescent="0.35">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x14ac:dyDescent="0.35">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x14ac:dyDescent="0.35">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x14ac:dyDescent="0.35">
      <c r="A233" s="283" t="s">
        <v>3236</v>
      </c>
      <c r="B233" s="327" t="s">
        <v>494</v>
      </c>
      <c r="C233" s="327" t="s">
        <v>550</v>
      </c>
      <c r="D233" s="328" t="s">
        <v>187</v>
      </c>
      <c r="E233" s="328" t="s">
        <v>187</v>
      </c>
      <c r="F233" s="328" t="s">
        <v>187</v>
      </c>
      <c r="G233" s="327" t="s">
        <v>494</v>
      </c>
      <c r="H233" s="327" t="s">
        <v>521</v>
      </c>
      <c r="I233" s="327" t="s">
        <v>521</v>
      </c>
    </row>
    <row r="234" spans="1:9" x14ac:dyDescent="0.35">
      <c r="A234" s="294" t="s">
        <v>578</v>
      </c>
      <c r="B234" s="329" t="s">
        <v>494</v>
      </c>
      <c r="C234" s="327" t="s">
        <v>550</v>
      </c>
      <c r="D234" s="327" t="s">
        <v>494</v>
      </c>
      <c r="E234" s="327" t="s">
        <v>521</v>
      </c>
      <c r="F234" s="327" t="s">
        <v>521</v>
      </c>
      <c r="G234" s="329" t="s">
        <v>494</v>
      </c>
      <c r="H234" s="329" t="s">
        <v>521</v>
      </c>
      <c r="I234" s="329" t="s">
        <v>521</v>
      </c>
    </row>
    <row r="235" spans="1:9" x14ac:dyDescent="0.35">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x14ac:dyDescent="0.35">
      <c r="A236" s="283" t="s">
        <v>3227</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3237</v>
      </c>
      <c r="B237" s="327" t="s">
        <v>494</v>
      </c>
      <c r="C237" s="327" t="s">
        <v>550</v>
      </c>
      <c r="D237" s="328" t="s">
        <v>187</v>
      </c>
      <c r="E237" s="328" t="s">
        <v>187</v>
      </c>
      <c r="F237" s="328" t="s">
        <v>187</v>
      </c>
      <c r="G237" s="327" t="s">
        <v>494</v>
      </c>
      <c r="H237" s="327" t="s">
        <v>494</v>
      </c>
      <c r="I237" s="327" t="s">
        <v>494</v>
      </c>
    </row>
    <row r="238" spans="1:9" x14ac:dyDescent="0.35">
      <c r="A238" s="294" t="s">
        <v>87</v>
      </c>
      <c r="B238" s="329" t="s">
        <v>494</v>
      </c>
      <c r="C238" s="327" t="s">
        <v>550</v>
      </c>
      <c r="D238" s="327" t="s">
        <v>494</v>
      </c>
      <c r="E238" s="327" t="s">
        <v>494</v>
      </c>
      <c r="F238" s="327" t="s">
        <v>494</v>
      </c>
      <c r="G238" s="329" t="s">
        <v>494</v>
      </c>
      <c r="H238" s="329" t="s">
        <v>494</v>
      </c>
      <c r="I238" s="329" t="s">
        <v>494</v>
      </c>
    </row>
    <row r="239" spans="1:9" x14ac:dyDescent="0.35">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x14ac:dyDescent="0.35">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x14ac:dyDescent="0.35">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x14ac:dyDescent="0.35">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x14ac:dyDescent="0.35">
      <c r="A243" s="283" t="s">
        <v>3236</v>
      </c>
      <c r="B243" s="327" t="s">
        <v>494</v>
      </c>
      <c r="C243" s="327" t="s">
        <v>550</v>
      </c>
      <c r="D243" s="328" t="s">
        <v>187</v>
      </c>
      <c r="E243" s="328" t="s">
        <v>187</v>
      </c>
      <c r="F243" s="328" t="s">
        <v>187</v>
      </c>
      <c r="G243" s="327" t="s">
        <v>494</v>
      </c>
      <c r="H243" s="327">
        <v>9.7455516189999999E-5</v>
      </c>
      <c r="I243" s="327">
        <v>1.256183293E-5</v>
      </c>
    </row>
    <row r="244" spans="1:9" x14ac:dyDescent="0.35">
      <c r="A244" s="294" t="s">
        <v>578</v>
      </c>
      <c r="B244" s="329" t="s">
        <v>494</v>
      </c>
      <c r="C244" s="327" t="s">
        <v>550</v>
      </c>
      <c r="D244" s="327" t="s">
        <v>494</v>
      </c>
      <c r="E244" s="327" t="s">
        <v>494</v>
      </c>
      <c r="F244" s="327" t="s">
        <v>494</v>
      </c>
      <c r="G244" s="329" t="s">
        <v>494</v>
      </c>
      <c r="H244" s="329">
        <v>9.7455516189999999E-5</v>
      </c>
      <c r="I244" s="329">
        <v>1.256183293E-5</v>
      </c>
    </row>
    <row r="245" spans="1:9" x14ac:dyDescent="0.35">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x14ac:dyDescent="0.35">
      <c r="A246" s="283" t="s">
        <v>3227</v>
      </c>
      <c r="B246" s="329" t="s">
        <v>494</v>
      </c>
      <c r="C246" s="327" t="s">
        <v>550</v>
      </c>
      <c r="D246" s="327" t="s">
        <v>494</v>
      </c>
      <c r="E246" s="327" t="s">
        <v>494</v>
      </c>
      <c r="F246" s="327" t="s">
        <v>494</v>
      </c>
      <c r="G246" s="329" t="s">
        <v>494</v>
      </c>
      <c r="H246" s="329">
        <v>1.9584458055900002E-3</v>
      </c>
      <c r="I246" s="329">
        <v>2.75126384502E-3</v>
      </c>
    </row>
    <row r="247" spans="1:9" x14ac:dyDescent="0.35">
      <c r="A247" s="283" t="s">
        <v>3237</v>
      </c>
      <c r="B247" s="327" t="s">
        <v>521</v>
      </c>
      <c r="C247" s="327" t="s">
        <v>550</v>
      </c>
      <c r="D247" s="328" t="s">
        <v>187</v>
      </c>
      <c r="E247" s="328" t="s">
        <v>187</v>
      </c>
      <c r="F247" s="328" t="s">
        <v>187</v>
      </c>
      <c r="G247" s="327" t="s">
        <v>521</v>
      </c>
      <c r="H247" s="327" t="s">
        <v>521</v>
      </c>
      <c r="I247" s="327" t="s">
        <v>521</v>
      </c>
    </row>
    <row r="248" spans="1:9" x14ac:dyDescent="0.35">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x14ac:dyDescent="0.35">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x14ac:dyDescent="0.35">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x14ac:dyDescent="0.35">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x14ac:dyDescent="0.35">
      <c r="A252" s="283" t="s">
        <v>3238</v>
      </c>
      <c r="B252" s="327" t="s">
        <v>494</v>
      </c>
      <c r="C252" s="327" t="s">
        <v>550</v>
      </c>
      <c r="D252" s="328" t="s">
        <v>187</v>
      </c>
      <c r="E252" s="328" t="s">
        <v>187</v>
      </c>
      <c r="F252" s="328" t="s">
        <v>187</v>
      </c>
      <c r="G252" s="327" t="s">
        <v>494</v>
      </c>
      <c r="H252" s="327">
        <v>1.0526893401586801</v>
      </c>
      <c r="I252" s="327">
        <v>1.3709364421000001E-4</v>
      </c>
    </row>
    <row r="253" spans="1:9" x14ac:dyDescent="0.35">
      <c r="A253" s="294" t="s">
        <v>578</v>
      </c>
      <c r="B253" s="329" t="s">
        <v>494</v>
      </c>
      <c r="C253" s="327" t="s">
        <v>550</v>
      </c>
      <c r="D253" s="327" t="s">
        <v>494</v>
      </c>
      <c r="E253" s="327" t="s">
        <v>494</v>
      </c>
      <c r="F253" s="327" t="s">
        <v>494</v>
      </c>
      <c r="G253" s="329" t="s">
        <v>494</v>
      </c>
      <c r="H253" s="329">
        <v>1.0526893401586801</v>
      </c>
      <c r="I253" s="329">
        <v>1.3709364421000001E-4</v>
      </c>
    </row>
    <row r="254" spans="1:9" x14ac:dyDescent="0.35">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x14ac:dyDescent="0.35">
      <c r="A255" s="283" t="s">
        <v>3227</v>
      </c>
      <c r="B255" s="329" t="s">
        <v>494</v>
      </c>
      <c r="C255" s="327" t="s">
        <v>550</v>
      </c>
      <c r="D255" s="327" t="s">
        <v>494</v>
      </c>
      <c r="E255" s="327" t="s">
        <v>494</v>
      </c>
      <c r="F255" s="327" t="s">
        <v>494</v>
      </c>
      <c r="G255" s="329" t="s">
        <v>494</v>
      </c>
      <c r="H255" s="329">
        <v>2.1488777387999999E-3</v>
      </c>
      <c r="I255" s="329">
        <v>1.21293212369E-3</v>
      </c>
    </row>
    <row r="256" spans="1:9" x14ac:dyDescent="0.35">
      <c r="A256" s="283" t="s">
        <v>3237</v>
      </c>
      <c r="B256" s="327" t="s">
        <v>521</v>
      </c>
      <c r="C256" s="327" t="s">
        <v>550</v>
      </c>
      <c r="D256" s="328" t="s">
        <v>187</v>
      </c>
      <c r="E256" s="328" t="s">
        <v>187</v>
      </c>
      <c r="F256" s="328" t="s">
        <v>187</v>
      </c>
      <c r="G256" s="327" t="s">
        <v>521</v>
      </c>
      <c r="H256" s="327" t="s">
        <v>521</v>
      </c>
      <c r="I256" s="327" t="s">
        <v>521</v>
      </c>
    </row>
    <row r="257" spans="1:9" x14ac:dyDescent="0.35">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x14ac:dyDescent="0.35">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x14ac:dyDescent="0.35">
      <c r="A259" s="283" t="s">
        <v>575</v>
      </c>
      <c r="B259" s="329" t="s">
        <v>521</v>
      </c>
      <c r="C259" s="327" t="s">
        <v>550</v>
      </c>
      <c r="D259" s="327" t="s">
        <v>521</v>
      </c>
      <c r="E259" s="327" t="s">
        <v>521</v>
      </c>
      <c r="F259" s="327" t="s">
        <v>521</v>
      </c>
      <c r="G259" s="329" t="s">
        <v>521</v>
      </c>
      <c r="H259" s="329" t="s">
        <v>521</v>
      </c>
      <c r="I259" s="329" t="s">
        <v>521</v>
      </c>
    </row>
    <row r="260" spans="1:9" x14ac:dyDescent="0.35">
      <c r="A260" s="283" t="s">
        <v>576</v>
      </c>
      <c r="B260" s="329" t="s">
        <v>521</v>
      </c>
      <c r="C260" s="327" t="s">
        <v>550</v>
      </c>
      <c r="D260" s="327" t="s">
        <v>521</v>
      </c>
      <c r="E260" s="327" t="s">
        <v>521</v>
      </c>
      <c r="F260" s="327" t="s">
        <v>521</v>
      </c>
      <c r="G260" s="329" t="s">
        <v>521</v>
      </c>
      <c r="H260" s="329" t="s">
        <v>521</v>
      </c>
      <c r="I260" s="329" t="s">
        <v>521</v>
      </c>
    </row>
    <row r="261" spans="1:9" x14ac:dyDescent="0.35">
      <c r="A261" s="283" t="s">
        <v>3236</v>
      </c>
      <c r="B261" s="327" t="s">
        <v>521</v>
      </c>
      <c r="C261" s="327" t="s">
        <v>550</v>
      </c>
      <c r="D261" s="328" t="s">
        <v>187</v>
      </c>
      <c r="E261" s="328" t="s">
        <v>187</v>
      </c>
      <c r="F261" s="328" t="s">
        <v>187</v>
      </c>
      <c r="G261" s="327" t="s">
        <v>521</v>
      </c>
      <c r="H261" s="327" t="s">
        <v>521</v>
      </c>
      <c r="I261" s="327" t="s">
        <v>521</v>
      </c>
    </row>
    <row r="262" spans="1:9" x14ac:dyDescent="0.35">
      <c r="A262" s="283" t="s">
        <v>553</v>
      </c>
      <c r="B262" s="329" t="s">
        <v>521</v>
      </c>
      <c r="C262" s="327" t="s">
        <v>550</v>
      </c>
      <c r="D262" s="327" t="s">
        <v>521</v>
      </c>
      <c r="E262" s="327" t="s">
        <v>521</v>
      </c>
      <c r="F262" s="327" t="s">
        <v>521</v>
      </c>
      <c r="G262" s="329" t="s">
        <v>521</v>
      </c>
      <c r="H262" s="329" t="s">
        <v>521</v>
      </c>
      <c r="I262" s="329" t="s">
        <v>521</v>
      </c>
    </row>
    <row r="263" spans="1:9" x14ac:dyDescent="0.35">
      <c r="A263" s="283" t="s">
        <v>3227</v>
      </c>
      <c r="B263" s="329" t="s">
        <v>494</v>
      </c>
      <c r="C263" s="327" t="s">
        <v>550</v>
      </c>
      <c r="D263" s="327" t="s">
        <v>494</v>
      </c>
      <c r="E263" s="327" t="s">
        <v>519</v>
      </c>
      <c r="F263" s="327" t="s">
        <v>519</v>
      </c>
      <c r="G263" s="329" t="s">
        <v>494</v>
      </c>
      <c r="H263" s="329" t="s">
        <v>519</v>
      </c>
      <c r="I263" s="329" t="s">
        <v>519</v>
      </c>
    </row>
    <row r="264" spans="1:9" x14ac:dyDescent="0.35">
      <c r="A264" s="283" t="s">
        <v>3237</v>
      </c>
      <c r="B264" s="327" t="s">
        <v>521</v>
      </c>
      <c r="C264" s="327" t="s">
        <v>550</v>
      </c>
      <c r="D264" s="328" t="s">
        <v>187</v>
      </c>
      <c r="E264" s="328" t="s">
        <v>187</v>
      </c>
      <c r="F264" s="328" t="s">
        <v>187</v>
      </c>
      <c r="G264" s="327" t="s">
        <v>521</v>
      </c>
      <c r="H264" s="327" t="s">
        <v>521</v>
      </c>
      <c r="I264" s="327" t="s">
        <v>521</v>
      </c>
    </row>
    <row r="265" spans="1:9" x14ac:dyDescent="0.35">
      <c r="A265" s="297" t="s">
        <v>582</v>
      </c>
      <c r="B265" s="327" t="s">
        <v>521</v>
      </c>
      <c r="C265" s="327" t="s">
        <v>550</v>
      </c>
      <c r="D265" s="328" t="s">
        <v>187</v>
      </c>
      <c r="E265" s="328" t="s">
        <v>187</v>
      </c>
      <c r="F265" s="328" t="s">
        <v>187</v>
      </c>
      <c r="G265" s="327" t="s">
        <v>521</v>
      </c>
      <c r="H265" s="327" t="s">
        <v>526</v>
      </c>
      <c r="I265" s="327" t="s">
        <v>526</v>
      </c>
    </row>
    <row r="266" spans="1:9" x14ac:dyDescent="0.35">
      <c r="A266" s="288" t="s">
        <v>583</v>
      </c>
      <c r="B266" s="327" t="s">
        <v>521</v>
      </c>
      <c r="C266" s="327" t="s">
        <v>550</v>
      </c>
      <c r="D266" s="328" t="s">
        <v>187</v>
      </c>
      <c r="E266" s="328" t="s">
        <v>187</v>
      </c>
      <c r="F266" s="328" t="s">
        <v>187</v>
      </c>
      <c r="G266" s="327" t="s">
        <v>521</v>
      </c>
      <c r="H266" s="327" t="s">
        <v>526</v>
      </c>
      <c r="I266" s="327" t="s">
        <v>526</v>
      </c>
    </row>
    <row r="267" spans="1:9" x14ac:dyDescent="0.35">
      <c r="A267" s="294" t="s">
        <v>574</v>
      </c>
      <c r="B267" s="329" t="s">
        <v>521</v>
      </c>
      <c r="C267" s="327" t="s">
        <v>550</v>
      </c>
      <c r="D267" s="327" t="s">
        <v>521</v>
      </c>
      <c r="E267" s="327" t="s">
        <v>494</v>
      </c>
      <c r="F267" s="327" t="s">
        <v>494</v>
      </c>
      <c r="G267" s="329" t="s">
        <v>521</v>
      </c>
      <c r="H267" s="329" t="s">
        <v>494</v>
      </c>
      <c r="I267" s="329" t="s">
        <v>494</v>
      </c>
    </row>
    <row r="268" spans="1:9" x14ac:dyDescent="0.35">
      <c r="A268" s="294" t="s">
        <v>584</v>
      </c>
      <c r="B268" s="329" t="s">
        <v>521</v>
      </c>
      <c r="C268" s="327" t="s">
        <v>550</v>
      </c>
      <c r="D268" s="327" t="s">
        <v>521</v>
      </c>
      <c r="E268" s="327" t="s">
        <v>494</v>
      </c>
      <c r="F268" s="327" t="s">
        <v>494</v>
      </c>
      <c r="G268" s="329" t="s">
        <v>521</v>
      </c>
      <c r="H268" s="329" t="s">
        <v>494</v>
      </c>
      <c r="I268" s="329" t="s">
        <v>494</v>
      </c>
    </row>
    <row r="269" spans="1:9" x14ac:dyDescent="0.35">
      <c r="A269" s="294" t="s">
        <v>585</v>
      </c>
      <c r="B269" s="329" t="s">
        <v>521</v>
      </c>
      <c r="C269" s="327" t="s">
        <v>550</v>
      </c>
      <c r="D269" s="327" t="s">
        <v>521</v>
      </c>
      <c r="E269" s="327" t="s">
        <v>494</v>
      </c>
      <c r="F269" s="327" t="s">
        <v>494</v>
      </c>
      <c r="G269" s="329" t="s">
        <v>521</v>
      </c>
      <c r="H269" s="329" t="s">
        <v>494</v>
      </c>
      <c r="I269" s="329" t="s">
        <v>494</v>
      </c>
    </row>
    <row r="270" spans="1:9" x14ac:dyDescent="0.35">
      <c r="A270" s="294" t="s">
        <v>586</v>
      </c>
      <c r="B270" s="327" t="s">
        <v>521</v>
      </c>
      <c r="C270" s="327" t="s">
        <v>550</v>
      </c>
      <c r="D270" s="328" t="s">
        <v>187</v>
      </c>
      <c r="E270" s="328" t="s">
        <v>187</v>
      </c>
      <c r="F270" s="328" t="s">
        <v>187</v>
      </c>
      <c r="G270" s="327" t="s">
        <v>521</v>
      </c>
      <c r="H270" s="327" t="s">
        <v>494</v>
      </c>
      <c r="I270" s="327" t="s">
        <v>494</v>
      </c>
    </row>
    <row r="271" spans="1:9" x14ac:dyDescent="0.35">
      <c r="A271" s="294" t="s">
        <v>559</v>
      </c>
      <c r="B271" s="329" t="s">
        <v>521</v>
      </c>
      <c r="C271" s="327" t="s">
        <v>550</v>
      </c>
      <c r="D271" s="327" t="s">
        <v>521</v>
      </c>
      <c r="E271" s="327" t="s">
        <v>494</v>
      </c>
      <c r="F271" s="327" t="s">
        <v>494</v>
      </c>
      <c r="G271" s="329" t="s">
        <v>521</v>
      </c>
      <c r="H271" s="329" t="s">
        <v>494</v>
      </c>
      <c r="I271" s="329" t="s">
        <v>494</v>
      </c>
    </row>
    <row r="272" spans="1:9" x14ac:dyDescent="0.35">
      <c r="A272" s="294" t="s">
        <v>92</v>
      </c>
      <c r="B272" s="329" t="s">
        <v>521</v>
      </c>
      <c r="C272" s="327" t="s">
        <v>550</v>
      </c>
      <c r="D272" s="327" t="s">
        <v>521</v>
      </c>
      <c r="E272" s="327" t="s">
        <v>494</v>
      </c>
      <c r="F272" s="327" t="s">
        <v>494</v>
      </c>
      <c r="G272" s="329" t="s">
        <v>521</v>
      </c>
      <c r="H272" s="329" t="s">
        <v>494</v>
      </c>
      <c r="I272" s="329" t="s">
        <v>494</v>
      </c>
    </row>
    <row r="273" spans="1:10" x14ac:dyDescent="0.35">
      <c r="A273" s="294" t="s">
        <v>587</v>
      </c>
      <c r="B273" s="327" t="s">
        <v>521</v>
      </c>
      <c r="C273" s="327" t="s">
        <v>550</v>
      </c>
      <c r="D273" s="328" t="s">
        <v>187</v>
      </c>
      <c r="E273" s="328" t="s">
        <v>187</v>
      </c>
      <c r="F273" s="328" t="s">
        <v>187</v>
      </c>
      <c r="G273" s="327" t="s">
        <v>521</v>
      </c>
      <c r="H273" s="327" t="s">
        <v>492</v>
      </c>
      <c r="I273" s="327" t="s">
        <v>492</v>
      </c>
    </row>
    <row r="274" spans="1:10" x14ac:dyDescent="0.35">
      <c r="A274" s="59" t="s">
        <v>505</v>
      </c>
      <c r="B274" s="327">
        <v>650576.52184247714</v>
      </c>
      <c r="C274" s="327" t="s">
        <v>550</v>
      </c>
      <c r="D274" s="328" t="s">
        <v>187</v>
      </c>
      <c r="E274" s="328" t="s">
        <v>187</v>
      </c>
      <c r="F274" s="328" t="s">
        <v>187</v>
      </c>
      <c r="G274" s="327">
        <v>46055.912865416671</v>
      </c>
      <c r="H274" s="327">
        <v>3.5201759225</v>
      </c>
      <c r="I274" s="327">
        <v>1.1264562951999999</v>
      </c>
    </row>
    <row r="275" spans="1:10" x14ac:dyDescent="0.35">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x14ac:dyDescent="0.35">
      <c r="A276" s="283" t="s">
        <v>552</v>
      </c>
      <c r="B276" s="329" t="s">
        <v>521</v>
      </c>
      <c r="C276" s="327" t="s">
        <v>550</v>
      </c>
      <c r="D276" s="327" t="s">
        <v>521</v>
      </c>
      <c r="E276" s="327" t="s">
        <v>521</v>
      </c>
      <c r="F276" s="327" t="s">
        <v>521</v>
      </c>
      <c r="G276" s="329" t="s">
        <v>521</v>
      </c>
      <c r="H276" s="329" t="s">
        <v>521</v>
      </c>
      <c r="I276" s="329" t="s">
        <v>521</v>
      </c>
    </row>
    <row r="277" spans="1:10" x14ac:dyDescent="0.35">
      <c r="A277" s="283" t="s">
        <v>553</v>
      </c>
      <c r="B277" s="329" t="s">
        <v>494</v>
      </c>
      <c r="C277" s="327" t="s">
        <v>550</v>
      </c>
      <c r="D277" s="327" t="s">
        <v>494</v>
      </c>
      <c r="E277" s="327" t="s">
        <v>494</v>
      </c>
      <c r="F277" s="327" t="s">
        <v>494</v>
      </c>
      <c r="G277" s="329" t="s">
        <v>494</v>
      </c>
      <c r="H277" s="329" t="s">
        <v>494</v>
      </c>
      <c r="I277" s="329" t="s">
        <v>494</v>
      </c>
    </row>
    <row r="278" spans="1:10" x14ac:dyDescent="0.35">
      <c r="A278" s="283" t="s">
        <v>3227</v>
      </c>
      <c r="B278" s="329" t="s">
        <v>494</v>
      </c>
      <c r="C278" s="327" t="s">
        <v>550</v>
      </c>
      <c r="D278" s="327" t="s">
        <v>494</v>
      </c>
      <c r="E278" s="327" t="s">
        <v>519</v>
      </c>
      <c r="F278" s="327" t="s">
        <v>519</v>
      </c>
      <c r="G278" s="329" t="s">
        <v>494</v>
      </c>
      <c r="H278" s="329" t="s">
        <v>519</v>
      </c>
      <c r="I278" s="329" t="s">
        <v>519</v>
      </c>
    </row>
    <row r="279" spans="1:10" x14ac:dyDescent="0.35">
      <c r="A279" s="283" t="s">
        <v>3239</v>
      </c>
      <c r="B279" s="327" t="s">
        <v>494</v>
      </c>
      <c r="C279" s="327" t="s">
        <v>550</v>
      </c>
      <c r="D279" s="328" t="s">
        <v>187</v>
      </c>
      <c r="E279" s="328" t="s">
        <v>187</v>
      </c>
      <c r="F279" s="328" t="s">
        <v>187</v>
      </c>
      <c r="G279" s="327" t="s">
        <v>494</v>
      </c>
      <c r="H279" s="327" t="s">
        <v>492</v>
      </c>
      <c r="I279" s="327" t="s">
        <v>492</v>
      </c>
    </row>
    <row r="280" spans="1:10" x14ac:dyDescent="0.35">
      <c r="A280" s="59" t="s">
        <v>3240</v>
      </c>
      <c r="B280" s="327">
        <v>546204.87037064438</v>
      </c>
      <c r="C280" s="327" t="s">
        <v>550</v>
      </c>
      <c r="D280" s="328" t="s">
        <v>187</v>
      </c>
      <c r="E280" s="328" t="s">
        <v>187</v>
      </c>
      <c r="F280" s="328" t="s">
        <v>187</v>
      </c>
      <c r="G280" s="327">
        <v>38024.136018348065</v>
      </c>
      <c r="H280" s="327">
        <v>16.174692701572852</v>
      </c>
      <c r="I280" s="327">
        <v>0.73291389331867995</v>
      </c>
    </row>
    <row r="281" spans="1:10" x14ac:dyDescent="0.35">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x14ac:dyDescent="0.35">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x14ac:dyDescent="0.35">
      <c r="A283" s="283" t="s">
        <v>574</v>
      </c>
      <c r="B283" s="329" t="s">
        <v>494</v>
      </c>
      <c r="C283" s="327" t="s">
        <v>550</v>
      </c>
      <c r="D283" s="327" t="s">
        <v>494</v>
      </c>
      <c r="E283" s="327" t="s">
        <v>494</v>
      </c>
      <c r="F283" s="327" t="s">
        <v>494</v>
      </c>
      <c r="G283" s="329" t="s">
        <v>494</v>
      </c>
      <c r="H283" s="329" t="s">
        <v>494</v>
      </c>
      <c r="I283" s="329" t="s">
        <v>494</v>
      </c>
    </row>
    <row r="284" spans="1:10" x14ac:dyDescent="0.35">
      <c r="A284" s="283" t="s">
        <v>3241</v>
      </c>
      <c r="B284" s="327" t="s">
        <v>521</v>
      </c>
      <c r="C284" s="327" t="s">
        <v>550</v>
      </c>
      <c r="D284" s="328" t="s">
        <v>187</v>
      </c>
      <c r="E284" s="328" t="s">
        <v>187</v>
      </c>
      <c r="F284" s="328" t="s">
        <v>187</v>
      </c>
      <c r="G284" s="327" t="s">
        <v>521</v>
      </c>
      <c r="H284" s="327" t="s">
        <v>492</v>
      </c>
      <c r="I284" s="327" t="s">
        <v>492</v>
      </c>
    </row>
    <row r="285" spans="1:10" x14ac:dyDescent="0.35">
      <c r="A285" s="283" t="s">
        <v>553</v>
      </c>
      <c r="B285" s="329" t="s">
        <v>519</v>
      </c>
      <c r="C285" s="327" t="s">
        <v>550</v>
      </c>
      <c r="D285" s="327" t="s">
        <v>519</v>
      </c>
      <c r="E285" s="327" t="s">
        <v>494</v>
      </c>
      <c r="F285" s="327" t="s">
        <v>494</v>
      </c>
      <c r="G285" s="329" t="s">
        <v>519</v>
      </c>
      <c r="H285" s="329" t="s">
        <v>494</v>
      </c>
      <c r="I285" s="329" t="s">
        <v>494</v>
      </c>
      <c r="J285" s="57" t="s">
        <v>492</v>
      </c>
    </row>
    <row r="286" spans="1:10" x14ac:dyDescent="0.35">
      <c r="A286" s="283" t="s">
        <v>3227</v>
      </c>
      <c r="B286" s="329" t="s">
        <v>494</v>
      </c>
      <c r="C286" s="327" t="s">
        <v>550</v>
      </c>
      <c r="D286" s="327" t="s">
        <v>494</v>
      </c>
      <c r="E286" s="327" t="s">
        <v>519</v>
      </c>
      <c r="F286" s="327" t="s">
        <v>519</v>
      </c>
      <c r="G286" s="329" t="s">
        <v>494</v>
      </c>
      <c r="H286" s="329" t="s">
        <v>519</v>
      </c>
      <c r="I286" s="329" t="s">
        <v>519</v>
      </c>
      <c r="J286" s="57" t="s">
        <v>492</v>
      </c>
    </row>
    <row r="287" spans="1:10" x14ac:dyDescent="0.35">
      <c r="A287" s="283" t="s">
        <v>3242</v>
      </c>
      <c r="B287" s="327" t="s">
        <v>521</v>
      </c>
      <c r="C287" s="327" t="s">
        <v>550</v>
      </c>
      <c r="D287" s="328" t="s">
        <v>187</v>
      </c>
      <c r="E287" s="328" t="s">
        <v>187</v>
      </c>
      <c r="F287" s="328" t="s">
        <v>187</v>
      </c>
      <c r="G287" s="327" t="s">
        <v>521</v>
      </c>
      <c r="H287" s="327" t="s">
        <v>492</v>
      </c>
      <c r="I287" s="327" t="s">
        <v>492</v>
      </c>
      <c r="J287" s="57" t="s">
        <v>492</v>
      </c>
    </row>
    <row r="288" spans="1:10" x14ac:dyDescent="0.35">
      <c r="A288" s="59" t="s">
        <v>3243</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x14ac:dyDescent="0.35">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x14ac:dyDescent="0.35">
      <c r="A290" s="291" t="s">
        <v>552</v>
      </c>
      <c r="B290" s="327" t="s">
        <v>521</v>
      </c>
      <c r="C290" s="327" t="s">
        <v>550</v>
      </c>
      <c r="D290" s="327" t="s">
        <v>521</v>
      </c>
      <c r="E290" s="327" t="s">
        <v>521</v>
      </c>
      <c r="F290" s="327" t="s">
        <v>521</v>
      </c>
      <c r="G290" s="327" t="s">
        <v>521</v>
      </c>
      <c r="H290" s="327" t="s">
        <v>521</v>
      </c>
      <c r="I290" s="327" t="s">
        <v>521</v>
      </c>
      <c r="J290" s="57" t="s">
        <v>492</v>
      </c>
    </row>
    <row r="291" spans="1:10" x14ac:dyDescent="0.35">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x14ac:dyDescent="0.35">
      <c r="A292" s="291" t="s">
        <v>3230</v>
      </c>
      <c r="B292" s="327" t="s">
        <v>566</v>
      </c>
      <c r="C292" s="327" t="s">
        <v>550</v>
      </c>
      <c r="D292" s="327" t="s">
        <v>566</v>
      </c>
      <c r="E292" s="327" t="s">
        <v>521</v>
      </c>
      <c r="F292" s="327" t="s">
        <v>521</v>
      </c>
      <c r="G292" s="327" t="s">
        <v>566</v>
      </c>
      <c r="H292" s="327" t="s">
        <v>521</v>
      </c>
      <c r="I292" s="327" t="s">
        <v>521</v>
      </c>
      <c r="J292" s="57" t="s">
        <v>492</v>
      </c>
    </row>
    <row r="293" spans="1:10" x14ac:dyDescent="0.35">
      <c r="A293" s="291" t="s">
        <v>3232</v>
      </c>
      <c r="B293" s="327" t="s">
        <v>494</v>
      </c>
      <c r="C293" s="327" t="s">
        <v>550</v>
      </c>
      <c r="D293" s="327" t="s">
        <v>494</v>
      </c>
      <c r="E293" s="327" t="s">
        <v>591</v>
      </c>
      <c r="F293" s="327" t="s">
        <v>591</v>
      </c>
      <c r="G293" s="327" t="s">
        <v>494</v>
      </c>
      <c r="H293" s="327" t="s">
        <v>591</v>
      </c>
      <c r="I293" s="327" t="s">
        <v>591</v>
      </c>
      <c r="J293" s="57" t="s">
        <v>492</v>
      </c>
    </row>
    <row r="294" spans="1:10" x14ac:dyDescent="0.35">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x14ac:dyDescent="0.35">
      <c r="A295" s="291" t="s">
        <v>551</v>
      </c>
      <c r="B295" s="329" t="s">
        <v>519</v>
      </c>
      <c r="C295" s="327" t="s">
        <v>550</v>
      </c>
      <c r="D295" s="327" t="s">
        <v>519</v>
      </c>
      <c r="E295" s="327" t="s">
        <v>519</v>
      </c>
      <c r="F295" s="327" t="s">
        <v>519</v>
      </c>
      <c r="G295" s="329" t="s">
        <v>519</v>
      </c>
      <c r="H295" s="329" t="s">
        <v>519</v>
      </c>
      <c r="I295" s="329" t="s">
        <v>519</v>
      </c>
      <c r="J295" s="57" t="s">
        <v>492</v>
      </c>
    </row>
    <row r="296" spans="1:10" x14ac:dyDescent="0.35">
      <c r="A296" s="291" t="s">
        <v>552</v>
      </c>
      <c r="B296" s="329" t="s">
        <v>521</v>
      </c>
      <c r="C296" s="327" t="s">
        <v>550</v>
      </c>
      <c r="D296" s="327" t="s">
        <v>521</v>
      </c>
      <c r="E296" s="327" t="s">
        <v>521</v>
      </c>
      <c r="F296" s="327" t="s">
        <v>521</v>
      </c>
      <c r="G296" s="329" t="s">
        <v>521</v>
      </c>
      <c r="H296" s="329" t="s">
        <v>521</v>
      </c>
      <c r="I296" s="329" t="s">
        <v>521</v>
      </c>
      <c r="J296" s="57" t="s">
        <v>492</v>
      </c>
    </row>
    <row r="297" spans="1:10" x14ac:dyDescent="0.35">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x14ac:dyDescent="0.35">
      <c r="A298" s="291" t="s">
        <v>3230</v>
      </c>
      <c r="B298" s="329" t="s">
        <v>494</v>
      </c>
      <c r="C298" s="327" t="s">
        <v>550</v>
      </c>
      <c r="D298" s="327" t="s">
        <v>494</v>
      </c>
      <c r="E298" s="327" t="s">
        <v>521</v>
      </c>
      <c r="F298" s="327" t="s">
        <v>521</v>
      </c>
      <c r="G298" s="329" t="s">
        <v>494</v>
      </c>
      <c r="H298" s="329" t="s">
        <v>521</v>
      </c>
      <c r="I298" s="329" t="s">
        <v>521</v>
      </c>
      <c r="J298" s="57" t="s">
        <v>492</v>
      </c>
    </row>
    <row r="299" spans="1:10" x14ac:dyDescent="0.35">
      <c r="A299" s="291" t="s">
        <v>3232</v>
      </c>
      <c r="B299" s="329" t="s">
        <v>494</v>
      </c>
      <c r="C299" s="327" t="s">
        <v>550</v>
      </c>
      <c r="D299" s="327" t="s">
        <v>494</v>
      </c>
      <c r="E299" s="327" t="s">
        <v>521</v>
      </c>
      <c r="F299" s="327" t="s">
        <v>521</v>
      </c>
      <c r="G299" s="329" t="s">
        <v>494</v>
      </c>
      <c r="H299" s="329" t="s">
        <v>521</v>
      </c>
      <c r="I299" s="329" t="s">
        <v>521</v>
      </c>
      <c r="J299" s="57" t="s">
        <v>492</v>
      </c>
    </row>
    <row r="300" spans="1:10" x14ac:dyDescent="0.35">
      <c r="A300" s="298" t="s">
        <v>3244</v>
      </c>
      <c r="B300" s="327" t="s">
        <v>566</v>
      </c>
      <c r="C300" s="327" t="s">
        <v>550</v>
      </c>
      <c r="D300" s="328" t="s">
        <v>187</v>
      </c>
      <c r="E300" s="328" t="s">
        <v>187</v>
      </c>
      <c r="F300" s="328" t="s">
        <v>187</v>
      </c>
      <c r="G300" s="327" t="s">
        <v>566</v>
      </c>
      <c r="H300" s="327">
        <v>42.78562494471668</v>
      </c>
      <c r="I300" s="327">
        <v>22.8286814646106</v>
      </c>
      <c r="J300" s="57" t="s">
        <v>492</v>
      </c>
    </row>
    <row r="301" spans="1:10" x14ac:dyDescent="0.35">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x14ac:dyDescent="0.35">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x14ac:dyDescent="0.35">
      <c r="A303" s="288" t="s">
        <v>558</v>
      </c>
      <c r="B303" s="329" t="s">
        <v>521</v>
      </c>
      <c r="C303" s="327" t="s">
        <v>550</v>
      </c>
      <c r="D303" s="327" t="s">
        <v>521</v>
      </c>
      <c r="E303" s="327" t="s">
        <v>521</v>
      </c>
      <c r="F303" s="327" t="s">
        <v>521</v>
      </c>
      <c r="G303" s="329" t="s">
        <v>521</v>
      </c>
      <c r="H303" s="329" t="s">
        <v>521</v>
      </c>
      <c r="I303" s="329" t="s">
        <v>521</v>
      </c>
      <c r="J303" s="57" t="s">
        <v>492</v>
      </c>
    </row>
    <row r="304" spans="1:10" x14ac:dyDescent="0.35">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x14ac:dyDescent="0.35">
      <c r="A305" s="288" t="s">
        <v>560</v>
      </c>
      <c r="B305" s="329" t="s">
        <v>521</v>
      </c>
      <c r="C305" s="327" t="s">
        <v>550</v>
      </c>
      <c r="D305" s="327" t="s">
        <v>521</v>
      </c>
      <c r="E305" s="327" t="s">
        <v>521</v>
      </c>
      <c r="F305" s="327" t="s">
        <v>521</v>
      </c>
      <c r="G305" s="329" t="s">
        <v>521</v>
      </c>
      <c r="H305" s="329" t="s">
        <v>521</v>
      </c>
      <c r="I305" s="329" t="s">
        <v>521</v>
      </c>
      <c r="J305" s="57" t="s">
        <v>492</v>
      </c>
    </row>
    <row r="306" spans="1:10" x14ac:dyDescent="0.35">
      <c r="A306" s="288" t="s">
        <v>92</v>
      </c>
      <c r="B306" s="329" t="s">
        <v>494</v>
      </c>
      <c r="C306" s="327" t="s">
        <v>550</v>
      </c>
      <c r="D306" s="327" t="s">
        <v>494</v>
      </c>
      <c r="E306" s="327" t="s">
        <v>519</v>
      </c>
      <c r="F306" s="327" t="s">
        <v>519</v>
      </c>
      <c r="G306" s="329" t="s">
        <v>494</v>
      </c>
      <c r="H306" s="329" t="s">
        <v>519</v>
      </c>
      <c r="I306" s="329" t="s">
        <v>519</v>
      </c>
      <c r="J306" s="57" t="s">
        <v>492</v>
      </c>
    </row>
    <row r="307" spans="1:10" x14ac:dyDescent="0.35">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x14ac:dyDescent="0.35">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x14ac:dyDescent="0.35">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x14ac:dyDescent="0.35">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x14ac:dyDescent="0.35">
      <c r="A311" s="283" t="s">
        <v>3225</v>
      </c>
      <c r="B311" s="327" t="s">
        <v>521</v>
      </c>
      <c r="C311" s="327" t="s">
        <v>550</v>
      </c>
      <c r="D311" s="327" t="s">
        <v>521</v>
      </c>
      <c r="E311" s="327" t="s">
        <v>521</v>
      </c>
      <c r="F311" s="327" t="s">
        <v>521</v>
      </c>
      <c r="G311" s="327" t="s">
        <v>521</v>
      </c>
      <c r="H311" s="327" t="s">
        <v>521</v>
      </c>
      <c r="I311" s="327" t="s">
        <v>521</v>
      </c>
      <c r="J311" s="327" t="s">
        <v>521</v>
      </c>
    </row>
    <row r="312" spans="1:10" x14ac:dyDescent="0.35">
      <c r="A312" s="283" t="s">
        <v>3226</v>
      </c>
      <c r="B312" s="327" t="s">
        <v>521</v>
      </c>
      <c r="C312" s="327" t="s">
        <v>550</v>
      </c>
      <c r="D312" s="327" t="s">
        <v>521</v>
      </c>
      <c r="E312" s="327" t="s">
        <v>521</v>
      </c>
      <c r="F312" s="327" t="s">
        <v>521</v>
      </c>
      <c r="G312" s="327" t="s">
        <v>521</v>
      </c>
      <c r="H312" s="327" t="s">
        <v>521</v>
      </c>
      <c r="I312" s="327" t="s">
        <v>521</v>
      </c>
      <c r="J312" s="327" t="s">
        <v>521</v>
      </c>
    </row>
    <row r="313" spans="1:10" x14ac:dyDescent="0.35">
      <c r="A313" s="283" t="s">
        <v>3227</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x14ac:dyDescent="0.35">
      <c r="A314" s="296" t="s">
        <v>3245</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x14ac:dyDescent="0.35">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x14ac:dyDescent="0.35">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x14ac:dyDescent="0.35">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x14ac:dyDescent="0.35">
      <c r="A318" s="283" t="s">
        <v>3225</v>
      </c>
      <c r="B318" s="327" t="s">
        <v>521</v>
      </c>
      <c r="C318" s="327" t="s">
        <v>550</v>
      </c>
      <c r="D318" s="327" t="s">
        <v>521</v>
      </c>
      <c r="E318" s="327" t="s">
        <v>521</v>
      </c>
      <c r="F318" s="327" t="s">
        <v>521</v>
      </c>
      <c r="G318" s="327" t="s">
        <v>521</v>
      </c>
      <c r="H318" s="327" t="s">
        <v>521</v>
      </c>
      <c r="I318" s="327" t="s">
        <v>521</v>
      </c>
      <c r="J318" s="327" t="s">
        <v>521</v>
      </c>
    </row>
    <row r="319" spans="1:10" x14ac:dyDescent="0.35">
      <c r="A319" s="283" t="s">
        <v>3226</v>
      </c>
      <c r="B319" s="327" t="s">
        <v>521</v>
      </c>
      <c r="C319" s="327" t="s">
        <v>550</v>
      </c>
      <c r="D319" s="327" t="s">
        <v>521</v>
      </c>
      <c r="E319" s="327" t="s">
        <v>521</v>
      </c>
      <c r="F319" s="327" t="s">
        <v>521</v>
      </c>
      <c r="G319" s="327" t="s">
        <v>521</v>
      </c>
      <c r="H319" s="327" t="s">
        <v>521</v>
      </c>
      <c r="I319" s="327" t="s">
        <v>521</v>
      </c>
      <c r="J319" s="327" t="s">
        <v>521</v>
      </c>
    </row>
    <row r="320" spans="1:10" x14ac:dyDescent="0.35">
      <c r="A320" s="283" t="s">
        <v>3227</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x14ac:dyDescent="0.35">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x14ac:dyDescent="0.35">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x14ac:dyDescent="0.35">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x14ac:dyDescent="0.35">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x14ac:dyDescent="0.35">
      <c r="A325" s="294" t="s">
        <v>560</v>
      </c>
      <c r="B325" s="329" t="s">
        <v>521</v>
      </c>
      <c r="C325" s="327" t="s">
        <v>550</v>
      </c>
      <c r="D325" s="327" t="s">
        <v>521</v>
      </c>
      <c r="E325" s="327" t="s">
        <v>521</v>
      </c>
      <c r="F325" s="327" t="s">
        <v>521</v>
      </c>
      <c r="G325" s="329" t="s">
        <v>521</v>
      </c>
      <c r="H325" s="329" t="s">
        <v>521</v>
      </c>
      <c r="I325" s="329" t="s">
        <v>521</v>
      </c>
      <c r="J325" s="329" t="s">
        <v>521</v>
      </c>
    </row>
    <row r="326" spans="1:10" x14ac:dyDescent="0.35">
      <c r="A326" s="294" t="s">
        <v>561</v>
      </c>
      <c r="B326" s="329" t="s">
        <v>521</v>
      </c>
      <c r="C326" s="327" t="s">
        <v>550</v>
      </c>
      <c r="D326" s="327" t="s">
        <v>521</v>
      </c>
      <c r="E326" s="327" t="s">
        <v>521</v>
      </c>
      <c r="F326" s="327" t="s">
        <v>521</v>
      </c>
      <c r="G326" s="329" t="s">
        <v>521</v>
      </c>
      <c r="H326" s="329" t="s">
        <v>521</v>
      </c>
      <c r="I326" s="329" t="s">
        <v>521</v>
      </c>
      <c r="J326" s="329" t="s">
        <v>521</v>
      </c>
    </row>
    <row r="327" spans="1:10" x14ac:dyDescent="0.35">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x14ac:dyDescent="0.35">
      <c r="A328" s="296" t="s">
        <v>3246</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x14ac:dyDescent="0.35">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x14ac:dyDescent="0.35">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x14ac:dyDescent="0.35">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x14ac:dyDescent="0.35">
      <c r="A332" s="283" t="s">
        <v>3225</v>
      </c>
      <c r="B332" s="327" t="s">
        <v>521</v>
      </c>
      <c r="C332" s="327" t="s">
        <v>550</v>
      </c>
      <c r="D332" s="327" t="s">
        <v>521</v>
      </c>
      <c r="E332" s="327" t="s">
        <v>521</v>
      </c>
      <c r="F332" s="327" t="s">
        <v>521</v>
      </c>
      <c r="G332" s="327" t="s">
        <v>521</v>
      </c>
      <c r="H332" s="327" t="s">
        <v>521</v>
      </c>
      <c r="I332" s="327" t="s">
        <v>521</v>
      </c>
      <c r="J332" s="327" t="s">
        <v>521</v>
      </c>
    </row>
    <row r="333" spans="1:10" x14ac:dyDescent="0.35">
      <c r="A333" s="283" t="s">
        <v>3226</v>
      </c>
      <c r="B333" s="327" t="s">
        <v>521</v>
      </c>
      <c r="C333" s="327" t="s">
        <v>550</v>
      </c>
      <c r="D333" s="327" t="s">
        <v>521</v>
      </c>
      <c r="E333" s="327" t="s">
        <v>521</v>
      </c>
      <c r="F333" s="327" t="s">
        <v>521</v>
      </c>
      <c r="G333" s="327" t="s">
        <v>521</v>
      </c>
      <c r="H333" s="327" t="s">
        <v>521</v>
      </c>
      <c r="I333" s="327" t="s">
        <v>521</v>
      </c>
      <c r="J333" s="327" t="s">
        <v>521</v>
      </c>
    </row>
    <row r="334" spans="1:10" x14ac:dyDescent="0.35">
      <c r="A334" s="283" t="s">
        <v>3227</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x14ac:dyDescent="0.35">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x14ac:dyDescent="0.35">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x14ac:dyDescent="0.35">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x14ac:dyDescent="0.35">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x14ac:dyDescent="0.35">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x14ac:dyDescent="0.35">
      <c r="A340" s="294" t="s">
        <v>560</v>
      </c>
      <c r="B340" s="329" t="s">
        <v>521</v>
      </c>
      <c r="C340" s="327" t="s">
        <v>550</v>
      </c>
      <c r="D340" s="327" t="s">
        <v>521</v>
      </c>
      <c r="E340" s="327" t="s">
        <v>521</v>
      </c>
      <c r="F340" s="327" t="s">
        <v>521</v>
      </c>
      <c r="G340" s="329" t="s">
        <v>521</v>
      </c>
      <c r="H340" s="329" t="s">
        <v>521</v>
      </c>
      <c r="I340" s="329" t="s">
        <v>521</v>
      </c>
      <c r="J340" s="329" t="s">
        <v>521</v>
      </c>
    </row>
    <row r="341" spans="1:10" x14ac:dyDescent="0.35">
      <c r="A341" s="294" t="s">
        <v>561</v>
      </c>
      <c r="B341" s="329" t="s">
        <v>521</v>
      </c>
      <c r="C341" s="327" t="s">
        <v>550</v>
      </c>
      <c r="D341" s="327" t="s">
        <v>521</v>
      </c>
      <c r="E341" s="327" t="s">
        <v>521</v>
      </c>
      <c r="F341" s="327" t="s">
        <v>521</v>
      </c>
      <c r="G341" s="329" t="s">
        <v>521</v>
      </c>
      <c r="H341" s="329" t="s">
        <v>521</v>
      </c>
      <c r="I341" s="329" t="s">
        <v>521</v>
      </c>
      <c r="J341" s="329" t="s">
        <v>521</v>
      </c>
    </row>
    <row r="342" spans="1:10" x14ac:dyDescent="0.35">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x14ac:dyDescent="0.35">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x14ac:dyDescent="0.35">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x14ac:dyDescent="0.35">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x14ac:dyDescent="0.35">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x14ac:dyDescent="0.35">
      <c r="A347" s="283" t="s">
        <v>3225</v>
      </c>
      <c r="B347" s="327" t="s">
        <v>521</v>
      </c>
      <c r="C347" s="327" t="s">
        <v>550</v>
      </c>
      <c r="D347" s="327" t="s">
        <v>521</v>
      </c>
      <c r="E347" s="327" t="s">
        <v>521</v>
      </c>
      <c r="F347" s="327" t="s">
        <v>521</v>
      </c>
      <c r="G347" s="327" t="s">
        <v>521</v>
      </c>
      <c r="H347" s="327" t="s">
        <v>521</v>
      </c>
      <c r="I347" s="327" t="s">
        <v>521</v>
      </c>
      <c r="J347" s="327" t="s">
        <v>521</v>
      </c>
    </row>
    <row r="348" spans="1:10" x14ac:dyDescent="0.35">
      <c r="A348" s="283" t="s">
        <v>3226</v>
      </c>
      <c r="B348" s="327" t="s">
        <v>521</v>
      </c>
      <c r="C348" s="327" t="s">
        <v>550</v>
      </c>
      <c r="D348" s="327" t="s">
        <v>521</v>
      </c>
      <c r="E348" s="327" t="s">
        <v>521</v>
      </c>
      <c r="F348" s="327" t="s">
        <v>521</v>
      </c>
      <c r="G348" s="327" t="s">
        <v>521</v>
      </c>
      <c r="H348" s="327" t="s">
        <v>521</v>
      </c>
      <c r="I348" s="327" t="s">
        <v>521</v>
      </c>
      <c r="J348" s="327" t="s">
        <v>521</v>
      </c>
    </row>
    <row r="349" spans="1:10" x14ac:dyDescent="0.35">
      <c r="A349" s="283" t="s">
        <v>3227</v>
      </c>
      <c r="B349" s="327" t="s">
        <v>494</v>
      </c>
      <c r="C349" s="327" t="s">
        <v>550</v>
      </c>
      <c r="D349" s="327" t="s">
        <v>526</v>
      </c>
      <c r="E349" s="327" t="s">
        <v>492</v>
      </c>
      <c r="F349" s="327" t="s">
        <v>492</v>
      </c>
      <c r="G349" s="327" t="s">
        <v>494</v>
      </c>
      <c r="H349" s="327" t="s">
        <v>492</v>
      </c>
      <c r="I349" s="327" t="s">
        <v>492</v>
      </c>
      <c r="J349" s="327" t="s">
        <v>492</v>
      </c>
    </row>
    <row r="350" spans="1:10" x14ac:dyDescent="0.35">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x14ac:dyDescent="0.35">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x14ac:dyDescent="0.35">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x14ac:dyDescent="0.35">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x14ac:dyDescent="0.35">
      <c r="A354" s="283" t="s">
        <v>3225</v>
      </c>
      <c r="B354" s="329" t="s">
        <v>521</v>
      </c>
      <c r="C354" s="327" t="s">
        <v>550</v>
      </c>
      <c r="D354" s="327" t="s">
        <v>521</v>
      </c>
      <c r="E354" s="327" t="s">
        <v>521</v>
      </c>
      <c r="F354" s="327" t="s">
        <v>521</v>
      </c>
      <c r="G354" s="329" t="s">
        <v>521</v>
      </c>
      <c r="H354" s="329" t="s">
        <v>521</v>
      </c>
      <c r="I354" s="329" t="s">
        <v>521</v>
      </c>
      <c r="J354" s="329" t="s">
        <v>521</v>
      </c>
    </row>
    <row r="355" spans="1:10" x14ac:dyDescent="0.35">
      <c r="A355" s="283" t="s">
        <v>3226</v>
      </c>
      <c r="B355" s="329" t="s">
        <v>521</v>
      </c>
      <c r="C355" s="327" t="s">
        <v>550</v>
      </c>
      <c r="D355" s="327" t="s">
        <v>521</v>
      </c>
      <c r="E355" s="327" t="s">
        <v>521</v>
      </c>
      <c r="F355" s="327" t="s">
        <v>521</v>
      </c>
      <c r="G355" s="329" t="s">
        <v>521</v>
      </c>
      <c r="H355" s="329" t="s">
        <v>521</v>
      </c>
      <c r="I355" s="329" t="s">
        <v>521</v>
      </c>
      <c r="J355" s="329" t="s">
        <v>521</v>
      </c>
    </row>
    <row r="356" spans="1:10" x14ac:dyDescent="0.35">
      <c r="A356" s="283" t="s">
        <v>3227</v>
      </c>
      <c r="B356" s="329" t="s">
        <v>494</v>
      </c>
      <c r="C356" s="327" t="s">
        <v>550</v>
      </c>
      <c r="D356" s="327" t="s">
        <v>526</v>
      </c>
      <c r="E356" s="327" t="s">
        <v>492</v>
      </c>
      <c r="F356" s="327" t="s">
        <v>492</v>
      </c>
      <c r="G356" s="329" t="s">
        <v>494</v>
      </c>
      <c r="H356" s="329" t="s">
        <v>492</v>
      </c>
      <c r="I356" s="329" t="s">
        <v>492</v>
      </c>
      <c r="J356" s="329" t="s">
        <v>492</v>
      </c>
    </row>
    <row r="357" spans="1:10" x14ac:dyDescent="0.35">
      <c r="A357" s="290" t="s">
        <v>599</v>
      </c>
      <c r="B357" s="327" t="s">
        <v>566</v>
      </c>
      <c r="C357" s="327" t="s">
        <v>550</v>
      </c>
      <c r="D357" s="328" t="s">
        <v>187</v>
      </c>
      <c r="E357" s="328" t="s">
        <v>187</v>
      </c>
      <c r="F357" s="328" t="s">
        <v>187</v>
      </c>
      <c r="G357" s="327" t="s">
        <v>566</v>
      </c>
      <c r="H357" s="327" t="s">
        <v>3119</v>
      </c>
      <c r="I357" s="327" t="s">
        <v>3119</v>
      </c>
      <c r="J357" s="328" t="s">
        <v>187</v>
      </c>
    </row>
    <row r="358" spans="1:10" x14ac:dyDescent="0.35">
      <c r="A358" s="283" t="s">
        <v>574</v>
      </c>
      <c r="B358" s="329" t="s">
        <v>494</v>
      </c>
      <c r="C358" s="327" t="s">
        <v>550</v>
      </c>
      <c r="D358" s="327" t="s">
        <v>494</v>
      </c>
      <c r="E358" s="327" t="s">
        <v>494</v>
      </c>
      <c r="F358" s="327" t="s">
        <v>494</v>
      </c>
      <c r="G358" s="329" t="s">
        <v>494</v>
      </c>
      <c r="H358" s="329" t="s">
        <v>494</v>
      </c>
      <c r="I358" s="329" t="s">
        <v>494</v>
      </c>
      <c r="J358" s="328" t="s">
        <v>187</v>
      </c>
    </row>
    <row r="359" spans="1:10" x14ac:dyDescent="0.35">
      <c r="A359" s="283" t="s">
        <v>575</v>
      </c>
      <c r="B359" s="329" t="s">
        <v>494</v>
      </c>
      <c r="C359" s="327" t="s">
        <v>550</v>
      </c>
      <c r="D359" s="327" t="s">
        <v>494</v>
      </c>
      <c r="E359" s="327" t="s">
        <v>494</v>
      </c>
      <c r="F359" s="327" t="s">
        <v>494</v>
      </c>
      <c r="G359" s="329" t="s">
        <v>494</v>
      </c>
      <c r="H359" s="329" t="s">
        <v>494</v>
      </c>
      <c r="I359" s="329" t="s">
        <v>494</v>
      </c>
      <c r="J359" s="328" t="s">
        <v>187</v>
      </c>
    </row>
    <row r="360" spans="1:10" x14ac:dyDescent="0.35">
      <c r="A360" s="283" t="s">
        <v>576</v>
      </c>
      <c r="B360" s="329" t="s">
        <v>494</v>
      </c>
      <c r="C360" s="327" t="s">
        <v>550</v>
      </c>
      <c r="D360" s="327" t="s">
        <v>494</v>
      </c>
      <c r="E360" s="327" t="s">
        <v>494</v>
      </c>
      <c r="F360" s="327" t="s">
        <v>494</v>
      </c>
      <c r="G360" s="329" t="s">
        <v>494</v>
      </c>
      <c r="H360" s="329" t="s">
        <v>494</v>
      </c>
      <c r="I360" s="329" t="s">
        <v>494</v>
      </c>
      <c r="J360" s="328" t="s">
        <v>187</v>
      </c>
    </row>
    <row r="361" spans="1:10" x14ac:dyDescent="0.35">
      <c r="A361" s="283" t="s">
        <v>3236</v>
      </c>
      <c r="B361" s="327" t="s">
        <v>494</v>
      </c>
      <c r="C361" s="327" t="s">
        <v>550</v>
      </c>
      <c r="D361" s="328" t="s">
        <v>187</v>
      </c>
      <c r="E361" s="328" t="s">
        <v>187</v>
      </c>
      <c r="F361" s="328" t="s">
        <v>187</v>
      </c>
      <c r="G361" s="327" t="s">
        <v>494</v>
      </c>
      <c r="H361" s="327" t="s">
        <v>521</v>
      </c>
      <c r="I361" s="327" t="s">
        <v>521</v>
      </c>
      <c r="J361" s="328" t="s">
        <v>187</v>
      </c>
    </row>
    <row r="362" spans="1:10" x14ac:dyDescent="0.35">
      <c r="A362" s="283" t="s">
        <v>553</v>
      </c>
      <c r="B362" s="329" t="s">
        <v>494</v>
      </c>
      <c r="C362" s="327" t="s">
        <v>550</v>
      </c>
      <c r="D362" s="327" t="s">
        <v>494</v>
      </c>
      <c r="E362" s="327" t="s">
        <v>494</v>
      </c>
      <c r="F362" s="327" t="s">
        <v>494</v>
      </c>
      <c r="G362" s="329" t="s">
        <v>494</v>
      </c>
      <c r="H362" s="329" t="s">
        <v>494</v>
      </c>
      <c r="I362" s="329" t="s">
        <v>494</v>
      </c>
      <c r="J362" s="328" t="s">
        <v>187</v>
      </c>
    </row>
    <row r="363" spans="1:10" x14ac:dyDescent="0.35">
      <c r="A363" s="283" t="s">
        <v>3227</v>
      </c>
      <c r="B363" s="329" t="s">
        <v>494</v>
      </c>
      <c r="C363" s="327" t="s">
        <v>550</v>
      </c>
      <c r="D363" s="327" t="s">
        <v>494</v>
      </c>
      <c r="E363" s="327" t="s">
        <v>492</v>
      </c>
      <c r="F363" s="327" t="s">
        <v>492</v>
      </c>
      <c r="G363" s="329" t="s">
        <v>494</v>
      </c>
      <c r="H363" s="329" t="s">
        <v>492</v>
      </c>
      <c r="I363" s="329" t="s">
        <v>492</v>
      </c>
      <c r="J363" s="328" t="s">
        <v>187</v>
      </c>
    </row>
    <row r="364" spans="1:10" x14ac:dyDescent="0.35">
      <c r="A364" s="283" t="s">
        <v>3237</v>
      </c>
      <c r="B364" s="327" t="s">
        <v>521</v>
      </c>
      <c r="C364" s="327" t="s">
        <v>550</v>
      </c>
      <c r="D364" s="328" t="s">
        <v>187</v>
      </c>
      <c r="E364" s="328" t="s">
        <v>187</v>
      </c>
      <c r="F364" s="328" t="s">
        <v>187</v>
      </c>
      <c r="G364" s="327" t="s">
        <v>521</v>
      </c>
      <c r="H364" s="327" t="s">
        <v>521</v>
      </c>
      <c r="I364" s="327" t="s">
        <v>521</v>
      </c>
      <c r="J364" s="328" t="s">
        <v>187</v>
      </c>
    </row>
    <row r="365" spans="1:10" x14ac:dyDescent="0.35">
      <c r="A365" s="290" t="s">
        <v>600</v>
      </c>
      <c r="B365" s="327" t="s">
        <v>566</v>
      </c>
      <c r="C365" s="327" t="s">
        <v>550</v>
      </c>
      <c r="D365" s="328" t="s">
        <v>187</v>
      </c>
      <c r="E365" s="328" t="s">
        <v>187</v>
      </c>
      <c r="F365" s="328" t="s">
        <v>187</v>
      </c>
      <c r="G365" s="327" t="s">
        <v>566</v>
      </c>
      <c r="H365" s="327" t="s">
        <v>3119</v>
      </c>
      <c r="I365" s="327" t="s">
        <v>3119</v>
      </c>
      <c r="J365" s="328" t="s">
        <v>187</v>
      </c>
    </row>
    <row r="366" spans="1:10" x14ac:dyDescent="0.35">
      <c r="A366" s="283" t="s">
        <v>588</v>
      </c>
      <c r="B366" s="329" t="s">
        <v>494</v>
      </c>
      <c r="C366" s="327" t="s">
        <v>550</v>
      </c>
      <c r="D366" s="327" t="s">
        <v>494</v>
      </c>
      <c r="E366" s="327" t="s">
        <v>494</v>
      </c>
      <c r="F366" s="327" t="s">
        <v>494</v>
      </c>
      <c r="G366" s="329" t="s">
        <v>494</v>
      </c>
      <c r="H366" s="329" t="s">
        <v>494</v>
      </c>
      <c r="I366" s="329" t="s">
        <v>494</v>
      </c>
      <c r="J366" s="328" t="s">
        <v>187</v>
      </c>
    </row>
    <row r="367" spans="1:10" x14ac:dyDescent="0.35">
      <c r="A367" s="283" t="s">
        <v>589</v>
      </c>
      <c r="B367" s="329" t="s">
        <v>494</v>
      </c>
      <c r="C367" s="327" t="s">
        <v>550</v>
      </c>
      <c r="D367" s="327" t="s">
        <v>494</v>
      </c>
      <c r="E367" s="327" t="s">
        <v>494</v>
      </c>
      <c r="F367" s="327" t="s">
        <v>494</v>
      </c>
      <c r="G367" s="329" t="s">
        <v>494</v>
      </c>
      <c r="H367" s="329" t="s">
        <v>494</v>
      </c>
      <c r="I367" s="329" t="s">
        <v>494</v>
      </c>
      <c r="J367" s="328" t="s">
        <v>187</v>
      </c>
    </row>
    <row r="368" spans="1:10" x14ac:dyDescent="0.35">
      <c r="A368" s="283" t="s">
        <v>574</v>
      </c>
      <c r="B368" s="329" t="s">
        <v>494</v>
      </c>
      <c r="C368" s="327" t="s">
        <v>550</v>
      </c>
      <c r="D368" s="327" t="s">
        <v>494</v>
      </c>
      <c r="E368" s="327" t="s">
        <v>494</v>
      </c>
      <c r="F368" s="327" t="s">
        <v>494</v>
      </c>
      <c r="G368" s="329" t="s">
        <v>494</v>
      </c>
      <c r="H368" s="329" t="s">
        <v>494</v>
      </c>
      <c r="I368" s="329" t="s">
        <v>494</v>
      </c>
      <c r="J368" s="328" t="s">
        <v>187</v>
      </c>
    </row>
    <row r="369" spans="1:10" x14ac:dyDescent="0.35">
      <c r="A369" s="283" t="s">
        <v>3241</v>
      </c>
      <c r="B369" s="327" t="s">
        <v>494</v>
      </c>
      <c r="C369" s="327" t="s">
        <v>550</v>
      </c>
      <c r="D369" s="328" t="s">
        <v>187</v>
      </c>
      <c r="E369" s="328" t="s">
        <v>187</v>
      </c>
      <c r="F369" s="328" t="s">
        <v>187</v>
      </c>
      <c r="G369" s="327" t="s">
        <v>494</v>
      </c>
      <c r="H369" s="327" t="s">
        <v>494</v>
      </c>
      <c r="I369" s="327" t="s">
        <v>494</v>
      </c>
      <c r="J369" s="328" t="s">
        <v>187</v>
      </c>
    </row>
    <row r="370" spans="1:10" x14ac:dyDescent="0.35">
      <c r="A370" s="283" t="s">
        <v>553</v>
      </c>
      <c r="B370" s="329" t="s">
        <v>494</v>
      </c>
      <c r="C370" s="327" t="s">
        <v>550</v>
      </c>
      <c r="D370" s="327" t="s">
        <v>494</v>
      </c>
      <c r="E370" s="327" t="s">
        <v>494</v>
      </c>
      <c r="F370" s="327" t="s">
        <v>494</v>
      </c>
      <c r="G370" s="329" t="s">
        <v>494</v>
      </c>
      <c r="H370" s="329" t="s">
        <v>494</v>
      </c>
      <c r="I370" s="329" t="s">
        <v>494</v>
      </c>
      <c r="J370" s="328" t="s">
        <v>187</v>
      </c>
    </row>
    <row r="371" spans="1:10" x14ac:dyDescent="0.35">
      <c r="A371" s="283" t="s">
        <v>3227</v>
      </c>
      <c r="B371" s="329" t="s">
        <v>494</v>
      </c>
      <c r="C371" s="327" t="s">
        <v>550</v>
      </c>
      <c r="D371" s="327" t="s">
        <v>494</v>
      </c>
      <c r="E371" s="327" t="s">
        <v>492</v>
      </c>
      <c r="F371" s="327" t="s">
        <v>492</v>
      </c>
      <c r="G371" s="329" t="s">
        <v>494</v>
      </c>
      <c r="H371" s="329" t="s">
        <v>492</v>
      </c>
      <c r="I371" s="329" t="s">
        <v>492</v>
      </c>
      <c r="J371" s="328" t="s">
        <v>187</v>
      </c>
    </row>
    <row r="372" spans="1:10" x14ac:dyDescent="0.35">
      <c r="A372" s="283" t="s">
        <v>3242</v>
      </c>
      <c r="B372" s="327" t="s">
        <v>521</v>
      </c>
      <c r="C372" s="327" t="s">
        <v>550</v>
      </c>
      <c r="D372" s="328" t="s">
        <v>187</v>
      </c>
      <c r="E372" s="328" t="s">
        <v>187</v>
      </c>
      <c r="F372" s="328" t="s">
        <v>187</v>
      </c>
      <c r="G372" s="327" t="s">
        <v>521</v>
      </c>
      <c r="H372" s="327" t="s">
        <v>521</v>
      </c>
      <c r="I372" s="327" t="s">
        <v>521</v>
      </c>
      <c r="J372" s="328" t="s">
        <v>187</v>
      </c>
    </row>
    <row r="373" spans="1:10" x14ac:dyDescent="0.35">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x14ac:dyDescent="0.35">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x14ac:dyDescent="0.35">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x14ac:dyDescent="0.35">
      <c r="A376" s="288" t="s">
        <v>557</v>
      </c>
      <c r="B376" s="329" t="s">
        <v>492</v>
      </c>
      <c r="C376" s="327" t="s">
        <v>550</v>
      </c>
      <c r="D376" s="327" t="s">
        <v>492</v>
      </c>
      <c r="E376" s="327" t="s">
        <v>492</v>
      </c>
      <c r="F376" s="327" t="s">
        <v>492</v>
      </c>
      <c r="G376" s="329" t="s">
        <v>492</v>
      </c>
      <c r="H376" s="329" t="s">
        <v>492</v>
      </c>
      <c r="I376" s="329" t="s">
        <v>492</v>
      </c>
      <c r="J376" s="329" t="s">
        <v>492</v>
      </c>
    </row>
    <row r="377" spans="1:10" x14ac:dyDescent="0.35">
      <c r="A377" s="288" t="s">
        <v>558</v>
      </c>
      <c r="B377" s="329" t="s">
        <v>492</v>
      </c>
      <c r="C377" s="327" t="s">
        <v>550</v>
      </c>
      <c r="D377" s="327" t="s">
        <v>492</v>
      </c>
      <c r="E377" s="327" t="s">
        <v>492</v>
      </c>
      <c r="F377" s="327" t="s">
        <v>492</v>
      </c>
      <c r="G377" s="329" t="s">
        <v>492</v>
      </c>
      <c r="H377" s="329" t="s">
        <v>492</v>
      </c>
      <c r="I377" s="329" t="s">
        <v>492</v>
      </c>
      <c r="J377" s="329" t="s">
        <v>492</v>
      </c>
    </row>
    <row r="378" spans="1:10" x14ac:dyDescent="0.35">
      <c r="A378" s="288" t="s">
        <v>559</v>
      </c>
      <c r="B378" s="329" t="s">
        <v>492</v>
      </c>
      <c r="C378" s="327" t="s">
        <v>550</v>
      </c>
      <c r="D378" s="327" t="s">
        <v>492</v>
      </c>
      <c r="E378" s="327" t="s">
        <v>492</v>
      </c>
      <c r="F378" s="327" t="s">
        <v>492</v>
      </c>
      <c r="G378" s="329" t="s">
        <v>492</v>
      </c>
      <c r="H378" s="329" t="s">
        <v>492</v>
      </c>
      <c r="I378" s="329" t="s">
        <v>492</v>
      </c>
      <c r="J378" s="329" t="s">
        <v>492</v>
      </c>
    </row>
    <row r="379" spans="1:10" x14ac:dyDescent="0.35">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x14ac:dyDescent="0.35">
      <c r="A380" s="288" t="s">
        <v>561</v>
      </c>
      <c r="B380" s="329" t="s">
        <v>521</v>
      </c>
      <c r="C380" s="327" t="s">
        <v>550</v>
      </c>
      <c r="D380" s="327" t="s">
        <v>521</v>
      </c>
      <c r="E380" s="327" t="s">
        <v>521</v>
      </c>
      <c r="F380" s="327" t="s">
        <v>521</v>
      </c>
      <c r="G380" s="329" t="s">
        <v>521</v>
      </c>
      <c r="H380" s="329" t="s">
        <v>521</v>
      </c>
      <c r="I380" s="329" t="s">
        <v>521</v>
      </c>
      <c r="J380" s="329" t="s">
        <v>521</v>
      </c>
    </row>
    <row r="381" spans="1:10" x14ac:dyDescent="0.35">
      <c r="A381" s="288" t="s">
        <v>92</v>
      </c>
      <c r="B381" s="329" t="s">
        <v>492</v>
      </c>
      <c r="C381" s="327" t="s">
        <v>550</v>
      </c>
      <c r="D381" s="327" t="s">
        <v>492</v>
      </c>
      <c r="E381" s="327" t="s">
        <v>492</v>
      </c>
      <c r="F381" s="327" t="s">
        <v>492</v>
      </c>
      <c r="G381" s="329" t="s">
        <v>492</v>
      </c>
      <c r="H381" s="329" t="s">
        <v>492</v>
      </c>
      <c r="I381" s="329" t="s">
        <v>492</v>
      </c>
      <c r="J381" s="329" t="s">
        <v>492</v>
      </c>
    </row>
    <row r="382" spans="1:10" x14ac:dyDescent="0.35">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x14ac:dyDescent="0.35">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x14ac:dyDescent="0.35">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x14ac:dyDescent="0.35">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x14ac:dyDescent="0.35">
      <c r="A386" s="288" t="s">
        <v>560</v>
      </c>
      <c r="B386" s="329" t="s">
        <v>521</v>
      </c>
      <c r="C386" s="327" t="s">
        <v>550</v>
      </c>
      <c r="D386" s="327" t="s">
        <v>521</v>
      </c>
      <c r="E386" s="327" t="s">
        <v>521</v>
      </c>
      <c r="F386" s="327" t="s">
        <v>521</v>
      </c>
      <c r="G386" s="329" t="s">
        <v>521</v>
      </c>
      <c r="H386" s="329" t="s">
        <v>521</v>
      </c>
      <c r="I386" s="329" t="s">
        <v>521</v>
      </c>
      <c r="J386" s="329" t="s">
        <v>521</v>
      </c>
    </row>
    <row r="387" spans="1:10" x14ac:dyDescent="0.35">
      <c r="A387" s="288" t="s">
        <v>561</v>
      </c>
      <c r="B387" s="329" t="s">
        <v>521</v>
      </c>
      <c r="C387" s="327" t="s">
        <v>550</v>
      </c>
      <c r="D387" s="327" t="s">
        <v>521</v>
      </c>
      <c r="E387" s="327" t="s">
        <v>521</v>
      </c>
      <c r="F387" s="327" t="s">
        <v>521</v>
      </c>
      <c r="G387" s="329" t="s">
        <v>521</v>
      </c>
      <c r="H387" s="329" t="s">
        <v>521</v>
      </c>
      <c r="I387" s="329" t="s">
        <v>521</v>
      </c>
      <c r="J387" s="329" t="s">
        <v>521</v>
      </c>
    </row>
    <row r="388" spans="1:10" x14ac:dyDescent="0.35">
      <c r="A388" s="288" t="s">
        <v>92</v>
      </c>
      <c r="B388" s="329" t="s">
        <v>519</v>
      </c>
      <c r="C388" s="327" t="s">
        <v>550</v>
      </c>
      <c r="D388" s="327" t="s">
        <v>515</v>
      </c>
      <c r="E388" s="327" t="s">
        <v>519</v>
      </c>
      <c r="F388" s="327" t="s">
        <v>519</v>
      </c>
      <c r="G388" s="329" t="s">
        <v>519</v>
      </c>
      <c r="H388" s="329" t="s">
        <v>519</v>
      </c>
      <c r="I388" s="329" t="s">
        <v>519</v>
      </c>
      <c r="J388" s="329" t="s">
        <v>492</v>
      </c>
    </row>
    <row r="389" spans="1:10" x14ac:dyDescent="0.35">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x14ac:dyDescent="0.35">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x14ac:dyDescent="0.35">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x14ac:dyDescent="0.35">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x14ac:dyDescent="0.35">
      <c r="A393" s="288" t="s">
        <v>560</v>
      </c>
      <c r="B393" s="329" t="s">
        <v>521</v>
      </c>
      <c r="C393" s="327" t="s">
        <v>550</v>
      </c>
      <c r="D393" s="327" t="s">
        <v>521</v>
      </c>
      <c r="E393" s="327" t="s">
        <v>521</v>
      </c>
      <c r="F393" s="327" t="s">
        <v>521</v>
      </c>
      <c r="G393" s="329" t="s">
        <v>521</v>
      </c>
      <c r="H393" s="329" t="s">
        <v>521</v>
      </c>
      <c r="I393" s="329" t="s">
        <v>521</v>
      </c>
      <c r="J393" s="329" t="s">
        <v>521</v>
      </c>
    </row>
    <row r="394" spans="1:10" x14ac:dyDescent="0.35">
      <c r="A394" s="288" t="s">
        <v>561</v>
      </c>
      <c r="B394" s="329" t="s">
        <v>521</v>
      </c>
      <c r="C394" s="327" t="s">
        <v>550</v>
      </c>
      <c r="D394" s="327" t="s">
        <v>521</v>
      </c>
      <c r="E394" s="327" t="s">
        <v>521</v>
      </c>
      <c r="F394" s="327" t="s">
        <v>521</v>
      </c>
      <c r="G394" s="329" t="s">
        <v>521</v>
      </c>
      <c r="H394" s="329" t="s">
        <v>521</v>
      </c>
      <c r="I394" s="329" t="s">
        <v>521</v>
      </c>
      <c r="J394" s="329" t="s">
        <v>521</v>
      </c>
    </row>
    <row r="395" spans="1:10" x14ac:dyDescent="0.35">
      <c r="A395" s="288" t="s">
        <v>92</v>
      </c>
      <c r="B395" s="329" t="s">
        <v>492</v>
      </c>
      <c r="C395" s="327" t="s">
        <v>550</v>
      </c>
      <c r="D395" s="327" t="s">
        <v>492</v>
      </c>
      <c r="E395" s="327" t="s">
        <v>492</v>
      </c>
      <c r="F395" s="327" t="s">
        <v>492</v>
      </c>
      <c r="G395" s="329" t="s">
        <v>492</v>
      </c>
      <c r="H395" s="329" t="s">
        <v>492</v>
      </c>
      <c r="I395" s="329" t="s">
        <v>492</v>
      </c>
      <c r="J395" s="329" t="s">
        <v>492</v>
      </c>
    </row>
    <row r="396" spans="1:10" x14ac:dyDescent="0.35">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x14ac:dyDescent="0.35">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x14ac:dyDescent="0.35">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x14ac:dyDescent="0.35">
      <c r="A399" s="288" t="s">
        <v>558</v>
      </c>
      <c r="B399" s="329" t="s">
        <v>521</v>
      </c>
      <c r="C399" s="327" t="s">
        <v>550</v>
      </c>
      <c r="D399" s="327" t="s">
        <v>521</v>
      </c>
      <c r="E399" s="327" t="s">
        <v>521</v>
      </c>
      <c r="F399" s="327" t="s">
        <v>521</v>
      </c>
      <c r="G399" s="329" t="s">
        <v>521</v>
      </c>
      <c r="H399" s="329" t="s">
        <v>521</v>
      </c>
      <c r="I399" s="329" t="s">
        <v>521</v>
      </c>
      <c r="J399" s="328" t="s">
        <v>187</v>
      </c>
    </row>
    <row r="400" spans="1:10" x14ac:dyDescent="0.35">
      <c r="A400" s="288" t="s">
        <v>559</v>
      </c>
      <c r="B400" s="329" t="s">
        <v>521</v>
      </c>
      <c r="C400" s="327" t="s">
        <v>550</v>
      </c>
      <c r="D400" s="327" t="s">
        <v>521</v>
      </c>
      <c r="E400" s="327" t="s">
        <v>521</v>
      </c>
      <c r="F400" s="327" t="s">
        <v>521</v>
      </c>
      <c r="G400" s="329" t="s">
        <v>521</v>
      </c>
      <c r="H400" s="329" t="s">
        <v>521</v>
      </c>
      <c r="I400" s="329" t="s">
        <v>521</v>
      </c>
      <c r="J400" s="328" t="s">
        <v>187</v>
      </c>
    </row>
    <row r="401" spans="1:13" x14ac:dyDescent="0.35">
      <c r="A401" s="288" t="s">
        <v>560</v>
      </c>
      <c r="B401" s="329" t="s">
        <v>521</v>
      </c>
      <c r="C401" s="327" t="s">
        <v>550</v>
      </c>
      <c r="D401" s="327" t="s">
        <v>521</v>
      </c>
      <c r="E401" s="327" t="s">
        <v>521</v>
      </c>
      <c r="F401" s="327" t="s">
        <v>521</v>
      </c>
      <c r="G401" s="329" t="s">
        <v>521</v>
      </c>
      <c r="H401" s="329" t="s">
        <v>521</v>
      </c>
      <c r="I401" s="329" t="s">
        <v>521</v>
      </c>
      <c r="J401" s="328" t="s">
        <v>187</v>
      </c>
    </row>
    <row r="402" spans="1:13" x14ac:dyDescent="0.35">
      <c r="A402" s="288" t="s">
        <v>92</v>
      </c>
      <c r="B402" s="329" t="s">
        <v>521</v>
      </c>
      <c r="C402" s="327" t="s">
        <v>550</v>
      </c>
      <c r="D402" s="327" t="s">
        <v>521</v>
      </c>
      <c r="E402" s="327" t="s">
        <v>521</v>
      </c>
      <c r="F402" s="327" t="s">
        <v>521</v>
      </c>
      <c r="G402" s="329" t="s">
        <v>521</v>
      </c>
      <c r="H402" s="329" t="s">
        <v>521</v>
      </c>
      <c r="I402" s="329" t="s">
        <v>521</v>
      </c>
      <c r="J402" s="328" t="s">
        <v>187</v>
      </c>
    </row>
    <row r="403" spans="1:13" x14ac:dyDescent="0.35">
      <c r="A403" s="60" t="s">
        <v>608</v>
      </c>
      <c r="B403" s="330"/>
      <c r="C403" s="330"/>
      <c r="D403" s="330"/>
      <c r="E403" s="330"/>
      <c r="F403" s="330"/>
      <c r="G403" s="330"/>
      <c r="H403" s="330"/>
      <c r="I403" s="330"/>
      <c r="J403" s="330"/>
    </row>
    <row r="404" spans="1:13" x14ac:dyDescent="0.35">
      <c r="A404" s="61" t="s">
        <v>609</v>
      </c>
      <c r="B404" s="328" t="s">
        <v>187</v>
      </c>
      <c r="C404" s="328" t="s">
        <v>187</v>
      </c>
      <c r="D404" s="328" t="s">
        <v>187</v>
      </c>
      <c r="E404" s="328" t="s">
        <v>187</v>
      </c>
      <c r="F404" s="328" t="s">
        <v>187</v>
      </c>
      <c r="G404" s="328" t="s">
        <v>187</v>
      </c>
      <c r="H404" s="328" t="s">
        <v>187</v>
      </c>
      <c r="I404" s="328" t="s">
        <v>187</v>
      </c>
      <c r="J404" s="328" t="s">
        <v>187</v>
      </c>
    </row>
    <row r="405" spans="1:13" x14ac:dyDescent="0.35">
      <c r="A405" s="290" t="s">
        <v>3227</v>
      </c>
      <c r="B405" s="329" t="s">
        <v>492</v>
      </c>
      <c r="C405" s="327" t="s">
        <v>550</v>
      </c>
      <c r="D405" s="327" t="s">
        <v>492</v>
      </c>
      <c r="E405" s="327" t="s">
        <v>492</v>
      </c>
      <c r="F405" s="327" t="s">
        <v>492</v>
      </c>
      <c r="G405" s="329" t="s">
        <v>492</v>
      </c>
      <c r="H405" s="329" t="s">
        <v>492</v>
      </c>
      <c r="I405" s="329" t="s">
        <v>492</v>
      </c>
      <c r="J405" s="329" t="s">
        <v>492</v>
      </c>
    </row>
    <row r="406" spans="1:13" x14ac:dyDescent="0.35">
      <c r="A406" s="290" t="s">
        <v>3247</v>
      </c>
      <c r="B406" s="329" t="s">
        <v>492</v>
      </c>
      <c r="C406" s="327" t="s">
        <v>550</v>
      </c>
      <c r="D406" s="327" t="s">
        <v>492</v>
      </c>
      <c r="E406" s="327" t="s">
        <v>492</v>
      </c>
      <c r="F406" s="327" t="s">
        <v>492</v>
      </c>
      <c r="G406" s="329" t="s">
        <v>492</v>
      </c>
      <c r="H406" s="329" t="s">
        <v>492</v>
      </c>
      <c r="I406" s="329" t="s">
        <v>492</v>
      </c>
      <c r="J406" s="329" t="s">
        <v>492</v>
      </c>
    </row>
    <row r="408" spans="1:13" x14ac:dyDescent="0.35">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13" t="s">
        <v>611</v>
      </c>
      <c r="B410" s="413"/>
      <c r="C410" s="413"/>
      <c r="D410" s="413"/>
      <c r="E410" s="413"/>
      <c r="F410" s="413"/>
      <c r="G410" s="413"/>
      <c r="H410" s="217"/>
      <c r="I410" s="217"/>
      <c r="J410" s="217"/>
      <c r="K410" s="217"/>
      <c r="L410" s="217"/>
      <c r="M410" s="49" t="s">
        <v>476</v>
      </c>
    </row>
    <row r="411" spans="1:13" ht="15.5" x14ac:dyDescent="0.35">
      <c r="A411" s="212" t="s">
        <v>721</v>
      </c>
      <c r="B411" s="52"/>
      <c r="C411" s="52"/>
      <c r="D411" s="52"/>
      <c r="E411" s="52"/>
      <c r="F411" s="52"/>
      <c r="G411" s="52"/>
      <c r="H411" s="217"/>
      <c r="I411" s="217"/>
      <c r="J411" s="217"/>
      <c r="K411" s="217"/>
      <c r="L411" s="217"/>
      <c r="M411" s="49" t="s">
        <v>3390</v>
      </c>
    </row>
    <row r="412" spans="1:13" x14ac:dyDescent="0.35">
      <c r="A412" s="219"/>
      <c r="B412" s="217"/>
      <c r="C412" s="217"/>
      <c r="D412" s="217"/>
      <c r="E412" s="217"/>
      <c r="F412" s="217"/>
      <c r="G412" s="217"/>
      <c r="H412" s="217"/>
      <c r="I412" s="217"/>
      <c r="J412" s="217"/>
      <c r="K412" s="217"/>
      <c r="L412" s="218"/>
      <c r="M412" s="49" t="s">
        <v>477</v>
      </c>
    </row>
    <row r="413" spans="1:13" x14ac:dyDescent="0.35">
      <c r="A413" s="217"/>
      <c r="B413" s="217"/>
      <c r="C413" s="217"/>
      <c r="D413" s="217"/>
      <c r="E413" s="217"/>
      <c r="F413" s="217"/>
      <c r="G413" s="217"/>
      <c r="H413" s="217"/>
      <c r="I413" s="217"/>
      <c r="J413" s="217"/>
      <c r="K413" s="217"/>
      <c r="L413" s="217"/>
      <c r="M413" s="220"/>
    </row>
    <row r="414" spans="1:13" ht="37" x14ac:dyDescent="0.3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x14ac:dyDescent="0.4">
      <c r="A415" s="227"/>
      <c r="B415" s="436" t="s">
        <v>486</v>
      </c>
      <c r="C415" s="436"/>
      <c r="D415" s="437"/>
      <c r="E415" s="438" t="s">
        <v>619</v>
      </c>
      <c r="F415" s="436"/>
      <c r="G415" s="437"/>
      <c r="H415" s="438" t="s">
        <v>486</v>
      </c>
      <c r="I415" s="439"/>
      <c r="J415" s="439"/>
      <c r="K415" s="439"/>
      <c r="L415" s="439"/>
      <c r="M415" s="440"/>
    </row>
    <row r="416" spans="1:13" ht="15" thickTop="1" x14ac:dyDescent="0.35">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x14ac:dyDescent="0.35">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x14ac:dyDescent="0.35">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x14ac:dyDescent="0.35">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x14ac:dyDescent="0.35">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x14ac:dyDescent="0.35">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x14ac:dyDescent="0.35">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x14ac:dyDescent="0.35">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x14ac:dyDescent="0.35">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x14ac:dyDescent="0.35">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x14ac:dyDescent="0.35">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x14ac:dyDescent="0.35">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x14ac:dyDescent="0.35">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x14ac:dyDescent="0.35">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x14ac:dyDescent="0.35">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x14ac:dyDescent="0.35">
      <c r="A432" s="301" t="s">
        <v>3248</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x14ac:dyDescent="0.35">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x14ac:dyDescent="0.35">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x14ac:dyDescent="0.35">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x14ac:dyDescent="0.35">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x14ac:dyDescent="0.35">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x14ac:dyDescent="0.35">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x14ac:dyDescent="0.35">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x14ac:dyDescent="0.35">
      <c r="A440" s="299" t="s">
        <v>3249</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x14ac:dyDescent="0.35">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x14ac:dyDescent="0.35">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x14ac:dyDescent="0.35">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x14ac:dyDescent="0.35">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x14ac:dyDescent="0.35">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x14ac:dyDescent="0.35">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x14ac:dyDescent="0.35">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x14ac:dyDescent="0.35">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x14ac:dyDescent="0.35">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x14ac:dyDescent="0.35">
      <c r="A450" s="304" t="s">
        <v>3250</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x14ac:dyDescent="0.35">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x14ac:dyDescent="0.35">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x14ac:dyDescent="0.35">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x14ac:dyDescent="0.35">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x14ac:dyDescent="0.35">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x14ac:dyDescent="0.35">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x14ac:dyDescent="0.35">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x14ac:dyDescent="0.35">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x14ac:dyDescent="0.35">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x14ac:dyDescent="0.35">
      <c r="A460" s="304" t="s">
        <v>3251</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x14ac:dyDescent="0.35">
      <c r="A461" s="304" t="s">
        <v>3252</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x14ac:dyDescent="0.35">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x14ac:dyDescent="0.35">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x14ac:dyDescent="0.35">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43" t="s">
        <v>664</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x14ac:dyDescent="0.3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3390</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58"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x14ac:dyDescent="0.4">
      <c r="A472" s="459"/>
      <c r="B472" s="438" t="s">
        <v>3121</v>
      </c>
      <c r="C472" s="436"/>
      <c r="D472" s="436"/>
      <c r="E472" s="436"/>
      <c r="F472" s="436"/>
      <c r="G472" s="436"/>
      <c r="H472" s="436"/>
      <c r="I472" s="436"/>
      <c r="J472" s="436"/>
      <c r="K472" s="436"/>
      <c r="L472" s="436"/>
      <c r="M472" s="436"/>
      <c r="N472" s="436"/>
      <c r="O472" s="436"/>
      <c r="P472" s="436"/>
      <c r="Q472" s="436"/>
      <c r="R472" s="437"/>
      <c r="S472" s="264"/>
      <c r="T472" s="264"/>
      <c r="U472" s="444" t="s">
        <v>699</v>
      </c>
      <c r="V472" s="445"/>
      <c r="W472" s="438" t="s">
        <v>3121</v>
      </c>
      <c r="X472" s="436"/>
      <c r="Y472" s="436"/>
      <c r="Z472" s="436"/>
      <c r="AA472" s="436"/>
      <c r="AB472" s="436"/>
      <c r="AC472" s="437"/>
      <c r="AD472" s="264"/>
      <c r="AE472" s="264"/>
      <c r="AF472" s="444" t="s">
        <v>699</v>
      </c>
      <c r="AG472" s="445"/>
      <c r="AH472" s="240" t="s">
        <v>619</v>
      </c>
      <c r="AI472" s="265" t="s">
        <v>3121</v>
      </c>
      <c r="AJ472" s="241" t="s">
        <v>3121</v>
      </c>
    </row>
    <row r="473" spans="1:36" ht="15" thickTop="1" x14ac:dyDescent="0.35">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x14ac:dyDescent="0.35">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x14ac:dyDescent="0.35">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x14ac:dyDescent="0.35">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x14ac:dyDescent="0.35">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x14ac:dyDescent="0.35">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x14ac:dyDescent="0.35">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x14ac:dyDescent="0.35">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x14ac:dyDescent="0.35">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x14ac:dyDescent="0.35">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x14ac:dyDescent="0.35">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x14ac:dyDescent="0.35">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x14ac:dyDescent="0.35">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x14ac:dyDescent="0.35">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x14ac:dyDescent="0.35">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x14ac:dyDescent="0.35">
      <c r="A488" s="332" t="s">
        <v>3391</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x14ac:dyDescent="0.35">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x14ac:dyDescent="0.35">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x14ac:dyDescent="0.35">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x14ac:dyDescent="0.35">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x14ac:dyDescent="0.35">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x14ac:dyDescent="0.35">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x14ac:dyDescent="0.35">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x14ac:dyDescent="0.35">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x14ac:dyDescent="0.35">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x14ac:dyDescent="0.35">
      <c r="A498" s="332" t="s">
        <v>3392</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x14ac:dyDescent="0.35">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x14ac:dyDescent="0.35">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x14ac:dyDescent="0.35">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x14ac:dyDescent="0.4">
      <c r="A502" s="244" t="s">
        <v>712</v>
      </c>
      <c r="B502" s="444" t="s">
        <v>699</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 thickTop="1" x14ac:dyDescent="0.35">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x14ac:dyDescent="0.35">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x14ac:dyDescent="0.35">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x14ac:dyDescent="0.35">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x14ac:dyDescent="0.35">
      <c r="A507" s="341" t="s">
        <v>3393</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x14ac:dyDescent="0.35">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x14ac:dyDescent="0.35">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x14ac:dyDescent="0.35">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720</v>
      </c>
      <c r="B514" s="217"/>
      <c r="C514" s="217"/>
      <c r="D514" s="217"/>
      <c r="E514" s="217"/>
      <c r="F514" s="218"/>
      <c r="G514" s="49" t="s">
        <v>476</v>
      </c>
    </row>
    <row r="515" spans="1:7" ht="15" x14ac:dyDescent="0.35">
      <c r="A515" s="232" t="s">
        <v>721</v>
      </c>
      <c r="B515" s="217"/>
      <c r="C515" s="217"/>
      <c r="D515" s="217"/>
      <c r="E515" s="217"/>
      <c r="F515" s="218"/>
      <c r="G515" s="49" t="s">
        <v>3390</v>
      </c>
    </row>
    <row r="516" spans="1:7" x14ac:dyDescent="0.35">
      <c r="A516" s="217"/>
      <c r="B516" s="217"/>
      <c r="C516" s="217"/>
      <c r="D516" s="217"/>
      <c r="E516" s="217"/>
      <c r="F516" s="218"/>
      <c r="G516" s="49" t="s">
        <v>477</v>
      </c>
    </row>
    <row r="517" spans="1:7" x14ac:dyDescent="0.35">
      <c r="A517" s="217"/>
      <c r="B517" s="217"/>
      <c r="C517" s="217"/>
      <c r="D517" s="217"/>
      <c r="E517" s="217"/>
      <c r="F517" s="231"/>
      <c r="G517" s="217"/>
    </row>
    <row r="518" spans="1:7" x14ac:dyDescent="0.35">
      <c r="A518" s="308" t="s">
        <v>722</v>
      </c>
      <c r="B518" s="309" t="s">
        <v>479</v>
      </c>
      <c r="C518" s="226" t="s">
        <v>480</v>
      </c>
      <c r="D518" s="226" t="s">
        <v>481</v>
      </c>
      <c r="E518" s="226" t="s">
        <v>617</v>
      </c>
      <c r="F518" s="245" t="s">
        <v>483</v>
      </c>
      <c r="G518" s="245" t="s">
        <v>484</v>
      </c>
    </row>
    <row r="519" spans="1:7" ht="15" thickBot="1" x14ac:dyDescent="0.4">
      <c r="A519" s="310" t="s">
        <v>723</v>
      </c>
      <c r="B519" s="436" t="s">
        <v>486</v>
      </c>
      <c r="C519" s="436"/>
      <c r="D519" s="436"/>
      <c r="E519" s="436"/>
      <c r="F519" s="436"/>
      <c r="G519" s="437"/>
    </row>
    <row r="520" spans="1:7" ht="15" thickTop="1" x14ac:dyDescent="0.35">
      <c r="A520" s="311" t="s">
        <v>724</v>
      </c>
      <c r="B520" s="331">
        <v>7853.7090592547993</v>
      </c>
      <c r="C520" s="331">
        <v>9418.7606550076798</v>
      </c>
      <c r="D520" s="331">
        <v>1108.4205949512345</v>
      </c>
      <c r="E520" s="331">
        <v>14.91067980114685</v>
      </c>
      <c r="F520" s="331">
        <v>363.40666610922074</v>
      </c>
      <c r="G520" s="331" t="s">
        <v>492</v>
      </c>
    </row>
    <row r="521" spans="1:7" x14ac:dyDescent="0.35">
      <c r="A521" s="336" t="s">
        <v>725</v>
      </c>
      <c r="B521" s="328" t="s">
        <v>187</v>
      </c>
      <c r="C521" s="331">
        <v>8681.5577516158737</v>
      </c>
      <c r="D521" s="331">
        <v>54.694930480826123</v>
      </c>
      <c r="E521" s="328" t="s">
        <v>187</v>
      </c>
      <c r="F521" s="328" t="s">
        <v>187</v>
      </c>
      <c r="G521" s="331" t="s">
        <v>492</v>
      </c>
    </row>
    <row r="522" spans="1:7" x14ac:dyDescent="0.35">
      <c r="A522" s="336" t="s">
        <v>726</v>
      </c>
      <c r="B522" s="328" t="s">
        <v>187</v>
      </c>
      <c r="C522" s="331">
        <v>6721.72746699257</v>
      </c>
      <c r="D522" s="328" t="s">
        <v>187</v>
      </c>
      <c r="E522" s="328" t="s">
        <v>187</v>
      </c>
      <c r="F522" s="328" t="s">
        <v>187</v>
      </c>
      <c r="G522" s="328" t="s">
        <v>187</v>
      </c>
    </row>
    <row r="523" spans="1:7" x14ac:dyDescent="0.35">
      <c r="A523" s="343" t="s">
        <v>3394</v>
      </c>
      <c r="B523" s="328" t="s">
        <v>187</v>
      </c>
      <c r="C523" s="331">
        <v>6459.5584610062451</v>
      </c>
      <c r="D523" s="328" t="s">
        <v>187</v>
      </c>
      <c r="E523" s="328" t="s">
        <v>187</v>
      </c>
      <c r="F523" s="328" t="s">
        <v>187</v>
      </c>
      <c r="G523" s="328" t="s">
        <v>187</v>
      </c>
    </row>
    <row r="524" spans="1:7" x14ac:dyDescent="0.35">
      <c r="A524" s="344" t="s">
        <v>727</v>
      </c>
      <c r="B524" s="328" t="s">
        <v>187</v>
      </c>
      <c r="C524" s="328" t="s">
        <v>187</v>
      </c>
      <c r="D524" s="328" t="s">
        <v>187</v>
      </c>
      <c r="E524" s="328" t="s">
        <v>187</v>
      </c>
      <c r="F524" s="328" t="s">
        <v>187</v>
      </c>
      <c r="G524" s="328" t="s">
        <v>187</v>
      </c>
    </row>
    <row r="525" spans="1:7" x14ac:dyDescent="0.35">
      <c r="A525" s="345" t="s">
        <v>728</v>
      </c>
      <c r="B525" s="328" t="s">
        <v>187</v>
      </c>
      <c r="C525" s="331" t="s">
        <v>187</v>
      </c>
      <c r="D525" s="328" t="s">
        <v>187</v>
      </c>
      <c r="E525" s="328" t="s">
        <v>187</v>
      </c>
      <c r="F525" s="328" t="s">
        <v>187</v>
      </c>
      <c r="G525" s="328" t="s">
        <v>187</v>
      </c>
    </row>
    <row r="526" spans="1:7" x14ac:dyDescent="0.35">
      <c r="A526" s="345" t="s">
        <v>729</v>
      </c>
      <c r="B526" s="328" t="s">
        <v>187</v>
      </c>
      <c r="C526" s="331" t="s">
        <v>187</v>
      </c>
      <c r="D526" s="328" t="s">
        <v>187</v>
      </c>
      <c r="E526" s="328" t="s">
        <v>187</v>
      </c>
      <c r="F526" s="328" t="s">
        <v>187</v>
      </c>
      <c r="G526" s="328" t="s">
        <v>187</v>
      </c>
    </row>
    <row r="527" spans="1:7" x14ac:dyDescent="0.35">
      <c r="A527" s="344" t="s">
        <v>730</v>
      </c>
      <c r="B527" s="328" t="s">
        <v>187</v>
      </c>
      <c r="C527" s="328" t="s">
        <v>187</v>
      </c>
      <c r="D527" s="328" t="s">
        <v>187</v>
      </c>
      <c r="E527" s="328" t="s">
        <v>187</v>
      </c>
      <c r="F527" s="328" t="s">
        <v>187</v>
      </c>
      <c r="G527" s="328" t="s">
        <v>187</v>
      </c>
    </row>
    <row r="528" spans="1:7" x14ac:dyDescent="0.35">
      <c r="A528" s="345" t="s">
        <v>731</v>
      </c>
      <c r="B528" s="328" t="s">
        <v>187</v>
      </c>
      <c r="C528" s="331" t="s">
        <v>187</v>
      </c>
      <c r="D528" s="328" t="s">
        <v>187</v>
      </c>
      <c r="E528" s="328" t="s">
        <v>187</v>
      </c>
      <c r="F528" s="328" t="s">
        <v>187</v>
      </c>
      <c r="G528" s="328" t="s">
        <v>187</v>
      </c>
    </row>
    <row r="529" spans="1:7" x14ac:dyDescent="0.35">
      <c r="A529" s="345" t="s">
        <v>732</v>
      </c>
      <c r="B529" s="328" t="s">
        <v>187</v>
      </c>
      <c r="C529" s="331" t="s">
        <v>187</v>
      </c>
      <c r="D529" s="328" t="s">
        <v>187</v>
      </c>
      <c r="E529" s="328" t="s">
        <v>187</v>
      </c>
      <c r="F529" s="328" t="s">
        <v>187</v>
      </c>
      <c r="G529" s="328" t="s">
        <v>187</v>
      </c>
    </row>
    <row r="530" spans="1:7" x14ac:dyDescent="0.35">
      <c r="A530" s="345" t="s">
        <v>733</v>
      </c>
      <c r="B530" s="328" t="s">
        <v>187</v>
      </c>
      <c r="C530" s="331" t="s">
        <v>187</v>
      </c>
      <c r="D530" s="328" t="s">
        <v>187</v>
      </c>
      <c r="E530" s="328" t="s">
        <v>187</v>
      </c>
      <c r="F530" s="328" t="s">
        <v>187</v>
      </c>
      <c r="G530" s="328" t="s">
        <v>187</v>
      </c>
    </row>
    <row r="531" spans="1:7" x14ac:dyDescent="0.35">
      <c r="A531" s="344" t="s">
        <v>734</v>
      </c>
      <c r="B531" s="328" t="s">
        <v>187</v>
      </c>
      <c r="C531" s="328" t="s">
        <v>187</v>
      </c>
      <c r="D531" s="328" t="s">
        <v>187</v>
      </c>
      <c r="E531" s="328" t="s">
        <v>187</v>
      </c>
      <c r="F531" s="328" t="s">
        <v>187</v>
      </c>
      <c r="G531" s="328" t="s">
        <v>187</v>
      </c>
    </row>
    <row r="532" spans="1:7" x14ac:dyDescent="0.35">
      <c r="A532" s="345" t="s">
        <v>3395</v>
      </c>
      <c r="B532" s="328" t="s">
        <v>187</v>
      </c>
      <c r="C532" s="331">
        <v>6459.5584610062451</v>
      </c>
      <c r="D532" s="328" t="s">
        <v>187</v>
      </c>
      <c r="E532" s="328" t="s">
        <v>187</v>
      </c>
      <c r="F532" s="328" t="s">
        <v>187</v>
      </c>
      <c r="G532" s="328" t="s">
        <v>187</v>
      </c>
    </row>
    <row r="533" spans="1:7" x14ac:dyDescent="0.35">
      <c r="A533" s="346" t="s">
        <v>737</v>
      </c>
      <c r="B533" s="328" t="s">
        <v>187</v>
      </c>
      <c r="C533" s="331">
        <v>473.19623090020355</v>
      </c>
      <c r="D533" s="328"/>
      <c r="E533" s="328" t="s">
        <v>187</v>
      </c>
      <c r="F533" s="328" t="s">
        <v>187</v>
      </c>
      <c r="G533" s="328"/>
    </row>
    <row r="534" spans="1:7" x14ac:dyDescent="0.35">
      <c r="A534" s="346" t="s">
        <v>738</v>
      </c>
      <c r="B534" s="328" t="s">
        <v>187</v>
      </c>
      <c r="C534" s="331">
        <v>299.39799460361405</v>
      </c>
      <c r="D534" s="328"/>
      <c r="E534" s="328" t="s">
        <v>187</v>
      </c>
      <c r="F534" s="328" t="s">
        <v>187</v>
      </c>
      <c r="G534" s="328"/>
    </row>
    <row r="535" spans="1:7" x14ac:dyDescent="0.35">
      <c r="A535" s="346" t="s">
        <v>739</v>
      </c>
      <c r="B535" s="328" t="s">
        <v>187</v>
      </c>
      <c r="C535" s="331">
        <v>3035.0507480212009</v>
      </c>
      <c r="D535" s="328"/>
      <c r="E535" s="328" t="s">
        <v>187</v>
      </c>
      <c r="F535" s="328" t="s">
        <v>187</v>
      </c>
      <c r="G535" s="328"/>
    </row>
    <row r="536" spans="1:7" x14ac:dyDescent="0.35">
      <c r="A536" s="346" t="s">
        <v>740</v>
      </c>
      <c r="B536" s="328" t="s">
        <v>187</v>
      </c>
      <c r="C536" s="331">
        <v>251.93525163617798</v>
      </c>
      <c r="D536" s="328"/>
      <c r="E536" s="328" t="s">
        <v>187</v>
      </c>
      <c r="F536" s="328" t="s">
        <v>187</v>
      </c>
      <c r="G536" s="328"/>
    </row>
    <row r="537" spans="1:7" x14ac:dyDescent="0.35">
      <c r="A537" s="346" t="s">
        <v>741</v>
      </c>
      <c r="B537" s="328" t="s">
        <v>187</v>
      </c>
      <c r="C537" s="331">
        <v>297.36246326322032</v>
      </c>
      <c r="D537" s="328"/>
      <c r="E537" s="328" t="s">
        <v>187</v>
      </c>
      <c r="F537" s="328" t="s">
        <v>187</v>
      </c>
      <c r="G537" s="328"/>
    </row>
    <row r="538" spans="1:7" x14ac:dyDescent="0.35">
      <c r="A538" s="346" t="s">
        <v>742</v>
      </c>
      <c r="B538" s="328" t="s">
        <v>187</v>
      </c>
      <c r="C538" s="331">
        <v>309.95636595734669</v>
      </c>
      <c r="D538" s="328"/>
      <c r="E538" s="328" t="s">
        <v>187</v>
      </c>
      <c r="F538" s="328" t="s">
        <v>187</v>
      </c>
      <c r="G538" s="328"/>
    </row>
    <row r="539" spans="1:7" x14ac:dyDescent="0.35">
      <c r="A539" s="346" t="s">
        <v>743</v>
      </c>
      <c r="B539" s="328" t="s">
        <v>187</v>
      </c>
      <c r="C539" s="331">
        <v>178.40438707912745</v>
      </c>
      <c r="D539" s="328"/>
      <c r="E539" s="328" t="s">
        <v>187</v>
      </c>
      <c r="F539" s="328" t="s">
        <v>187</v>
      </c>
      <c r="G539" s="328"/>
    </row>
    <row r="540" spans="1:7" x14ac:dyDescent="0.35">
      <c r="A540" s="346" t="s">
        <v>744</v>
      </c>
      <c r="B540" s="328" t="s">
        <v>187</v>
      </c>
      <c r="C540" s="331">
        <v>214.11005793654462</v>
      </c>
      <c r="D540" s="328"/>
      <c r="E540" s="328" t="s">
        <v>187</v>
      </c>
      <c r="F540" s="328" t="s">
        <v>187</v>
      </c>
      <c r="G540" s="328"/>
    </row>
    <row r="541" spans="1:7" x14ac:dyDescent="0.35">
      <c r="A541" s="346" t="s">
        <v>745</v>
      </c>
      <c r="B541" s="328" t="s">
        <v>187</v>
      </c>
      <c r="C541" s="331">
        <v>1167.114207479091</v>
      </c>
      <c r="D541" s="328"/>
      <c r="E541" s="328" t="s">
        <v>187</v>
      </c>
      <c r="F541" s="328" t="s">
        <v>187</v>
      </c>
      <c r="G541" s="328"/>
    </row>
    <row r="542" spans="1:7" x14ac:dyDescent="0.35">
      <c r="A542" s="346" t="s">
        <v>3122</v>
      </c>
      <c r="B542" s="328" t="s">
        <v>187</v>
      </c>
      <c r="C542" s="331">
        <v>178.70274178817721</v>
      </c>
      <c r="D542" s="328"/>
      <c r="E542" s="328" t="s">
        <v>187</v>
      </c>
      <c r="F542" s="328" t="s">
        <v>187</v>
      </c>
      <c r="G542" s="328"/>
    </row>
    <row r="543" spans="1:7" x14ac:dyDescent="0.35">
      <c r="A543" s="346" t="s">
        <v>3123</v>
      </c>
      <c r="B543" s="328" t="s">
        <v>187</v>
      </c>
      <c r="C543" s="331">
        <v>54.328012341541672</v>
      </c>
      <c r="D543" s="328"/>
      <c r="E543" s="328" t="s">
        <v>187</v>
      </c>
      <c r="F543" s="328" t="s">
        <v>187</v>
      </c>
      <c r="G543" s="328"/>
    </row>
    <row r="544" spans="1:7" x14ac:dyDescent="0.35">
      <c r="A544" s="343" t="s">
        <v>746</v>
      </c>
      <c r="B544" s="328" t="s">
        <v>187</v>
      </c>
      <c r="C544" s="331">
        <v>55.215000000000003</v>
      </c>
      <c r="D544" s="328" t="s">
        <v>187</v>
      </c>
      <c r="E544" s="328" t="s">
        <v>187</v>
      </c>
      <c r="F544" s="328" t="s">
        <v>187</v>
      </c>
      <c r="G544" s="328" t="s">
        <v>187</v>
      </c>
    </row>
    <row r="545" spans="1:7" x14ac:dyDescent="0.35">
      <c r="A545" s="343" t="s">
        <v>747</v>
      </c>
      <c r="B545" s="328" t="s">
        <v>187</v>
      </c>
      <c r="C545" s="331">
        <v>91.609200000000001</v>
      </c>
      <c r="D545" s="328" t="s">
        <v>187</v>
      </c>
      <c r="E545" s="328" t="s">
        <v>187</v>
      </c>
      <c r="F545" s="328" t="s">
        <v>187</v>
      </c>
      <c r="G545" s="328" t="s">
        <v>187</v>
      </c>
    </row>
    <row r="546" spans="1:7" x14ac:dyDescent="0.35">
      <c r="A546" s="343" t="s">
        <v>748</v>
      </c>
      <c r="B546" s="328" t="s">
        <v>187</v>
      </c>
      <c r="C546" s="331">
        <v>115.34480598632427</v>
      </c>
      <c r="D546" s="328" t="s">
        <v>187</v>
      </c>
      <c r="E546" s="328" t="s">
        <v>187</v>
      </c>
      <c r="F546" s="328" t="s">
        <v>187</v>
      </c>
      <c r="G546" s="328" t="s">
        <v>187</v>
      </c>
    </row>
    <row r="547" spans="1:7" x14ac:dyDescent="0.35">
      <c r="A547" s="347" t="s">
        <v>749</v>
      </c>
      <c r="B547" s="328" t="s">
        <v>187</v>
      </c>
      <c r="C547" s="331" t="s">
        <v>519</v>
      </c>
      <c r="D547" s="328"/>
      <c r="E547" s="328" t="s">
        <v>187</v>
      </c>
      <c r="F547" s="328" t="s">
        <v>187</v>
      </c>
      <c r="G547" s="328"/>
    </row>
    <row r="548" spans="1:7" x14ac:dyDescent="0.35">
      <c r="A548" s="347" t="s">
        <v>750</v>
      </c>
      <c r="B548" s="328" t="s">
        <v>187</v>
      </c>
      <c r="C548" s="331">
        <v>26.068534199999998</v>
      </c>
      <c r="D548" s="328"/>
      <c r="E548" s="328" t="s">
        <v>187</v>
      </c>
      <c r="F548" s="328" t="s">
        <v>187</v>
      </c>
      <c r="G548" s="328"/>
    </row>
    <row r="549" spans="1:7" x14ac:dyDescent="0.35">
      <c r="A549" s="347" t="s">
        <v>751</v>
      </c>
      <c r="B549" s="328" t="s">
        <v>187</v>
      </c>
      <c r="C549" s="331">
        <v>69.750133199999993</v>
      </c>
      <c r="D549" s="328"/>
      <c r="E549" s="328" t="s">
        <v>187</v>
      </c>
      <c r="F549" s="328" t="s">
        <v>187</v>
      </c>
      <c r="G549" s="328"/>
    </row>
    <row r="550" spans="1:7" x14ac:dyDescent="0.35">
      <c r="A550" s="347" t="s">
        <v>752</v>
      </c>
      <c r="B550" s="328" t="s">
        <v>187</v>
      </c>
      <c r="C550" s="331">
        <v>2.1242679999999998</v>
      </c>
      <c r="D550" s="328"/>
      <c r="E550" s="328" t="s">
        <v>187</v>
      </c>
      <c r="F550" s="328" t="s">
        <v>187</v>
      </c>
      <c r="G550" s="328"/>
    </row>
    <row r="551" spans="1:7" x14ac:dyDescent="0.35">
      <c r="A551" s="347" t="s">
        <v>753</v>
      </c>
      <c r="B551" s="328" t="s">
        <v>187</v>
      </c>
      <c r="C551" s="331" t="s">
        <v>519</v>
      </c>
      <c r="D551" s="328"/>
      <c r="E551" s="328" t="s">
        <v>187</v>
      </c>
      <c r="F551" s="328" t="s">
        <v>187</v>
      </c>
      <c r="G551" s="328"/>
    </row>
    <row r="552" spans="1:7" x14ac:dyDescent="0.35">
      <c r="A552" s="348" t="s">
        <v>754</v>
      </c>
      <c r="B552" s="328" t="s">
        <v>187</v>
      </c>
      <c r="C552" s="331">
        <v>17.401870586324279</v>
      </c>
      <c r="D552" s="328" t="s">
        <v>187</v>
      </c>
      <c r="E552" s="328" t="s">
        <v>187</v>
      </c>
      <c r="F552" s="328" t="s">
        <v>187</v>
      </c>
      <c r="G552" s="328" t="s">
        <v>187</v>
      </c>
    </row>
    <row r="553" spans="1:7" x14ac:dyDescent="0.35">
      <c r="A553" s="349" t="s">
        <v>755</v>
      </c>
      <c r="B553" s="328" t="s">
        <v>187</v>
      </c>
      <c r="C553" s="331">
        <v>17.401870586324279</v>
      </c>
      <c r="D553" s="328"/>
      <c r="E553" s="328" t="s">
        <v>187</v>
      </c>
      <c r="F553" s="328" t="s">
        <v>187</v>
      </c>
      <c r="G553" s="328"/>
    </row>
    <row r="554" spans="1:7" x14ac:dyDescent="0.35">
      <c r="A554" s="336" t="s">
        <v>756</v>
      </c>
      <c r="B554" s="328" t="s">
        <v>187</v>
      </c>
      <c r="C554" s="331">
        <v>1959.8302846233032</v>
      </c>
      <c r="D554" s="331">
        <v>54.694930480826123</v>
      </c>
      <c r="E554" s="328" t="s">
        <v>187</v>
      </c>
      <c r="F554" s="328" t="s">
        <v>187</v>
      </c>
      <c r="G554" s="331" t="s">
        <v>492</v>
      </c>
    </row>
    <row r="555" spans="1:7" x14ac:dyDescent="0.35">
      <c r="A555" s="350" t="s">
        <v>3396</v>
      </c>
      <c r="B555" s="328" t="s">
        <v>187</v>
      </c>
      <c r="C555" s="331">
        <v>1009.8520195503449</v>
      </c>
      <c r="D555" s="331">
        <v>42.152764039128421</v>
      </c>
      <c r="E555" s="328" t="s">
        <v>187</v>
      </c>
      <c r="F555" s="328" t="s">
        <v>187</v>
      </c>
      <c r="G555" s="331" t="s">
        <v>492</v>
      </c>
    </row>
    <row r="556" spans="1:7" x14ac:dyDescent="0.35">
      <c r="A556" s="344" t="s">
        <v>727</v>
      </c>
      <c r="B556" s="328" t="s">
        <v>187</v>
      </c>
      <c r="C556" s="328" t="s">
        <v>187</v>
      </c>
      <c r="D556" s="328" t="s">
        <v>187</v>
      </c>
      <c r="E556" s="328" t="s">
        <v>187</v>
      </c>
      <c r="F556" s="328" t="s">
        <v>187</v>
      </c>
      <c r="G556" s="328" t="s">
        <v>187</v>
      </c>
    </row>
    <row r="557" spans="1:7" x14ac:dyDescent="0.35">
      <c r="A557" s="345" t="s">
        <v>728</v>
      </c>
      <c r="B557" s="328" t="s">
        <v>187</v>
      </c>
      <c r="C557" s="331" t="s">
        <v>187</v>
      </c>
      <c r="D557" s="331" t="s">
        <v>187</v>
      </c>
      <c r="E557" s="328" t="s">
        <v>187</v>
      </c>
      <c r="F557" s="328" t="s">
        <v>187</v>
      </c>
      <c r="G557" s="329" t="s">
        <v>187</v>
      </c>
    </row>
    <row r="558" spans="1:7" x14ac:dyDescent="0.35">
      <c r="A558" s="345" t="s">
        <v>729</v>
      </c>
      <c r="B558" s="328" t="s">
        <v>187</v>
      </c>
      <c r="C558" s="331" t="s">
        <v>187</v>
      </c>
      <c r="D558" s="331" t="s">
        <v>187</v>
      </c>
      <c r="E558" s="328" t="s">
        <v>187</v>
      </c>
      <c r="F558" s="328" t="s">
        <v>187</v>
      </c>
      <c r="G558" s="329" t="s">
        <v>187</v>
      </c>
    </row>
    <row r="559" spans="1:7" x14ac:dyDescent="0.35">
      <c r="A559" s="344" t="s">
        <v>730</v>
      </c>
      <c r="B559" s="328" t="s">
        <v>187</v>
      </c>
      <c r="C559" s="328" t="s">
        <v>187</v>
      </c>
      <c r="D559" s="328" t="s">
        <v>187</v>
      </c>
      <c r="E559" s="328" t="s">
        <v>187</v>
      </c>
      <c r="F559" s="328" t="s">
        <v>187</v>
      </c>
      <c r="G559" s="328" t="s">
        <v>187</v>
      </c>
    </row>
    <row r="560" spans="1:7" x14ac:dyDescent="0.35">
      <c r="A560" s="345" t="s">
        <v>731</v>
      </c>
      <c r="B560" s="328" t="s">
        <v>187</v>
      </c>
      <c r="C560" s="331" t="s">
        <v>187</v>
      </c>
      <c r="D560" s="331" t="s">
        <v>187</v>
      </c>
      <c r="E560" s="328" t="s">
        <v>187</v>
      </c>
      <c r="F560" s="328" t="s">
        <v>187</v>
      </c>
      <c r="G560" s="329" t="s">
        <v>187</v>
      </c>
    </row>
    <row r="561" spans="1:7" x14ac:dyDescent="0.35">
      <c r="A561" s="345" t="s">
        <v>732</v>
      </c>
      <c r="B561" s="328" t="s">
        <v>187</v>
      </c>
      <c r="C561" s="331" t="s">
        <v>187</v>
      </c>
      <c r="D561" s="331" t="s">
        <v>187</v>
      </c>
      <c r="E561" s="328" t="s">
        <v>187</v>
      </c>
      <c r="F561" s="328" t="s">
        <v>187</v>
      </c>
      <c r="G561" s="329" t="s">
        <v>187</v>
      </c>
    </row>
    <row r="562" spans="1:7" x14ac:dyDescent="0.35">
      <c r="A562" s="345" t="s">
        <v>733</v>
      </c>
      <c r="B562" s="328" t="s">
        <v>187</v>
      </c>
      <c r="C562" s="331" t="s">
        <v>187</v>
      </c>
      <c r="D562" s="331" t="s">
        <v>187</v>
      </c>
      <c r="E562" s="328" t="s">
        <v>187</v>
      </c>
      <c r="F562" s="328" t="s">
        <v>187</v>
      </c>
      <c r="G562" s="329" t="s">
        <v>187</v>
      </c>
    </row>
    <row r="563" spans="1:7" x14ac:dyDescent="0.35">
      <c r="A563" s="344" t="s">
        <v>734</v>
      </c>
      <c r="B563" s="328" t="s">
        <v>187</v>
      </c>
      <c r="C563" s="328" t="s">
        <v>187</v>
      </c>
      <c r="D563" s="328" t="s">
        <v>187</v>
      </c>
      <c r="E563" s="328" t="s">
        <v>187</v>
      </c>
      <c r="F563" s="328" t="s">
        <v>187</v>
      </c>
      <c r="G563" s="328" t="s">
        <v>187</v>
      </c>
    </row>
    <row r="564" spans="1:7" x14ac:dyDescent="0.35">
      <c r="A564" s="345" t="s">
        <v>3397</v>
      </c>
      <c r="B564" s="328" t="s">
        <v>187</v>
      </c>
      <c r="C564" s="331">
        <v>1009.8520195503449</v>
      </c>
      <c r="D564" s="331">
        <v>42.152764039128421</v>
      </c>
      <c r="E564" s="328" t="s">
        <v>187</v>
      </c>
      <c r="F564" s="328" t="s">
        <v>187</v>
      </c>
      <c r="G564" s="329" t="s">
        <v>492</v>
      </c>
    </row>
    <row r="565" spans="1:7" x14ac:dyDescent="0.35">
      <c r="A565" s="346" t="s">
        <v>735</v>
      </c>
      <c r="B565" s="328" t="s">
        <v>187</v>
      </c>
      <c r="C565" s="331" t="s">
        <v>494</v>
      </c>
      <c r="D565" s="331" t="s">
        <v>494</v>
      </c>
      <c r="E565" s="328" t="s">
        <v>187</v>
      </c>
      <c r="F565" s="328" t="s">
        <v>187</v>
      </c>
      <c r="G565" s="329" t="s">
        <v>492</v>
      </c>
    </row>
    <row r="566" spans="1:7" x14ac:dyDescent="0.35">
      <c r="A566" s="346" t="s">
        <v>736</v>
      </c>
      <c r="B566" s="328" t="s">
        <v>187</v>
      </c>
      <c r="C566" s="331" t="s">
        <v>494</v>
      </c>
      <c r="D566" s="331" t="s">
        <v>494</v>
      </c>
      <c r="E566" s="328" t="s">
        <v>187</v>
      </c>
      <c r="F566" s="328" t="s">
        <v>187</v>
      </c>
      <c r="G566" s="329" t="s">
        <v>492</v>
      </c>
    </row>
    <row r="567" spans="1:7" x14ac:dyDescent="0.35">
      <c r="A567" s="346" t="s">
        <v>737</v>
      </c>
      <c r="B567" s="328" t="s">
        <v>187</v>
      </c>
      <c r="C567" s="331">
        <v>4.2126418231888598</v>
      </c>
      <c r="D567" s="331" t="s">
        <v>494</v>
      </c>
      <c r="E567" s="328" t="s">
        <v>187</v>
      </c>
      <c r="F567" s="328" t="s">
        <v>187</v>
      </c>
      <c r="G567" s="329" t="s">
        <v>492</v>
      </c>
    </row>
    <row r="568" spans="1:7" x14ac:dyDescent="0.35">
      <c r="A568" s="346" t="s">
        <v>738</v>
      </c>
      <c r="B568" s="328" t="s">
        <v>187</v>
      </c>
      <c r="C568" s="331">
        <v>2.7902546389271099</v>
      </c>
      <c r="D568" s="331" t="s">
        <v>494</v>
      </c>
      <c r="E568" s="328" t="s">
        <v>187</v>
      </c>
      <c r="F568" s="328" t="s">
        <v>187</v>
      </c>
      <c r="G568" s="329" t="s">
        <v>492</v>
      </c>
    </row>
    <row r="569" spans="1:7" x14ac:dyDescent="0.35">
      <c r="A569" s="346" t="s">
        <v>739</v>
      </c>
      <c r="B569" s="328" t="s">
        <v>187</v>
      </c>
      <c r="C569" s="331">
        <v>28.497717298240602</v>
      </c>
      <c r="D569" s="331" t="s">
        <v>494</v>
      </c>
      <c r="E569" s="328" t="s">
        <v>187</v>
      </c>
      <c r="F569" s="328" t="s">
        <v>187</v>
      </c>
      <c r="G569" s="329" t="s">
        <v>492</v>
      </c>
    </row>
    <row r="570" spans="1:7" x14ac:dyDescent="0.35">
      <c r="A570" s="346" t="s">
        <v>740</v>
      </c>
      <c r="B570" s="328" t="s">
        <v>187</v>
      </c>
      <c r="C570" s="331">
        <v>6.66034512616306</v>
      </c>
      <c r="D570" s="331">
        <v>7.8425112598720697</v>
      </c>
      <c r="E570" s="328" t="s">
        <v>187</v>
      </c>
      <c r="F570" s="328" t="s">
        <v>187</v>
      </c>
      <c r="G570" s="329" t="s">
        <v>492</v>
      </c>
    </row>
    <row r="571" spans="1:7" x14ac:dyDescent="0.35">
      <c r="A571" s="346" t="s">
        <v>741</v>
      </c>
      <c r="B571" s="328" t="s">
        <v>187</v>
      </c>
      <c r="C571" s="331">
        <v>2.52263043402202</v>
      </c>
      <c r="D571" s="331" t="s">
        <v>494</v>
      </c>
      <c r="E571" s="328" t="s">
        <v>187</v>
      </c>
      <c r="F571" s="328" t="s">
        <v>187</v>
      </c>
      <c r="G571" s="329" t="s">
        <v>492</v>
      </c>
    </row>
    <row r="572" spans="1:7" x14ac:dyDescent="0.35">
      <c r="A572" s="346" t="s">
        <v>742</v>
      </c>
      <c r="B572" s="328" t="s">
        <v>187</v>
      </c>
      <c r="C572" s="331">
        <v>15.278275422757799</v>
      </c>
      <c r="D572" s="331">
        <v>15.52463493848146</v>
      </c>
      <c r="E572" s="328" t="s">
        <v>187</v>
      </c>
      <c r="F572" s="328" t="s">
        <v>187</v>
      </c>
      <c r="G572" s="329" t="s">
        <v>492</v>
      </c>
    </row>
    <row r="573" spans="1:7" x14ac:dyDescent="0.35">
      <c r="A573" s="346" t="s">
        <v>743</v>
      </c>
      <c r="B573" s="328" t="s">
        <v>187</v>
      </c>
      <c r="C573" s="331">
        <v>8.8016924452317706</v>
      </c>
      <c r="D573" s="331">
        <v>8.4893956827476593</v>
      </c>
      <c r="E573" s="328" t="s">
        <v>187</v>
      </c>
      <c r="F573" s="328" t="s">
        <v>187</v>
      </c>
      <c r="G573" s="329" t="s">
        <v>492</v>
      </c>
    </row>
    <row r="574" spans="1:7" x14ac:dyDescent="0.35">
      <c r="A574" s="346" t="s">
        <v>744</v>
      </c>
      <c r="B574" s="328" t="s">
        <v>187</v>
      </c>
      <c r="C574" s="331">
        <v>2.0137792152480598</v>
      </c>
      <c r="D574" s="331" t="s">
        <v>494</v>
      </c>
      <c r="E574" s="328" t="s">
        <v>187</v>
      </c>
      <c r="F574" s="328" t="s">
        <v>187</v>
      </c>
      <c r="G574" s="329" t="s">
        <v>492</v>
      </c>
    </row>
    <row r="575" spans="1:7" x14ac:dyDescent="0.35">
      <c r="A575" s="346" t="s">
        <v>745</v>
      </c>
      <c r="B575" s="328" t="s">
        <v>187</v>
      </c>
      <c r="C575" s="331">
        <v>935.45098734337898</v>
      </c>
      <c r="D575" s="331">
        <v>10.296222158027231</v>
      </c>
      <c r="E575" s="328" t="s">
        <v>187</v>
      </c>
      <c r="F575" s="328" t="s">
        <v>187</v>
      </c>
      <c r="G575" s="329" t="s">
        <v>492</v>
      </c>
    </row>
    <row r="576" spans="1:7" x14ac:dyDescent="0.35">
      <c r="A576" s="346" t="s">
        <v>3122</v>
      </c>
      <c r="B576" s="328" t="s">
        <v>187</v>
      </c>
      <c r="C576" s="331">
        <v>2.84526374758499</v>
      </c>
      <c r="D576" s="331" t="s">
        <v>494</v>
      </c>
      <c r="E576" s="328" t="s">
        <v>187</v>
      </c>
      <c r="F576" s="328" t="s">
        <v>187</v>
      </c>
      <c r="G576" s="329" t="s">
        <v>492</v>
      </c>
    </row>
    <row r="577" spans="1:7" x14ac:dyDescent="0.35">
      <c r="A577" s="346" t="s">
        <v>3123</v>
      </c>
      <c r="B577" s="328" t="s">
        <v>187</v>
      </c>
      <c r="C577" s="331">
        <v>0.77843205560164996</v>
      </c>
      <c r="D577" s="331" t="s">
        <v>494</v>
      </c>
      <c r="E577" s="328" t="s">
        <v>187</v>
      </c>
      <c r="F577" s="328" t="s">
        <v>187</v>
      </c>
      <c r="G577" s="329" t="s">
        <v>492</v>
      </c>
    </row>
    <row r="578" spans="1:7" x14ac:dyDescent="0.35">
      <c r="A578" s="343" t="s">
        <v>746</v>
      </c>
      <c r="B578" s="328" t="s">
        <v>187</v>
      </c>
      <c r="C578" s="331">
        <v>2.33929947528482</v>
      </c>
      <c r="D578" s="331">
        <v>1.16065025717818</v>
      </c>
      <c r="E578" s="328" t="s">
        <v>187</v>
      </c>
      <c r="F578" s="328" t="s">
        <v>187</v>
      </c>
      <c r="G578" s="329" t="s">
        <v>492</v>
      </c>
    </row>
    <row r="579" spans="1:7" x14ac:dyDescent="0.35">
      <c r="A579" s="343" t="s">
        <v>747</v>
      </c>
      <c r="B579" s="328" t="s">
        <v>187</v>
      </c>
      <c r="C579" s="331">
        <v>811.93514606186397</v>
      </c>
      <c r="D579" s="331">
        <v>5.4580785736261301</v>
      </c>
      <c r="E579" s="328" t="s">
        <v>187</v>
      </c>
      <c r="F579" s="328" t="s">
        <v>187</v>
      </c>
      <c r="G579" s="329" t="s">
        <v>492</v>
      </c>
    </row>
    <row r="580" spans="1:7" x14ac:dyDescent="0.35">
      <c r="A580" s="343" t="s">
        <v>748</v>
      </c>
      <c r="B580" s="328" t="s">
        <v>187</v>
      </c>
      <c r="C580" s="331">
        <v>135.7038195358096</v>
      </c>
      <c r="D580" s="331">
        <v>5.9234376108933899</v>
      </c>
      <c r="E580" s="328" t="s">
        <v>187</v>
      </c>
      <c r="F580" s="328" t="s">
        <v>187</v>
      </c>
      <c r="G580" s="331" t="s">
        <v>492</v>
      </c>
    </row>
    <row r="581" spans="1:7" x14ac:dyDescent="0.35">
      <c r="A581" s="347" t="s">
        <v>749</v>
      </c>
      <c r="B581" s="328" t="s">
        <v>187</v>
      </c>
      <c r="C581" s="331" t="s">
        <v>519</v>
      </c>
      <c r="D581" s="331" t="s">
        <v>519</v>
      </c>
      <c r="E581" s="328" t="s">
        <v>187</v>
      </c>
      <c r="F581" s="328" t="s">
        <v>187</v>
      </c>
      <c r="G581" s="329" t="s">
        <v>492</v>
      </c>
    </row>
    <row r="582" spans="1:7" x14ac:dyDescent="0.35">
      <c r="A582" s="347" t="s">
        <v>750</v>
      </c>
      <c r="B582" s="328" t="s">
        <v>187</v>
      </c>
      <c r="C582" s="331">
        <v>0.39070037091767001</v>
      </c>
      <c r="D582" s="331">
        <v>8.605344306328E-2</v>
      </c>
      <c r="E582" s="328" t="s">
        <v>187</v>
      </c>
      <c r="F582" s="328" t="s">
        <v>187</v>
      </c>
      <c r="G582" s="329" t="s">
        <v>492</v>
      </c>
    </row>
    <row r="583" spans="1:7" x14ac:dyDescent="0.35">
      <c r="A583" s="347" t="s">
        <v>751</v>
      </c>
      <c r="B583" s="328" t="s">
        <v>187</v>
      </c>
      <c r="C583" s="331">
        <v>5.3420648053523196</v>
      </c>
      <c r="D583" s="331">
        <v>0.46691353425823001</v>
      </c>
      <c r="E583" s="328" t="s">
        <v>187</v>
      </c>
      <c r="F583" s="328" t="s">
        <v>187</v>
      </c>
      <c r="G583" s="329" t="s">
        <v>492</v>
      </c>
    </row>
    <row r="584" spans="1:7" x14ac:dyDescent="0.35">
      <c r="A584" s="347" t="s">
        <v>752</v>
      </c>
      <c r="B584" s="328" t="s">
        <v>187</v>
      </c>
      <c r="C584" s="331">
        <v>8.5169405120220004E-2</v>
      </c>
      <c r="D584" s="331">
        <v>8.4830813865599992E-3</v>
      </c>
      <c r="E584" s="328" t="s">
        <v>187</v>
      </c>
      <c r="F584" s="328" t="s">
        <v>187</v>
      </c>
      <c r="G584" s="329" t="s">
        <v>492</v>
      </c>
    </row>
    <row r="585" spans="1:7" x14ac:dyDescent="0.35">
      <c r="A585" s="347" t="s">
        <v>753</v>
      </c>
      <c r="B585" s="328" t="s">
        <v>187</v>
      </c>
      <c r="C585" s="331">
        <v>129.698664250798</v>
      </c>
      <c r="D585" s="331">
        <v>5.3619875521853197</v>
      </c>
      <c r="E585" s="328" t="s">
        <v>187</v>
      </c>
      <c r="F585" s="328" t="s">
        <v>187</v>
      </c>
      <c r="G585" s="329" t="s">
        <v>492</v>
      </c>
    </row>
    <row r="586" spans="1:7" x14ac:dyDescent="0.35">
      <c r="A586" s="348" t="s">
        <v>754</v>
      </c>
      <c r="B586" s="328" t="s">
        <v>187</v>
      </c>
      <c r="C586" s="331">
        <v>0.18722070362137999</v>
      </c>
      <c r="D586" s="331" t="s">
        <v>494</v>
      </c>
      <c r="E586" s="328" t="s">
        <v>187</v>
      </c>
      <c r="F586" s="328" t="s">
        <v>187</v>
      </c>
      <c r="G586" s="331" t="s">
        <v>492</v>
      </c>
    </row>
    <row r="587" spans="1:7" x14ac:dyDescent="0.35">
      <c r="A587" s="349" t="s">
        <v>755</v>
      </c>
      <c r="B587" s="328" t="s">
        <v>187</v>
      </c>
      <c r="C587" s="331">
        <v>0.18722070362137999</v>
      </c>
      <c r="D587" s="331" t="s">
        <v>494</v>
      </c>
      <c r="E587" s="328" t="s">
        <v>187</v>
      </c>
      <c r="F587" s="328" t="s">
        <v>187</v>
      </c>
      <c r="G587" s="329" t="s">
        <v>492</v>
      </c>
    </row>
    <row r="588" spans="1:7" ht="15" thickBot="1" x14ac:dyDescent="0.4">
      <c r="A588" s="343" t="s">
        <v>3398</v>
      </c>
      <c r="B588" s="328" t="s">
        <v>187</v>
      </c>
      <c r="C588" s="328" t="s">
        <v>187</v>
      </c>
      <c r="D588" s="331" t="s">
        <v>494</v>
      </c>
      <c r="E588" s="328" t="s">
        <v>187</v>
      </c>
      <c r="F588" s="328" t="s">
        <v>187</v>
      </c>
      <c r="G588" s="328" t="s">
        <v>187</v>
      </c>
    </row>
    <row r="589" spans="1:7" s="246" customFormat="1" ht="12.75" customHeight="1" thickTop="1" x14ac:dyDescent="0.25">
      <c r="A589" s="67" t="s">
        <v>757</v>
      </c>
      <c r="B589" s="328" t="s">
        <v>187</v>
      </c>
      <c r="C589" s="331">
        <v>719.88457694084161</v>
      </c>
      <c r="D589" s="328" t="s">
        <v>187</v>
      </c>
      <c r="E589" s="328" t="s">
        <v>187</v>
      </c>
      <c r="F589" s="328" t="s">
        <v>187</v>
      </c>
      <c r="G589" s="331" t="s">
        <v>492</v>
      </c>
    </row>
    <row r="590" spans="1:7" s="246" customFormat="1" ht="12.75" customHeight="1" x14ac:dyDescent="0.25">
      <c r="A590" s="68" t="s">
        <v>758</v>
      </c>
      <c r="B590" s="328" t="s">
        <v>187</v>
      </c>
      <c r="C590" s="329" t="s">
        <v>492</v>
      </c>
      <c r="D590" s="331">
        <v>1053.0935979415153</v>
      </c>
      <c r="E590" s="329" t="s">
        <v>492</v>
      </c>
      <c r="F590" s="329" t="s">
        <v>492</v>
      </c>
      <c r="G590" s="329" t="s">
        <v>492</v>
      </c>
    </row>
    <row r="591" spans="1:7" s="246" customFormat="1" ht="12.75" customHeight="1" x14ac:dyDescent="0.25">
      <c r="A591" s="68" t="s">
        <v>759</v>
      </c>
      <c r="B591" s="328" t="s">
        <v>187</v>
      </c>
      <c r="C591" s="331" t="s">
        <v>494</v>
      </c>
      <c r="D591" s="331" t="s">
        <v>494</v>
      </c>
      <c r="E591" s="329" t="s">
        <v>494</v>
      </c>
      <c r="F591" s="329" t="s">
        <v>494</v>
      </c>
      <c r="G591" s="329" t="s">
        <v>492</v>
      </c>
    </row>
    <row r="592" spans="1:7" s="246" customFormat="1" ht="12.75" customHeight="1" x14ac:dyDescent="0.25">
      <c r="A592" s="68" t="s">
        <v>760</v>
      </c>
      <c r="B592" s="328" t="s">
        <v>187</v>
      </c>
      <c r="C592" s="331">
        <v>17.318326450965749</v>
      </c>
      <c r="D592" s="331">
        <v>0.63206652889299997</v>
      </c>
      <c r="E592" s="329">
        <v>14.91067980114685</v>
      </c>
      <c r="F592" s="329">
        <v>363.40666610922074</v>
      </c>
      <c r="G592" s="329" t="s">
        <v>492</v>
      </c>
    </row>
    <row r="593" spans="1:7" s="246" customFormat="1" ht="14.25" customHeight="1" x14ac:dyDescent="0.25">
      <c r="A593" s="306" t="s">
        <v>761</v>
      </c>
      <c r="B593" s="331">
        <v>4349.248664685867</v>
      </c>
      <c r="C593" s="328" t="s">
        <v>187</v>
      </c>
      <c r="D593" s="328" t="s">
        <v>187</v>
      </c>
      <c r="E593" s="328" t="s">
        <v>187</v>
      </c>
      <c r="F593" s="328" t="s">
        <v>187</v>
      </c>
      <c r="G593" s="328" t="s">
        <v>187</v>
      </c>
    </row>
    <row r="594" spans="1:7" s="246" customFormat="1" ht="12" customHeight="1" x14ac:dyDescent="0.25">
      <c r="A594" s="306" t="s">
        <v>762</v>
      </c>
      <c r="B594" s="331">
        <v>3504.4603945689328</v>
      </c>
      <c r="C594" s="328" t="s">
        <v>187</v>
      </c>
      <c r="D594" s="328" t="s">
        <v>187</v>
      </c>
      <c r="E594" s="328" t="s">
        <v>187</v>
      </c>
      <c r="F594" s="328" t="s">
        <v>187</v>
      </c>
      <c r="G594" s="328" t="s">
        <v>187</v>
      </c>
    </row>
    <row r="595" spans="1:7" s="246" customFormat="1" ht="12" customHeight="1" x14ac:dyDescent="0.25">
      <c r="A595" s="303" t="s">
        <v>763</v>
      </c>
      <c r="B595" s="331" t="s">
        <v>492</v>
      </c>
      <c r="C595" s="328" t="s">
        <v>187</v>
      </c>
      <c r="D595" s="328" t="s">
        <v>187</v>
      </c>
      <c r="E595" s="328" t="s">
        <v>187</v>
      </c>
      <c r="F595" s="328" t="s">
        <v>187</v>
      </c>
      <c r="G595" s="328" t="s">
        <v>187</v>
      </c>
    </row>
    <row r="596" spans="1:7" s="246" customFormat="1" ht="13.5" customHeight="1" x14ac:dyDescent="0.25">
      <c r="A596" s="69" t="s">
        <v>764</v>
      </c>
      <c r="B596" s="331" t="s">
        <v>492</v>
      </c>
      <c r="C596" s="331" t="s">
        <v>492</v>
      </c>
      <c r="D596" s="331" t="s">
        <v>492</v>
      </c>
      <c r="E596" s="331" t="s">
        <v>492</v>
      </c>
      <c r="F596" s="331" t="s">
        <v>492</v>
      </c>
      <c r="G596" s="331" t="s">
        <v>492</v>
      </c>
    </row>
    <row r="597" spans="1:7" x14ac:dyDescent="0.35">
      <c r="A597"/>
      <c r="B597"/>
      <c r="C597"/>
      <c r="D597"/>
      <c r="E597"/>
    </row>
    <row r="598" spans="1:7" x14ac:dyDescent="0.35">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766</v>
      </c>
      <c r="B601" s="217"/>
      <c r="C601" s="217"/>
      <c r="D601" s="217"/>
      <c r="E601" s="217"/>
      <c r="F601" s="217"/>
      <c r="G601" s="49" t="s">
        <v>476</v>
      </c>
    </row>
    <row r="602" spans="1:7" ht="15.5" x14ac:dyDescent="0.35">
      <c r="A602" s="212" t="s">
        <v>665</v>
      </c>
      <c r="B602" s="217"/>
      <c r="C602" s="217"/>
      <c r="D602" s="217"/>
      <c r="E602" s="217"/>
      <c r="F602" s="217"/>
      <c r="G602" s="49" t="s">
        <v>3390</v>
      </c>
    </row>
    <row r="603" spans="1:7" x14ac:dyDescent="0.35">
      <c r="A603" s="217"/>
      <c r="B603" s="217"/>
      <c r="C603" s="217"/>
      <c r="D603" s="217"/>
      <c r="E603" s="217"/>
      <c r="F603" s="217"/>
      <c r="G603" s="49" t="s">
        <v>477</v>
      </c>
    </row>
    <row r="604" spans="1:7" x14ac:dyDescent="0.35">
      <c r="A604" s="217"/>
      <c r="B604" s="217"/>
      <c r="C604" s="217"/>
      <c r="D604" s="217"/>
      <c r="E604" s="217"/>
      <c r="F604" s="217"/>
      <c r="G604" s="247"/>
    </row>
    <row r="605" spans="1:7" ht="54" customHeight="1" x14ac:dyDescent="0.35">
      <c r="A605" s="453" t="s">
        <v>478</v>
      </c>
      <c r="B605" s="72" t="s">
        <v>767</v>
      </c>
      <c r="C605" s="72" t="s">
        <v>768</v>
      </c>
      <c r="D605" s="72" t="s">
        <v>769</v>
      </c>
      <c r="E605" s="72" t="s">
        <v>617</v>
      </c>
      <c r="F605" s="72" t="s">
        <v>483</v>
      </c>
      <c r="G605" s="72" t="s">
        <v>484</v>
      </c>
    </row>
    <row r="606" spans="1:7" ht="15" thickBot="1" x14ac:dyDescent="0.4">
      <c r="A606" s="454"/>
      <c r="B606" s="455" t="s">
        <v>486</v>
      </c>
      <c r="C606" s="456"/>
      <c r="D606" s="456"/>
      <c r="E606" s="456"/>
      <c r="F606" s="456"/>
      <c r="G606" s="457"/>
    </row>
    <row r="607" spans="1:7" ht="15" thickTop="1" x14ac:dyDescent="0.35">
      <c r="A607" s="73" t="s">
        <v>770</v>
      </c>
      <c r="B607" s="331">
        <v>-831125.53638504399</v>
      </c>
      <c r="C607" s="331">
        <v>1234.7394602571119</v>
      </c>
      <c r="D607" s="331">
        <v>35.11369899647039</v>
      </c>
      <c r="E607" s="331">
        <v>141.59499629999999</v>
      </c>
      <c r="F607" s="331">
        <v>7641.6606409999995</v>
      </c>
      <c r="G607" s="331" t="s">
        <v>515</v>
      </c>
    </row>
    <row r="608" spans="1:7" x14ac:dyDescent="0.35">
      <c r="A608" s="74" t="s">
        <v>771</v>
      </c>
      <c r="B608" s="331">
        <v>-680293.34243705962</v>
      </c>
      <c r="C608" s="331">
        <v>260.14196732065915</v>
      </c>
      <c r="D608" s="331">
        <v>22.501521677555012</v>
      </c>
      <c r="E608" s="331">
        <v>120.1226453</v>
      </c>
      <c r="F608" s="331">
        <v>7283.7881829999997</v>
      </c>
      <c r="G608" s="331" t="s">
        <v>515</v>
      </c>
    </row>
    <row r="609" spans="1:7" x14ac:dyDescent="0.35">
      <c r="A609" s="351" t="s">
        <v>772</v>
      </c>
      <c r="B609" s="331">
        <v>-581225.21712432243</v>
      </c>
      <c r="C609" s="331">
        <v>259.58656569999999</v>
      </c>
      <c r="D609" s="331">
        <v>22.303775677555009</v>
      </c>
      <c r="E609" s="329">
        <v>120.1226453</v>
      </c>
      <c r="F609" s="329">
        <v>7283.7881829999997</v>
      </c>
      <c r="G609" s="329" t="s">
        <v>519</v>
      </c>
    </row>
    <row r="610" spans="1:7" x14ac:dyDescent="0.35">
      <c r="A610" s="352" t="s">
        <v>773</v>
      </c>
      <c r="B610" s="331">
        <v>-99068.125312737131</v>
      </c>
      <c r="C610" s="331" t="s">
        <v>494</v>
      </c>
      <c r="D610" s="331" t="s">
        <v>3118</v>
      </c>
      <c r="E610" s="329" t="s">
        <v>492</v>
      </c>
      <c r="F610" s="329" t="s">
        <v>492</v>
      </c>
      <c r="G610" s="329" t="s">
        <v>492</v>
      </c>
    </row>
    <row r="611" spans="1:7" x14ac:dyDescent="0.35">
      <c r="A611" s="353" t="s">
        <v>774</v>
      </c>
      <c r="B611" s="331">
        <v>23030.524805171535</v>
      </c>
      <c r="C611" s="331" t="s">
        <v>3124</v>
      </c>
      <c r="D611" s="331" t="s">
        <v>3124</v>
      </c>
      <c r="E611" s="331" t="s">
        <v>492</v>
      </c>
      <c r="F611" s="331" t="s">
        <v>492</v>
      </c>
      <c r="G611" s="331" t="s">
        <v>492</v>
      </c>
    </row>
    <row r="612" spans="1:7" x14ac:dyDescent="0.35">
      <c r="A612" s="351" t="s">
        <v>775</v>
      </c>
      <c r="B612" s="331">
        <v>-29001.50383515003</v>
      </c>
      <c r="C612" s="331" t="s">
        <v>590</v>
      </c>
      <c r="D612" s="331" t="s">
        <v>590</v>
      </c>
      <c r="E612" s="329" t="s">
        <v>492</v>
      </c>
      <c r="F612" s="329" t="s">
        <v>492</v>
      </c>
      <c r="G612" s="329" t="s">
        <v>492</v>
      </c>
    </row>
    <row r="613" spans="1:7" x14ac:dyDescent="0.35">
      <c r="A613" s="351" t="s">
        <v>776</v>
      </c>
      <c r="B613" s="331">
        <v>52032.028640321565</v>
      </c>
      <c r="C613" s="331" t="s">
        <v>590</v>
      </c>
      <c r="D613" s="331" t="s">
        <v>590</v>
      </c>
      <c r="E613" s="329" t="s">
        <v>492</v>
      </c>
      <c r="F613" s="329" t="s">
        <v>492</v>
      </c>
      <c r="G613" s="329" t="s">
        <v>492</v>
      </c>
    </row>
    <row r="614" spans="1:7" x14ac:dyDescent="0.35">
      <c r="A614" s="74" t="s">
        <v>777</v>
      </c>
      <c r="B614" s="331">
        <v>-28216.102686357408</v>
      </c>
      <c r="C614" s="331">
        <v>12.663181</v>
      </c>
      <c r="D614" s="331">
        <v>1.1562030000000001</v>
      </c>
      <c r="E614" s="331">
        <v>21.472351</v>
      </c>
      <c r="F614" s="331">
        <v>357.87245800000005</v>
      </c>
      <c r="G614" s="331" t="s">
        <v>492</v>
      </c>
    </row>
    <row r="615" spans="1:7" x14ac:dyDescent="0.35">
      <c r="A615" s="351" t="s">
        <v>778</v>
      </c>
      <c r="B615" s="331">
        <v>8734.4840051914307</v>
      </c>
      <c r="C615" s="331">
        <v>12.663181</v>
      </c>
      <c r="D615" s="331">
        <v>1.1562030000000001</v>
      </c>
      <c r="E615" s="329">
        <v>21.472351</v>
      </c>
      <c r="F615" s="329">
        <v>357.87245800000005</v>
      </c>
      <c r="G615" s="329" t="s">
        <v>492</v>
      </c>
    </row>
    <row r="616" spans="1:7" x14ac:dyDescent="0.35">
      <c r="A616" s="352" t="s">
        <v>779</v>
      </c>
      <c r="B616" s="331">
        <v>-36950.586691548837</v>
      </c>
      <c r="C616" s="331" t="s">
        <v>519</v>
      </c>
      <c r="D616" s="331" t="s">
        <v>590</v>
      </c>
      <c r="E616" s="329" t="s">
        <v>492</v>
      </c>
      <c r="F616" s="329" t="s">
        <v>492</v>
      </c>
      <c r="G616" s="329" t="s">
        <v>492</v>
      </c>
    </row>
    <row r="617" spans="1:7" x14ac:dyDescent="0.35">
      <c r="A617" s="353" t="s">
        <v>780</v>
      </c>
      <c r="B617" s="331">
        <v>-5742.2251556353804</v>
      </c>
      <c r="C617" s="331">
        <v>961.93431193645267</v>
      </c>
      <c r="D617" s="331">
        <v>0.59525414428571</v>
      </c>
      <c r="E617" s="331" t="s">
        <v>492</v>
      </c>
      <c r="F617" s="331" t="s">
        <v>492</v>
      </c>
      <c r="G617" s="331" t="s">
        <v>492</v>
      </c>
    </row>
    <row r="618" spans="1:7" x14ac:dyDescent="0.35">
      <c r="A618" s="351" t="s">
        <v>781</v>
      </c>
      <c r="B618" s="331">
        <v>-10133.615543726639</v>
      </c>
      <c r="C618" s="331" t="s">
        <v>519</v>
      </c>
      <c r="D618" s="331">
        <v>0.59215403</v>
      </c>
      <c r="E618" s="329" t="s">
        <v>492</v>
      </c>
      <c r="F618" s="329" t="s">
        <v>492</v>
      </c>
      <c r="G618" s="329" t="s">
        <v>492</v>
      </c>
    </row>
    <row r="619" spans="1:7" x14ac:dyDescent="0.35">
      <c r="A619" s="351" t="s">
        <v>782</v>
      </c>
      <c r="B619" s="331">
        <v>469.44060909762544</v>
      </c>
      <c r="C619" s="331" t="s">
        <v>519</v>
      </c>
      <c r="D619" s="331" t="s">
        <v>515</v>
      </c>
      <c r="E619" s="329" t="s">
        <v>492</v>
      </c>
      <c r="F619" s="329" t="s">
        <v>492</v>
      </c>
      <c r="G619" s="329" t="s">
        <v>492</v>
      </c>
    </row>
    <row r="620" spans="1:7" x14ac:dyDescent="0.35">
      <c r="A620" s="74" t="s">
        <v>783</v>
      </c>
      <c r="B620" s="331">
        <v>-33858.519844496128</v>
      </c>
      <c r="C620" s="331" t="s">
        <v>519</v>
      </c>
      <c r="D620" s="331">
        <v>6.0475778530394004</v>
      </c>
      <c r="E620" s="331" t="s">
        <v>519</v>
      </c>
      <c r="F620" s="331" t="s">
        <v>519</v>
      </c>
      <c r="G620" s="331" t="s">
        <v>492</v>
      </c>
    </row>
    <row r="621" spans="1:7" x14ac:dyDescent="0.35">
      <c r="A621" s="351" t="s">
        <v>784</v>
      </c>
      <c r="B621" s="331">
        <v>-116642.3750794526</v>
      </c>
      <c r="C621" s="331" t="s">
        <v>519</v>
      </c>
      <c r="D621" s="331">
        <v>6.0475778530394004</v>
      </c>
      <c r="E621" s="329" t="s">
        <v>519</v>
      </c>
      <c r="F621" s="329" t="s">
        <v>519</v>
      </c>
      <c r="G621" s="329" t="s">
        <v>492</v>
      </c>
    </row>
    <row r="622" spans="1:7" x14ac:dyDescent="0.35">
      <c r="A622" s="352" t="s">
        <v>785</v>
      </c>
      <c r="B622" s="331">
        <v>82783.855234956471</v>
      </c>
      <c r="C622" s="331" t="s">
        <v>519</v>
      </c>
      <c r="D622" s="331" t="s">
        <v>590</v>
      </c>
      <c r="E622" s="329" t="s">
        <v>519</v>
      </c>
      <c r="F622" s="329" t="s">
        <v>519</v>
      </c>
      <c r="G622" s="329" t="s">
        <v>492</v>
      </c>
    </row>
    <row r="623" spans="1:7" x14ac:dyDescent="0.35">
      <c r="A623" s="353" t="s">
        <v>786</v>
      </c>
      <c r="B623" s="331" t="s">
        <v>519</v>
      </c>
      <c r="C623" s="331" t="s">
        <v>519</v>
      </c>
      <c r="D623" s="331" t="s">
        <v>519</v>
      </c>
      <c r="E623" s="331" t="s">
        <v>492</v>
      </c>
      <c r="F623" s="331" t="s">
        <v>492</v>
      </c>
      <c r="G623" s="331" t="s">
        <v>492</v>
      </c>
    </row>
    <row r="624" spans="1:7" x14ac:dyDescent="0.35">
      <c r="A624" s="351" t="s">
        <v>787</v>
      </c>
      <c r="B624" s="328" t="s">
        <v>187</v>
      </c>
      <c r="C624" s="328" t="s">
        <v>187</v>
      </c>
      <c r="D624" s="328" t="s">
        <v>187</v>
      </c>
      <c r="E624" s="328" t="s">
        <v>187</v>
      </c>
      <c r="F624" s="328" t="s">
        <v>187</v>
      </c>
      <c r="G624" s="328" t="s">
        <v>187</v>
      </c>
    </row>
    <row r="625" spans="1:8" x14ac:dyDescent="0.35">
      <c r="A625" s="351" t="s">
        <v>788</v>
      </c>
      <c r="B625" s="331" t="s">
        <v>519</v>
      </c>
      <c r="C625" s="331" t="s">
        <v>519</v>
      </c>
      <c r="D625" s="331" t="s">
        <v>519</v>
      </c>
      <c r="E625" s="329" t="s">
        <v>492</v>
      </c>
      <c r="F625" s="329" t="s">
        <v>492</v>
      </c>
      <c r="G625" s="329" t="s">
        <v>492</v>
      </c>
    </row>
    <row r="626" spans="1:8" x14ac:dyDescent="0.35">
      <c r="A626" s="74" t="s">
        <v>789</v>
      </c>
      <c r="B626" s="331">
        <v>-106045.87106666707</v>
      </c>
      <c r="C626" s="328" t="s">
        <v>187</v>
      </c>
      <c r="D626" s="328" t="s">
        <v>187</v>
      </c>
      <c r="E626" s="328" t="s">
        <v>187</v>
      </c>
      <c r="F626" s="328" t="s">
        <v>187</v>
      </c>
      <c r="G626" s="328" t="s">
        <v>187</v>
      </c>
    </row>
    <row r="627" spans="1:8" x14ac:dyDescent="0.35">
      <c r="A627" s="354" t="s">
        <v>790</v>
      </c>
      <c r="B627" s="331" t="s">
        <v>3124</v>
      </c>
      <c r="C627" s="331" t="s">
        <v>515</v>
      </c>
      <c r="D627" s="331">
        <v>2.41583792</v>
      </c>
      <c r="E627" s="331" t="s">
        <v>492</v>
      </c>
      <c r="F627" s="331" t="s">
        <v>492</v>
      </c>
      <c r="G627" s="331" t="s">
        <v>492</v>
      </c>
    </row>
    <row r="628" spans="1:8" x14ac:dyDescent="0.35">
      <c r="A628" s="337" t="s">
        <v>791</v>
      </c>
      <c r="B628" s="331" t="s">
        <v>3124</v>
      </c>
      <c r="C628" s="331" t="s">
        <v>515</v>
      </c>
      <c r="D628" s="331">
        <v>2.41583792</v>
      </c>
      <c r="E628" s="331" t="s">
        <v>492</v>
      </c>
      <c r="F628" s="331" t="s">
        <v>492</v>
      </c>
      <c r="G628" s="331" t="s">
        <v>492</v>
      </c>
    </row>
    <row r="630" spans="1:8" x14ac:dyDescent="0.35">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60" t="s">
        <v>793</v>
      </c>
      <c r="B633" s="460"/>
      <c r="C633" s="217"/>
      <c r="D633" s="217"/>
      <c r="E633" s="217"/>
      <c r="F633" s="217"/>
      <c r="G633" s="217"/>
      <c r="H633" s="49" t="s">
        <v>476</v>
      </c>
    </row>
    <row r="634" spans="1:8" ht="15.5" x14ac:dyDescent="0.35">
      <c r="A634" s="232" t="s">
        <v>665</v>
      </c>
      <c r="B634" s="52"/>
      <c r="C634" s="217"/>
      <c r="D634" s="217"/>
      <c r="E634" s="217"/>
      <c r="F634" s="217"/>
      <c r="G634" s="217"/>
      <c r="H634" s="49" t="s">
        <v>3390</v>
      </c>
    </row>
    <row r="635" spans="1:8" x14ac:dyDescent="0.35">
      <c r="A635" s="217"/>
      <c r="B635" s="217"/>
      <c r="C635" s="217"/>
      <c r="D635" s="217"/>
      <c r="E635" s="217"/>
      <c r="F635" s="217"/>
      <c r="G635" s="217"/>
      <c r="H635" s="49" t="s">
        <v>477</v>
      </c>
    </row>
    <row r="636" spans="1:8" x14ac:dyDescent="0.35">
      <c r="A636" s="217"/>
      <c r="B636" s="217"/>
      <c r="C636" s="217"/>
      <c r="D636" s="217"/>
      <c r="E636" s="217"/>
      <c r="F636" s="217"/>
      <c r="G636" s="217"/>
      <c r="H636" s="248"/>
    </row>
    <row r="637" spans="1:8" x14ac:dyDescent="0.35">
      <c r="A637" s="448" t="s">
        <v>794</v>
      </c>
      <c r="B637" s="249" t="s">
        <v>795</v>
      </c>
      <c r="C637" s="250" t="s">
        <v>480</v>
      </c>
      <c r="D637" s="250" t="s">
        <v>481</v>
      </c>
      <c r="E637" s="250" t="s">
        <v>617</v>
      </c>
      <c r="F637" s="251" t="s">
        <v>483</v>
      </c>
      <c r="G637" s="252" t="s">
        <v>484</v>
      </c>
      <c r="H637" s="251" t="s">
        <v>618</v>
      </c>
    </row>
    <row r="638" spans="1:8" ht="15" thickBot="1" x14ac:dyDescent="0.4">
      <c r="A638" s="449"/>
      <c r="B638" s="450" t="s">
        <v>486</v>
      </c>
      <c r="C638" s="451"/>
      <c r="D638" s="451"/>
      <c r="E638" s="451"/>
      <c r="F638" s="451"/>
      <c r="G638" s="451"/>
      <c r="H638" s="452"/>
    </row>
    <row r="639" spans="1:8" ht="15" thickTop="1" x14ac:dyDescent="0.35">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x14ac:dyDescent="0.35">
      <c r="A640" s="355" t="s">
        <v>798</v>
      </c>
      <c r="B640" s="331" t="s">
        <v>554</v>
      </c>
      <c r="C640" s="331">
        <v>5261.8993888836258</v>
      </c>
      <c r="D640" s="328" t="s">
        <v>187</v>
      </c>
      <c r="E640" s="331">
        <v>2.3460190219567099</v>
      </c>
      <c r="F640" s="331">
        <v>6.1117899358083498</v>
      </c>
      <c r="G640" s="331">
        <v>21.695718028166269</v>
      </c>
      <c r="H640" s="328" t="s">
        <v>187</v>
      </c>
    </row>
    <row r="641" spans="1:8" x14ac:dyDescent="0.35">
      <c r="A641" s="332" t="s">
        <v>799</v>
      </c>
      <c r="B641" s="331" t="s">
        <v>554</v>
      </c>
      <c r="C641" s="331">
        <v>5261.8993888836258</v>
      </c>
      <c r="D641" s="328" t="s">
        <v>187</v>
      </c>
      <c r="E641" s="329">
        <v>2.3460190219567099</v>
      </c>
      <c r="F641" s="329">
        <v>6.1117899358083498</v>
      </c>
      <c r="G641" s="329">
        <v>21.695718028166269</v>
      </c>
      <c r="H641" s="328" t="s">
        <v>187</v>
      </c>
    </row>
    <row r="642" spans="1:8" x14ac:dyDescent="0.35">
      <c r="A642" s="332" t="s">
        <v>800</v>
      </c>
      <c r="B642" s="331" t="s">
        <v>521</v>
      </c>
      <c r="C642" s="331" t="s">
        <v>521</v>
      </c>
      <c r="D642" s="328" t="s">
        <v>187</v>
      </c>
      <c r="E642" s="329" t="s">
        <v>521</v>
      </c>
      <c r="F642" s="329" t="s">
        <v>521</v>
      </c>
      <c r="G642" s="329" t="s">
        <v>521</v>
      </c>
      <c r="H642" s="328" t="s">
        <v>187</v>
      </c>
    </row>
    <row r="643" spans="1:8" x14ac:dyDescent="0.35">
      <c r="A643" s="356" t="s">
        <v>801</v>
      </c>
      <c r="B643" s="331" t="s">
        <v>521</v>
      </c>
      <c r="C643" s="331" t="s">
        <v>521</v>
      </c>
      <c r="D643" s="328" t="s">
        <v>187</v>
      </c>
      <c r="E643" s="331" t="s">
        <v>521</v>
      </c>
      <c r="F643" s="331" t="s">
        <v>521</v>
      </c>
      <c r="G643" s="331" t="s">
        <v>521</v>
      </c>
      <c r="H643" s="328" t="s">
        <v>187</v>
      </c>
    </row>
    <row r="644" spans="1:8" x14ac:dyDescent="0.35">
      <c r="A644" s="355" t="s">
        <v>802</v>
      </c>
      <c r="B644" s="328" t="s">
        <v>187</v>
      </c>
      <c r="C644" s="331">
        <v>76.365222930707887</v>
      </c>
      <c r="D644" s="331">
        <v>5.5964614607999996</v>
      </c>
      <c r="E644" s="331" t="s">
        <v>519</v>
      </c>
      <c r="F644" s="331" t="s">
        <v>519</v>
      </c>
      <c r="G644" s="331" t="s">
        <v>519</v>
      </c>
      <c r="H644" s="328" t="s">
        <v>187</v>
      </c>
    </row>
    <row r="645" spans="1:8" x14ac:dyDescent="0.35">
      <c r="A645" s="357" t="s">
        <v>803</v>
      </c>
      <c r="B645" s="328" t="s">
        <v>187</v>
      </c>
      <c r="C645" s="331">
        <v>74.619486144000007</v>
      </c>
      <c r="D645" s="331">
        <v>5.5964614607999996</v>
      </c>
      <c r="E645" s="329" t="s">
        <v>519</v>
      </c>
      <c r="F645" s="329" t="s">
        <v>519</v>
      </c>
      <c r="G645" s="329" t="s">
        <v>519</v>
      </c>
      <c r="H645" s="328" t="s">
        <v>187</v>
      </c>
    </row>
    <row r="646" spans="1:8" x14ac:dyDescent="0.35">
      <c r="A646" s="357" t="s">
        <v>804</v>
      </c>
      <c r="B646" s="328" t="s">
        <v>187</v>
      </c>
      <c r="C646" s="331">
        <v>1.7457367867078699</v>
      </c>
      <c r="D646" s="331" t="s">
        <v>566</v>
      </c>
      <c r="E646" s="329" t="s">
        <v>519</v>
      </c>
      <c r="F646" s="329" t="s">
        <v>519</v>
      </c>
      <c r="G646" s="329" t="s">
        <v>519</v>
      </c>
      <c r="H646" s="328" t="s">
        <v>187</v>
      </c>
    </row>
    <row r="647" spans="1:8" x14ac:dyDescent="0.35">
      <c r="A647" s="355" t="s">
        <v>805</v>
      </c>
      <c r="B647" s="331" t="s">
        <v>526</v>
      </c>
      <c r="C647" s="331" t="s">
        <v>526</v>
      </c>
      <c r="D647" s="331" t="s">
        <v>526</v>
      </c>
      <c r="E647" s="331" t="s">
        <v>526</v>
      </c>
      <c r="F647" s="331" t="s">
        <v>526</v>
      </c>
      <c r="G647" s="331" t="s">
        <v>526</v>
      </c>
      <c r="H647" s="331" t="s">
        <v>526</v>
      </c>
    </row>
    <row r="648" spans="1:8" x14ac:dyDescent="0.35">
      <c r="A648" s="332" t="s">
        <v>806</v>
      </c>
      <c r="B648" s="331" t="s">
        <v>494</v>
      </c>
      <c r="C648" s="331" t="s">
        <v>526</v>
      </c>
      <c r="D648" s="331" t="s">
        <v>526</v>
      </c>
      <c r="E648" s="329" t="s">
        <v>494</v>
      </c>
      <c r="F648" s="329" t="s">
        <v>494</v>
      </c>
      <c r="G648" s="329" t="s">
        <v>494</v>
      </c>
      <c r="H648" s="329" t="s">
        <v>494</v>
      </c>
    </row>
    <row r="649" spans="1:8" x14ac:dyDescent="0.35">
      <c r="A649" s="332" t="s">
        <v>807</v>
      </c>
      <c r="B649" s="331" t="s">
        <v>492</v>
      </c>
      <c r="C649" s="331" t="s">
        <v>492</v>
      </c>
      <c r="D649" s="331" t="s">
        <v>492</v>
      </c>
      <c r="E649" s="329" t="s">
        <v>492</v>
      </c>
      <c r="F649" s="329" t="s">
        <v>492</v>
      </c>
      <c r="G649" s="329" t="s">
        <v>492</v>
      </c>
      <c r="H649" s="329" t="s">
        <v>492</v>
      </c>
    </row>
    <row r="650" spans="1:8" x14ac:dyDescent="0.35">
      <c r="A650" s="355" t="s">
        <v>808</v>
      </c>
      <c r="B650" s="328" t="s">
        <v>187</v>
      </c>
      <c r="C650" s="331">
        <v>805.56200093450445</v>
      </c>
      <c r="D650" s="331">
        <v>68.161059197780617</v>
      </c>
      <c r="E650" s="331" t="s">
        <v>566</v>
      </c>
      <c r="F650" s="331">
        <v>0.43655642398631</v>
      </c>
      <c r="G650" s="331">
        <v>49.308450064014231</v>
      </c>
      <c r="H650" s="328" t="s">
        <v>187</v>
      </c>
    </row>
    <row r="651" spans="1:8" x14ac:dyDescent="0.35">
      <c r="A651" s="332" t="s">
        <v>809</v>
      </c>
      <c r="B651" s="328" t="s">
        <v>187</v>
      </c>
      <c r="C651" s="331">
        <v>566.94660201297143</v>
      </c>
      <c r="D651" s="331">
        <v>66.504112399504038</v>
      </c>
      <c r="E651" s="329" t="s">
        <v>521</v>
      </c>
      <c r="F651" s="329">
        <v>0.43655642398631</v>
      </c>
      <c r="G651" s="329">
        <v>33.529746043529677</v>
      </c>
      <c r="H651" s="328" t="s">
        <v>187</v>
      </c>
    </row>
    <row r="652" spans="1:8" x14ac:dyDescent="0.35">
      <c r="A652" s="332" t="s">
        <v>810</v>
      </c>
      <c r="B652" s="328" t="s">
        <v>187</v>
      </c>
      <c r="C652" s="331">
        <v>238.61539892153306</v>
      </c>
      <c r="D652" s="331">
        <v>1.65694679827657</v>
      </c>
      <c r="E652" s="329" t="s">
        <v>521</v>
      </c>
      <c r="F652" s="329" t="s">
        <v>521</v>
      </c>
      <c r="G652" s="329">
        <v>15.77870402048455</v>
      </c>
      <c r="H652" s="328" t="s">
        <v>187</v>
      </c>
    </row>
    <row r="653" spans="1:8" x14ac:dyDescent="0.35">
      <c r="A653" s="332" t="s">
        <v>3399</v>
      </c>
      <c r="B653" s="328" t="s">
        <v>187</v>
      </c>
      <c r="C653" s="331" t="s">
        <v>494</v>
      </c>
      <c r="D653" s="331" t="s">
        <v>494</v>
      </c>
      <c r="E653" s="331" t="s">
        <v>494</v>
      </c>
      <c r="F653" s="331" t="s">
        <v>494</v>
      </c>
      <c r="G653" s="331" t="s">
        <v>494</v>
      </c>
      <c r="H653" s="328" t="s">
        <v>187</v>
      </c>
    </row>
    <row r="654" spans="1:8" x14ac:dyDescent="0.35">
      <c r="A654" s="355" t="s">
        <v>3400</v>
      </c>
      <c r="B654" s="331" t="s">
        <v>492</v>
      </c>
      <c r="C654" s="331" t="s">
        <v>492</v>
      </c>
      <c r="D654" s="331" t="s">
        <v>492</v>
      </c>
      <c r="E654" s="331" t="s">
        <v>521</v>
      </c>
      <c r="F654" s="331" t="s">
        <v>521</v>
      </c>
      <c r="G654" s="331">
        <v>43.391436056332523</v>
      </c>
      <c r="H654" s="331">
        <v>0.74349333311907995</v>
      </c>
    </row>
    <row r="655" spans="1:8" x14ac:dyDescent="0.35">
      <c r="A655" s="337" t="s">
        <v>570</v>
      </c>
      <c r="B655" s="329" t="s">
        <v>492</v>
      </c>
      <c r="C655" s="329" t="s">
        <v>492</v>
      </c>
      <c r="D655" s="329" t="s">
        <v>492</v>
      </c>
      <c r="E655" s="329" t="s">
        <v>521</v>
      </c>
      <c r="F655" s="329" t="s">
        <v>521</v>
      </c>
      <c r="G655" s="329">
        <v>43.391436056332523</v>
      </c>
      <c r="H655" s="329">
        <v>0.74349333311907995</v>
      </c>
    </row>
    <row r="656" spans="1:8" x14ac:dyDescent="0.35">
      <c r="A656" s="355" t="s">
        <v>811</v>
      </c>
      <c r="B656" s="328" t="s">
        <v>187</v>
      </c>
      <c r="C656" s="328" t="s">
        <v>187</v>
      </c>
      <c r="D656" s="328" t="s">
        <v>187</v>
      </c>
      <c r="E656" s="328" t="s">
        <v>187</v>
      </c>
      <c r="F656" s="328" t="s">
        <v>187</v>
      </c>
      <c r="G656" s="328" t="s">
        <v>187</v>
      </c>
      <c r="H656" s="328" t="s">
        <v>187</v>
      </c>
    </row>
    <row r="657" spans="1:8" x14ac:dyDescent="0.35">
      <c r="A657" s="357" t="s">
        <v>812</v>
      </c>
      <c r="B657" s="329">
        <v>11397.929630279281</v>
      </c>
      <c r="C657" s="328" t="s">
        <v>187</v>
      </c>
      <c r="D657" s="328" t="s">
        <v>187</v>
      </c>
      <c r="E657" s="328" t="s">
        <v>187</v>
      </c>
      <c r="F657" s="328" t="s">
        <v>187</v>
      </c>
      <c r="G657" s="328" t="s">
        <v>187</v>
      </c>
      <c r="H657" s="328" t="s">
        <v>187</v>
      </c>
    </row>
    <row r="658" spans="1:8" x14ac:dyDescent="0.35">
      <c r="A658" s="357" t="s">
        <v>813</v>
      </c>
      <c r="B658" s="329" t="s">
        <v>492</v>
      </c>
      <c r="C658" s="328" t="s">
        <v>187</v>
      </c>
      <c r="D658" s="328" t="s">
        <v>187</v>
      </c>
      <c r="E658" s="328" t="s">
        <v>187</v>
      </c>
      <c r="F658" s="328" t="s">
        <v>187</v>
      </c>
      <c r="G658" s="328" t="s">
        <v>187</v>
      </c>
      <c r="H658" s="328" t="s">
        <v>187</v>
      </c>
    </row>
    <row r="659" spans="1:8" x14ac:dyDescent="0.35">
      <c r="A659" s="358" t="s">
        <v>3401</v>
      </c>
      <c r="B659" s="329" t="s">
        <v>492</v>
      </c>
      <c r="C659" s="328" t="s">
        <v>187</v>
      </c>
      <c r="D659" s="328" t="s">
        <v>187</v>
      </c>
      <c r="E659" s="328" t="s">
        <v>187</v>
      </c>
      <c r="F659" s="328" t="s">
        <v>187</v>
      </c>
      <c r="G659" s="328" t="s">
        <v>187</v>
      </c>
      <c r="H659" s="328" t="s">
        <v>187</v>
      </c>
    </row>
    <row r="661" spans="1:8" x14ac:dyDescent="0.35">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815</v>
      </c>
      <c r="B664" s="75" t="s">
        <v>816</v>
      </c>
      <c r="C664" s="75" t="s">
        <v>817</v>
      </c>
      <c r="D664" s="75" t="s">
        <v>818</v>
      </c>
      <c r="E664" s="75" t="s">
        <v>819</v>
      </c>
      <c r="F664" s="75" t="s">
        <v>483</v>
      </c>
      <c r="G664" s="75" t="s">
        <v>484</v>
      </c>
      <c r="H664" s="75" t="s">
        <v>820</v>
      </c>
    </row>
    <row r="665" spans="1:8" x14ac:dyDescent="0.35">
      <c r="A665" s="210" t="s">
        <v>3643</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822</v>
      </c>
      <c r="B673" s="76">
        <f>G408</f>
        <v>22472.091458330953</v>
      </c>
      <c r="C673" s="76">
        <f>H408</f>
        <v>4.6925847366299997E-3</v>
      </c>
      <c r="D673" s="76">
        <f>I408</f>
        <v>4.8332437122200001E-3</v>
      </c>
      <c r="E673" s="76"/>
      <c r="F673" s="77"/>
      <c r="G673" s="77"/>
      <c r="H673" s="77"/>
    </row>
    <row r="674" spans="1:36" x14ac:dyDescent="0.35">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3646</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x14ac:dyDescent="0.35">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827</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3253</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x14ac:dyDescent="0.35">
      <c r="A688" s="1" t="s">
        <v>3645</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3647</v>
      </c>
      <c r="B698" s="5"/>
      <c r="C698" s="5"/>
      <c r="D698" s="5"/>
      <c r="E698" s="5"/>
      <c r="F698" s="5"/>
      <c r="G698" s="5"/>
      <c r="H698" s="5"/>
      <c r="I698" s="5"/>
      <c r="K698" s="1"/>
      <c r="L698" s="1"/>
      <c r="M698" s="1"/>
      <c r="N698" s="1"/>
    </row>
    <row r="699" spans="1:28" ht="15" thickBot="1" x14ac:dyDescent="0.4">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3644</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3648</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3644</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848</v>
      </c>
      <c r="B716" s="85"/>
      <c r="C716" s="85"/>
      <c r="D716" s="85"/>
      <c r="E716" s="85"/>
      <c r="F716" s="85"/>
      <c r="G716" s="85"/>
      <c r="H716" s="85"/>
      <c r="I716" s="85"/>
      <c r="J716" s="85"/>
      <c r="K716" s="85"/>
      <c r="L716" s="85"/>
      <c r="M716" s="85"/>
      <c r="N716" s="85"/>
    </row>
    <row r="717" spans="1:28" x14ac:dyDescent="0.35">
      <c r="A717" s="85" t="s">
        <v>849</v>
      </c>
      <c r="B717" s="85"/>
      <c r="C717" s="85"/>
      <c r="D717" s="85"/>
      <c r="E717" s="85"/>
      <c r="F717" s="85"/>
      <c r="G717" s="85"/>
      <c r="H717" s="85"/>
      <c r="I717" s="85"/>
      <c r="J717" s="85"/>
      <c r="K717" s="85"/>
      <c r="L717" s="85"/>
      <c r="M717" s="85"/>
      <c r="N717" s="85"/>
    </row>
    <row r="718" spans="1:28" x14ac:dyDescent="0.35">
      <c r="A718" s="85" t="s">
        <v>850</v>
      </c>
      <c r="B718" s="85"/>
      <c r="C718" s="85"/>
      <c r="D718" s="85"/>
      <c r="E718" s="85"/>
      <c r="F718" s="85"/>
      <c r="G718" s="85"/>
      <c r="H718" s="85"/>
      <c r="I718" s="85"/>
      <c r="J718" s="85"/>
      <c r="K718" s="85"/>
      <c r="L718" s="85"/>
      <c r="M718" s="85"/>
      <c r="N718" s="85"/>
    </row>
    <row r="719" spans="1:28" ht="31.5" x14ac:dyDescent="0.3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x14ac:dyDescent="0.35">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x14ac:dyDescent="0.35">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x14ac:dyDescent="0.35">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x14ac:dyDescent="0.35">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x14ac:dyDescent="0.35">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x14ac:dyDescent="0.35">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x14ac:dyDescent="0.35">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x14ac:dyDescent="0.35">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x14ac:dyDescent="0.35">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x14ac:dyDescent="0.35">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x14ac:dyDescent="0.35">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x14ac:dyDescent="0.35">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x14ac:dyDescent="0.35">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x14ac:dyDescent="0.35">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x14ac:dyDescent="0.35">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x14ac:dyDescent="0.35">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x14ac:dyDescent="0.35">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x14ac:dyDescent="0.35">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x14ac:dyDescent="0.35">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x14ac:dyDescent="0.35">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x14ac:dyDescent="0.35">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x14ac:dyDescent="0.35">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x14ac:dyDescent="0.3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x14ac:dyDescent="0.35">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x14ac:dyDescent="0.35">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x14ac:dyDescent="0.35">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x14ac:dyDescent="0.35">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x14ac:dyDescent="0.35">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x14ac:dyDescent="0.35">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x14ac:dyDescent="0.35">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x14ac:dyDescent="0.35">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x14ac:dyDescent="0.35">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x14ac:dyDescent="0.35">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x14ac:dyDescent="0.35">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x14ac:dyDescent="0.35">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x14ac:dyDescent="0.35">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x14ac:dyDescent="0.35">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x14ac:dyDescent="0.35">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x14ac:dyDescent="0.35">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x14ac:dyDescent="0.35">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x14ac:dyDescent="0.35">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x14ac:dyDescent="0.35">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x14ac:dyDescent="0.35">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x14ac:dyDescent="0.35">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x14ac:dyDescent="0.35">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x14ac:dyDescent="0.35">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x14ac:dyDescent="0.35">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x14ac:dyDescent="0.35">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x14ac:dyDescent="0.3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x14ac:dyDescent="0.35">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x14ac:dyDescent="0.35">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x14ac:dyDescent="0.35">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x14ac:dyDescent="0.35">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x14ac:dyDescent="0.35">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x14ac:dyDescent="0.35">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x14ac:dyDescent="0.35">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x14ac:dyDescent="0.35">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x14ac:dyDescent="0.35">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x14ac:dyDescent="0.35">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x14ac:dyDescent="0.35">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x14ac:dyDescent="0.35">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x14ac:dyDescent="0.3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x14ac:dyDescent="0.35">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x14ac:dyDescent="0.35">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x14ac:dyDescent="0.35">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x14ac:dyDescent="0.35">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x14ac:dyDescent="0.35">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x14ac:dyDescent="0.35">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x14ac:dyDescent="0.35">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x14ac:dyDescent="0.35">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x14ac:dyDescent="0.35">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x14ac:dyDescent="0.35">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x14ac:dyDescent="0.35">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x14ac:dyDescent="0.35">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x14ac:dyDescent="0.35">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x14ac:dyDescent="0.35">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x14ac:dyDescent="0.35">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x14ac:dyDescent="0.35">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x14ac:dyDescent="0.35">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x14ac:dyDescent="0.35">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x14ac:dyDescent="0.35">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x14ac:dyDescent="0.35">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x14ac:dyDescent="0.35">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x14ac:dyDescent="0.35">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x14ac:dyDescent="0.35">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x14ac:dyDescent="0.35">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x14ac:dyDescent="0.35">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x14ac:dyDescent="0.35">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x14ac:dyDescent="0.35">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x14ac:dyDescent="0.35">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x14ac:dyDescent="0.35">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x14ac:dyDescent="0.35">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x14ac:dyDescent="0.35">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x14ac:dyDescent="0.35">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x14ac:dyDescent="0.35">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x14ac:dyDescent="0.35">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x14ac:dyDescent="0.35">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x14ac:dyDescent="0.35">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x14ac:dyDescent="0.35">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x14ac:dyDescent="0.35">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x14ac:dyDescent="0.35">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x14ac:dyDescent="0.35">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x14ac:dyDescent="0.35">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x14ac:dyDescent="0.35">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x14ac:dyDescent="0.35">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x14ac:dyDescent="0.35">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x14ac:dyDescent="0.35">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x14ac:dyDescent="0.35">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x14ac:dyDescent="0.35">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x14ac:dyDescent="0.35">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x14ac:dyDescent="0.35">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x14ac:dyDescent="0.35">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x14ac:dyDescent="0.35">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x14ac:dyDescent="0.35">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x14ac:dyDescent="0.35">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x14ac:dyDescent="0.35">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x14ac:dyDescent="0.35">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x14ac:dyDescent="0.35">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x14ac:dyDescent="0.35">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x14ac:dyDescent="0.35">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x14ac:dyDescent="0.35">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x14ac:dyDescent="0.35">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x14ac:dyDescent="0.35">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x14ac:dyDescent="0.35">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x14ac:dyDescent="0.35">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x14ac:dyDescent="0.35">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x14ac:dyDescent="0.35">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x14ac:dyDescent="0.3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x14ac:dyDescent="0.3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x14ac:dyDescent="0.3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x14ac:dyDescent="0.35">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x14ac:dyDescent="0.35">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x14ac:dyDescent="0.35">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x14ac:dyDescent="0.35">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x14ac:dyDescent="0.35">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x14ac:dyDescent="0.35">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x14ac:dyDescent="0.35">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x14ac:dyDescent="0.3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x14ac:dyDescent="0.35">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x14ac:dyDescent="0.35">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x14ac:dyDescent="0.35">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x14ac:dyDescent="0.35">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x14ac:dyDescent="0.35">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x14ac:dyDescent="0.35">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x14ac:dyDescent="0.35">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x14ac:dyDescent="0.3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x14ac:dyDescent="0.35">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x14ac:dyDescent="0.3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x14ac:dyDescent="0.3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x14ac:dyDescent="0.3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x14ac:dyDescent="0.3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x14ac:dyDescent="0.3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x14ac:dyDescent="0.3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x14ac:dyDescent="0.35">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x14ac:dyDescent="0.35">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x14ac:dyDescent="0.3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x14ac:dyDescent="0.35">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x14ac:dyDescent="0.35">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x14ac:dyDescent="0.35">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x14ac:dyDescent="0.35">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x14ac:dyDescent="0.35">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x14ac:dyDescent="0.35">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x14ac:dyDescent="0.3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x14ac:dyDescent="0.3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x14ac:dyDescent="0.35">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x14ac:dyDescent="0.3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x14ac:dyDescent="0.3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x14ac:dyDescent="0.3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x14ac:dyDescent="0.35">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x14ac:dyDescent="0.3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x14ac:dyDescent="0.35">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x14ac:dyDescent="0.35">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x14ac:dyDescent="0.35">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x14ac:dyDescent="0.35">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x14ac:dyDescent="0.3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x14ac:dyDescent="0.35">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x14ac:dyDescent="0.35">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x14ac:dyDescent="0.35">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x14ac:dyDescent="0.35">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x14ac:dyDescent="0.3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x14ac:dyDescent="0.3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x14ac:dyDescent="0.35">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x14ac:dyDescent="0.35">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x14ac:dyDescent="0.35">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x14ac:dyDescent="0.35">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x14ac:dyDescent="0.35">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x14ac:dyDescent="0.35">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x14ac:dyDescent="0.35">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x14ac:dyDescent="0.35">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x14ac:dyDescent="0.35">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x14ac:dyDescent="0.35">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x14ac:dyDescent="0.35">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x14ac:dyDescent="0.35">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x14ac:dyDescent="0.3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x14ac:dyDescent="0.3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x14ac:dyDescent="0.35">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x14ac:dyDescent="0.35">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x14ac:dyDescent="0.35">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x14ac:dyDescent="0.35">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x14ac:dyDescent="0.3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x14ac:dyDescent="0.35">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x14ac:dyDescent="0.35">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x14ac:dyDescent="0.35">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x14ac:dyDescent="0.35">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x14ac:dyDescent="0.3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x14ac:dyDescent="0.3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x14ac:dyDescent="0.3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x14ac:dyDescent="0.35">
      <c r="A927"/>
      <c r="B927"/>
      <c r="C927"/>
      <c r="D927"/>
      <c r="E927"/>
    </row>
    <row r="928" spans="1:14" x14ac:dyDescent="0.35">
      <c r="A928" s="159"/>
      <c r="B928" s="160" t="s">
        <v>2215</v>
      </c>
      <c r="C928" s="160" t="s">
        <v>2216</v>
      </c>
      <c r="D928" s="42" t="s">
        <v>2217</v>
      </c>
      <c r="E928"/>
    </row>
    <row r="929" spans="1:5" x14ac:dyDescent="0.35">
      <c r="A929" t="s">
        <v>2218</v>
      </c>
      <c r="B929" s="161">
        <v>1</v>
      </c>
      <c r="C929" s="161">
        <v>1</v>
      </c>
      <c r="D929" t="s">
        <v>2219</v>
      </c>
      <c r="E929"/>
    </row>
    <row r="930" spans="1:5" x14ac:dyDescent="0.35">
      <c r="A930" t="s">
        <v>2220</v>
      </c>
      <c r="B930" s="161">
        <v>16.2</v>
      </c>
      <c r="C930" s="161">
        <v>5</v>
      </c>
      <c r="D930" t="s">
        <v>2221</v>
      </c>
      <c r="E930"/>
    </row>
    <row r="931" spans="1:5" x14ac:dyDescent="0.35">
      <c r="A931" t="s">
        <v>483</v>
      </c>
      <c r="B931" s="161">
        <v>5.6</v>
      </c>
      <c r="C931" s="161">
        <v>1.8</v>
      </c>
      <c r="D931" t="s">
        <v>2222</v>
      </c>
      <c r="E931"/>
    </row>
    <row r="932" spans="1:5" x14ac:dyDescent="0.35">
      <c r="A932" t="s">
        <v>2223</v>
      </c>
      <c r="B932" s="161">
        <v>-2.4</v>
      </c>
      <c r="C932" s="161">
        <v>-8.1999999999999993</v>
      </c>
      <c r="D932" t="s">
        <v>2224</v>
      </c>
      <c r="E932"/>
    </row>
    <row r="933" spans="1:5" x14ac:dyDescent="0.35">
      <c r="A933" t="s">
        <v>2225</v>
      </c>
      <c r="B933" s="161">
        <v>0</v>
      </c>
      <c r="C933" s="161">
        <v>0</v>
      </c>
      <c r="D933" t="s">
        <v>2226</v>
      </c>
      <c r="E933"/>
    </row>
    <row r="934" spans="1:5" x14ac:dyDescent="0.35">
      <c r="A934" t="s">
        <v>2227</v>
      </c>
      <c r="B934" s="161">
        <v>0</v>
      </c>
      <c r="C934" s="161">
        <v>0</v>
      </c>
      <c r="D934" t="s">
        <v>2226</v>
      </c>
      <c r="E934"/>
    </row>
    <row r="935" spans="1:5" x14ac:dyDescent="0.35">
      <c r="A935" t="s">
        <v>2228</v>
      </c>
      <c r="B935" s="161">
        <v>0</v>
      </c>
      <c r="C935" s="161">
        <v>0</v>
      </c>
      <c r="D935" t="s">
        <v>2229</v>
      </c>
      <c r="E935"/>
    </row>
    <row r="936" spans="1:5" x14ac:dyDescent="0.35">
      <c r="A936" t="s">
        <v>2230</v>
      </c>
      <c r="B936" s="161">
        <v>1200</v>
      </c>
      <c r="C936" s="161">
        <v>345</v>
      </c>
      <c r="D936" t="s">
        <v>2231</v>
      </c>
      <c r="E936"/>
    </row>
    <row r="937" spans="1:5" x14ac:dyDescent="0.35">
      <c r="A937" t="s">
        <v>2232</v>
      </c>
      <c r="B937" s="161">
        <v>-160</v>
      </c>
      <c r="C937" s="161">
        <v>-46</v>
      </c>
      <c r="D937" t="s">
        <v>2233</v>
      </c>
      <c r="E937"/>
    </row>
    <row r="938" spans="1:5" x14ac:dyDescent="0.35">
      <c r="A938" t="s">
        <v>2234</v>
      </c>
      <c r="B938" s="161">
        <v>84</v>
      </c>
      <c r="C938" s="161">
        <v>28</v>
      </c>
      <c r="D938" t="s">
        <v>2235</v>
      </c>
      <c r="E938"/>
    </row>
    <row r="939" spans="1:5" x14ac:dyDescent="0.35">
      <c r="A939" t="s">
        <v>2236</v>
      </c>
      <c r="B939" s="161">
        <v>264</v>
      </c>
      <c r="C939" s="161">
        <v>265</v>
      </c>
      <c r="D939" t="s">
        <v>2237</v>
      </c>
      <c r="E939"/>
    </row>
    <row r="940" spans="1:5" x14ac:dyDescent="0.35">
      <c r="A940" t="s">
        <v>2238</v>
      </c>
      <c r="B940" s="161">
        <v>1</v>
      </c>
      <c r="C940" s="161">
        <v>1</v>
      </c>
      <c r="D940" t="s">
        <v>2239</v>
      </c>
      <c r="E940"/>
    </row>
    <row r="941" spans="1:5" x14ac:dyDescent="0.35">
      <c r="A941"/>
      <c r="B941"/>
      <c r="C941"/>
      <c r="D941" t="s">
        <v>2240</v>
      </c>
      <c r="E941"/>
    </row>
    <row r="942" spans="1:5" x14ac:dyDescent="0.35">
      <c r="A942"/>
      <c r="B942"/>
      <c r="C942"/>
      <c r="D942" t="s">
        <v>2241</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1" t="s">
        <v>11</v>
      </c>
      <c r="B1" s="461"/>
      <c r="C1" s="461"/>
      <c r="D1" s="461"/>
      <c r="E1" s="461"/>
    </row>
    <row r="2" spans="1:5" x14ac:dyDescent="0.35">
      <c r="A2" s="462" t="s">
        <v>152</v>
      </c>
      <c r="B2" s="462"/>
      <c r="C2" s="462"/>
      <c r="D2" s="462"/>
      <c r="E2" s="462"/>
    </row>
    <row r="19" spans="1:5" x14ac:dyDescent="0.35">
      <c r="A19" t="s">
        <v>153</v>
      </c>
    </row>
    <row r="20" spans="1:5" x14ac:dyDescent="0.35">
      <c r="A20">
        <v>155400</v>
      </c>
      <c r="B20" t="s">
        <v>154</v>
      </c>
    </row>
    <row r="21" spans="1:5" x14ac:dyDescent="0.35">
      <c r="A21" s="462" t="s">
        <v>155</v>
      </c>
      <c r="B21" s="462"/>
      <c r="C21" s="462"/>
      <c r="D21" s="462"/>
      <c r="E21" s="462"/>
    </row>
    <row r="38" spans="1:5" x14ac:dyDescent="0.35">
      <c r="A38" t="s">
        <v>153</v>
      </c>
    </row>
    <row r="39" spans="1:5" x14ac:dyDescent="0.35">
      <c r="A39">
        <v>100800</v>
      </c>
      <c r="B39" t="s">
        <v>154</v>
      </c>
    </row>
    <row r="40" spans="1:5" x14ac:dyDescent="0.35">
      <c r="A40" s="462" t="s">
        <v>156</v>
      </c>
      <c r="B40" s="462"/>
      <c r="C40" s="462"/>
      <c r="D40" s="462"/>
      <c r="E40" s="462"/>
    </row>
    <row r="57" spans="1:5" ht="15" thickBot="1" x14ac:dyDescent="0.4">
      <c r="A57" t="s">
        <v>153</v>
      </c>
    </row>
    <row r="58" spans="1:5" ht="15" thickBot="1" x14ac:dyDescent="0.4">
      <c r="A58" s="7">
        <v>194000</v>
      </c>
      <c r="B58" t="s">
        <v>157</v>
      </c>
    </row>
    <row r="60" spans="1:5" x14ac:dyDescent="0.35">
      <c r="A60" s="461" t="s">
        <v>158</v>
      </c>
      <c r="B60" s="461"/>
      <c r="C60" s="461"/>
      <c r="D60" s="461"/>
      <c r="E60" s="461"/>
    </row>
    <row r="85" spans="1:37" s="8" customFormat="1" x14ac:dyDescent="0.35">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361</v>
      </c>
      <c r="B88" s="10">
        <f>(B86-B85)/B85</f>
        <v>1.0254083484573502</v>
      </c>
    </row>
    <row r="89" spans="1:37" x14ac:dyDescent="0.35">
      <c r="A89" s="461" t="s">
        <v>159</v>
      </c>
      <c r="B89" s="461"/>
      <c r="C89" s="461"/>
      <c r="D89" s="461"/>
      <c r="E89" s="461"/>
    </row>
    <row r="90" spans="1:37" x14ac:dyDescent="0.35">
      <c r="A90">
        <v>6.6290250000000004</v>
      </c>
      <c r="B90" t="s">
        <v>364</v>
      </c>
      <c r="E90" t="s">
        <v>369</v>
      </c>
    </row>
    <row r="91" spans="1:37" x14ac:dyDescent="0.35">
      <c r="A91">
        <f>1/A90</f>
        <v>0.15085174667466181</v>
      </c>
      <c r="B91" t="s">
        <v>365</v>
      </c>
      <c r="E91" t="s">
        <v>164</v>
      </c>
    </row>
    <row r="92" spans="1:37" x14ac:dyDescent="0.35">
      <c r="A92" s="11">
        <v>0.5</v>
      </c>
      <c r="B92" t="s">
        <v>366</v>
      </c>
      <c r="E92" t="s">
        <v>370</v>
      </c>
    </row>
    <row r="93" spans="1:37" x14ac:dyDescent="0.35">
      <c r="A93">
        <f>A92*A91</f>
        <v>7.5425873337330904E-2</v>
      </c>
      <c r="B93" t="s">
        <v>367</v>
      </c>
      <c r="E93" t="s">
        <v>164</v>
      </c>
    </row>
    <row r="94" spans="1:37" x14ac:dyDescent="0.35">
      <c r="A94">
        <f>1/A93</f>
        <v>13.258050000000001</v>
      </c>
      <c r="B94" t="s">
        <v>368</v>
      </c>
      <c r="E94" t="s">
        <v>164</v>
      </c>
      <c r="J94" s="11"/>
    </row>
    <row r="95" spans="1:37" ht="15" thickBot="1" x14ac:dyDescent="0.4">
      <c r="A95">
        <v>8.0274920000000005</v>
      </c>
      <c r="B95" t="s">
        <v>362</v>
      </c>
      <c r="E95" t="s">
        <v>371</v>
      </c>
      <c r="J95" s="11"/>
    </row>
    <row r="96" spans="1:37" ht="15" thickBot="1" x14ac:dyDescent="0.4">
      <c r="A96" s="12">
        <f>(A94-A95)/A95</f>
        <v>0.65158059329115492</v>
      </c>
      <c r="B96" t="s">
        <v>363</v>
      </c>
      <c r="C96" s="13"/>
      <c r="E96" t="s">
        <v>164</v>
      </c>
    </row>
    <row r="98" spans="1:5" x14ac:dyDescent="0.35">
      <c r="A98" s="461" t="s">
        <v>160</v>
      </c>
      <c r="B98" s="461"/>
      <c r="C98" s="461"/>
      <c r="D98" s="461"/>
      <c r="E98" s="461"/>
    </row>
    <row r="99" spans="1:5" x14ac:dyDescent="0.35">
      <c r="A99" s="13">
        <v>0.3</v>
      </c>
      <c r="B99" s="11" t="s">
        <v>373</v>
      </c>
    </row>
    <row r="100" spans="1:5" x14ac:dyDescent="0.35">
      <c r="A100">
        <v>63.5</v>
      </c>
      <c r="B100" t="s">
        <v>374</v>
      </c>
    </row>
    <row r="101" spans="1:5" x14ac:dyDescent="0.35">
      <c r="A101">
        <f>1/A100</f>
        <v>1.5748031496062992E-2</v>
      </c>
      <c r="B101" t="s">
        <v>372</v>
      </c>
    </row>
    <row r="102" spans="1:5" x14ac:dyDescent="0.35">
      <c r="A102" s="14">
        <f>A101*(1-A99)</f>
        <v>1.1023622047244094E-2</v>
      </c>
      <c r="B102" t="s">
        <v>375</v>
      </c>
    </row>
    <row r="103" spans="1:5" x14ac:dyDescent="0.35">
      <c r="A103" s="14">
        <f>1/A102</f>
        <v>90.714285714285722</v>
      </c>
      <c r="B103" t="s">
        <v>379</v>
      </c>
    </row>
    <row r="104" spans="1:5" x14ac:dyDescent="0.35">
      <c r="A104" s="13">
        <v>0.35</v>
      </c>
      <c r="B104" t="s">
        <v>376</v>
      </c>
    </row>
    <row r="105" spans="1:5" x14ac:dyDescent="0.35">
      <c r="A105">
        <f>A102*(1-A104)</f>
        <v>7.1653543307086615E-3</v>
      </c>
      <c r="B105" t="s">
        <v>377</v>
      </c>
    </row>
    <row r="106" spans="1:5" ht="15" thickBot="1" x14ac:dyDescent="0.4">
      <c r="A106">
        <f>1/A105</f>
        <v>139.56043956043956</v>
      </c>
      <c r="B106" t="s">
        <v>378</v>
      </c>
    </row>
    <row r="107" spans="1:5" ht="15" thickBot="1" x14ac:dyDescent="0.4">
      <c r="A107" s="12">
        <f>(A106-A103)/A103</f>
        <v>0.53846153846153832</v>
      </c>
      <c r="B107" t="s">
        <v>380</v>
      </c>
    </row>
    <row r="108" spans="1:5" x14ac:dyDescent="0.35">
      <c r="A108" s="15"/>
    </row>
    <row r="109" spans="1:5" x14ac:dyDescent="0.35">
      <c r="A109" s="461" t="s">
        <v>162</v>
      </c>
      <c r="B109" s="461"/>
      <c r="C109" s="461"/>
      <c r="D109" s="461"/>
      <c r="E109" s="461"/>
    </row>
    <row r="110" spans="1:5" ht="15" thickBot="1" x14ac:dyDescent="0.4"/>
    <row r="111" spans="1:5" ht="15" thickBot="1" x14ac:dyDescent="0.4">
      <c r="A111" s="12">
        <f>A122</f>
        <v>0.20481927710843381</v>
      </c>
      <c r="B111" t="s">
        <v>382</v>
      </c>
    </row>
    <row r="113" spans="1:12" x14ac:dyDescent="0.35">
      <c r="A113" s="461" t="s">
        <v>161</v>
      </c>
      <c r="B113" s="461"/>
      <c r="C113" s="461"/>
      <c r="D113" s="461"/>
      <c r="E113" s="461"/>
    </row>
    <row r="114" spans="1:12" x14ac:dyDescent="0.35">
      <c r="A114" s="13">
        <v>0.2</v>
      </c>
      <c r="B114" s="11" t="s">
        <v>373</v>
      </c>
    </row>
    <row r="115" spans="1:12" x14ac:dyDescent="0.35">
      <c r="A115">
        <v>1.95</v>
      </c>
      <c r="B115" t="s">
        <v>381</v>
      </c>
    </row>
    <row r="116" spans="1:12" x14ac:dyDescent="0.35">
      <c r="A116">
        <f>1/A115</f>
        <v>0.51282051282051289</v>
      </c>
      <c r="B116" t="s">
        <v>372</v>
      </c>
    </row>
    <row r="117" spans="1:12" x14ac:dyDescent="0.35">
      <c r="A117" s="14">
        <f>A116*(1-A114)</f>
        <v>0.41025641025641035</v>
      </c>
      <c r="B117" t="s">
        <v>375</v>
      </c>
    </row>
    <row r="118" spans="1:12" x14ac:dyDescent="0.35">
      <c r="A118" s="14">
        <f>1/A117</f>
        <v>2.4374999999999996</v>
      </c>
      <c r="B118" t="s">
        <v>379</v>
      </c>
    </row>
    <row r="119" spans="1:12" x14ac:dyDescent="0.35">
      <c r="A119" s="13">
        <v>0.17</v>
      </c>
      <c r="B119" t="s">
        <v>376</v>
      </c>
    </row>
    <row r="120" spans="1:12" x14ac:dyDescent="0.35">
      <c r="A120">
        <f>A117*(1-A119)</f>
        <v>0.34051282051282056</v>
      </c>
      <c r="B120" t="s">
        <v>377</v>
      </c>
    </row>
    <row r="121" spans="1:12" ht="15" thickBot="1" x14ac:dyDescent="0.4">
      <c r="A121">
        <f>1/A120</f>
        <v>2.9367469879518069</v>
      </c>
      <c r="B121" t="s">
        <v>378</v>
      </c>
    </row>
    <row r="122" spans="1:12" ht="15" thickBot="1" x14ac:dyDescent="0.4">
      <c r="A122" s="12">
        <f>(A121-A118)/A118</f>
        <v>0.20481927710843381</v>
      </c>
      <c r="B122" t="s">
        <v>380</v>
      </c>
    </row>
    <row r="124" spans="1:12" x14ac:dyDescent="0.35">
      <c r="A124" s="461" t="s">
        <v>383</v>
      </c>
      <c r="B124" s="461"/>
      <c r="C124" s="461"/>
      <c r="D124" s="461"/>
      <c r="E124" s="461"/>
      <c r="J124" s="16"/>
    </row>
    <row r="125" spans="1:12" x14ac:dyDescent="0.35">
      <c r="A125" s="17">
        <v>4.4824543659231753E-4</v>
      </c>
      <c r="B125" t="s">
        <v>385</v>
      </c>
      <c r="K125" s="11"/>
      <c r="L125" s="11"/>
    </row>
    <row r="126" spans="1:12" x14ac:dyDescent="0.35">
      <c r="A126">
        <v>1.27</v>
      </c>
      <c r="B126" t="s">
        <v>389</v>
      </c>
      <c r="F126" s="18"/>
      <c r="J126" s="1"/>
      <c r="K126" s="17"/>
      <c r="L126" s="17"/>
    </row>
    <row r="127" spans="1:12" x14ac:dyDescent="0.35">
      <c r="A127">
        <f>(1/CONVERT(A125/A126,"mi","km")*0.00105505585)</f>
        <v>1.857438352962903</v>
      </c>
      <c r="B127" t="s">
        <v>386</v>
      </c>
      <c r="K127" s="17"/>
      <c r="L127" s="17"/>
    </row>
    <row r="128" spans="1:12" x14ac:dyDescent="0.35">
      <c r="A128">
        <f>1/A127</f>
        <v>0.53837587578874124</v>
      </c>
      <c r="B128" t="s">
        <v>387</v>
      </c>
      <c r="F128" s="18"/>
      <c r="K128" s="13"/>
      <c r="L128" s="11"/>
    </row>
    <row r="129" spans="1:12" x14ac:dyDescent="0.35">
      <c r="A129">
        <v>1.07</v>
      </c>
      <c r="B129" t="s">
        <v>384</v>
      </c>
      <c r="F129" s="18"/>
      <c r="K129" s="13"/>
      <c r="L129" s="11"/>
    </row>
    <row r="130" spans="1:12" ht="15" thickBot="1" x14ac:dyDescent="0.4">
      <c r="A130">
        <f>1/A129</f>
        <v>0.93457943925233644</v>
      </c>
      <c r="B130" t="s">
        <v>388</v>
      </c>
      <c r="F130" s="18"/>
      <c r="K130" s="11"/>
      <c r="L130" s="11"/>
    </row>
    <row r="131" spans="1:12" ht="15" thickBot="1" x14ac:dyDescent="0.4">
      <c r="A131" s="12">
        <f>(A130-A128)/A128</f>
        <v>0.73592369435785332</v>
      </c>
      <c r="B131" t="s">
        <v>380</v>
      </c>
      <c r="F131" s="18"/>
    </row>
    <row r="133" spans="1:12" x14ac:dyDescent="0.35">
      <c r="A133" s="16"/>
      <c r="B133" s="11"/>
      <c r="C133" s="11"/>
    </row>
    <row r="134" spans="1:12" x14ac:dyDescent="0.35">
      <c r="A134" s="461" t="s">
        <v>100</v>
      </c>
      <c r="B134" s="461"/>
      <c r="C134" s="461"/>
      <c r="D134" s="461"/>
      <c r="E134" s="461"/>
    </row>
    <row r="135" spans="1:12" x14ac:dyDescent="0.35">
      <c r="A135" s="19" t="s">
        <v>400</v>
      </c>
      <c r="B135" s="20"/>
      <c r="C135" s="20"/>
      <c r="D135" s="20"/>
      <c r="E135" s="20"/>
      <c r="F135" s="20"/>
      <c r="G135" s="20"/>
    </row>
    <row r="136" spans="1:12" x14ac:dyDescent="0.35">
      <c r="A136" s="21"/>
      <c r="B136" s="464" t="s">
        <v>401</v>
      </c>
      <c r="C136" s="465"/>
      <c r="D136" s="465"/>
      <c r="E136" s="466"/>
      <c r="F136" s="20"/>
      <c r="G136" s="20"/>
    </row>
    <row r="137" spans="1:12" x14ac:dyDescent="0.35">
      <c r="A137" s="22"/>
      <c r="B137" s="464" t="s">
        <v>402</v>
      </c>
      <c r="C137" s="466"/>
      <c r="D137" s="464" t="s">
        <v>403</v>
      </c>
      <c r="E137" s="466"/>
      <c r="F137" s="20"/>
      <c r="G137" s="20"/>
    </row>
    <row r="138" spans="1:12" x14ac:dyDescent="0.35">
      <c r="A138" s="23" t="s">
        <v>404</v>
      </c>
      <c r="B138" s="24" t="s">
        <v>405</v>
      </c>
      <c r="C138" s="24" t="s">
        <v>406</v>
      </c>
      <c r="D138" s="24" t="s">
        <v>405</v>
      </c>
      <c r="E138" s="24" t="s">
        <v>406</v>
      </c>
      <c r="F138" s="20"/>
      <c r="G138" s="25" t="s">
        <v>407</v>
      </c>
    </row>
    <row r="139" spans="1:12" x14ac:dyDescent="0.35">
      <c r="A139" s="26" t="s">
        <v>408</v>
      </c>
      <c r="B139" s="27">
        <v>95</v>
      </c>
      <c r="C139" s="28">
        <v>95</v>
      </c>
      <c r="D139" s="27">
        <v>50</v>
      </c>
      <c r="E139" s="28">
        <v>50</v>
      </c>
      <c r="F139" s="25" t="s">
        <v>124</v>
      </c>
      <c r="G139" s="20">
        <f>(C139-E139)/C139</f>
        <v>0.47368421052631576</v>
      </c>
    </row>
    <row r="140" spans="1:12" x14ac:dyDescent="0.35">
      <c r="A140" s="29" t="s">
        <v>409</v>
      </c>
      <c r="B140" s="30">
        <v>100</v>
      </c>
      <c r="C140" s="31">
        <v>100</v>
      </c>
      <c r="D140" s="30">
        <v>70</v>
      </c>
      <c r="E140" s="31">
        <v>70</v>
      </c>
      <c r="F140" s="25" t="s">
        <v>124</v>
      </c>
      <c r="G140" s="20">
        <f t="shared" ref="G140:G156" si="0">(C140-E140)/C140</f>
        <v>0.3</v>
      </c>
    </row>
    <row r="141" spans="1:12" x14ac:dyDescent="0.35">
      <c r="A141" s="29" t="s">
        <v>410</v>
      </c>
      <c r="B141" s="30">
        <v>95</v>
      </c>
      <c r="C141" s="31">
        <v>95</v>
      </c>
      <c r="D141" s="30">
        <v>50</v>
      </c>
      <c r="E141" s="31">
        <v>50</v>
      </c>
      <c r="F141" s="25" t="s">
        <v>124</v>
      </c>
      <c r="G141" s="20">
        <f t="shared" si="0"/>
        <v>0.47368421052631576</v>
      </c>
    </row>
    <row r="142" spans="1:12" x14ac:dyDescent="0.35">
      <c r="A142" s="29" t="s">
        <v>411</v>
      </c>
      <c r="B142" s="30">
        <v>105</v>
      </c>
      <c r="C142" s="31">
        <v>105</v>
      </c>
      <c r="D142" s="30">
        <v>110</v>
      </c>
      <c r="E142" s="31">
        <v>110</v>
      </c>
      <c r="F142" s="32" t="s">
        <v>427</v>
      </c>
      <c r="G142" s="20">
        <f t="shared" si="0"/>
        <v>-4.7619047619047616E-2</v>
      </c>
    </row>
    <row r="143" spans="1:12" x14ac:dyDescent="0.35">
      <c r="A143" s="29" t="s">
        <v>412</v>
      </c>
      <c r="B143" s="30">
        <v>80</v>
      </c>
      <c r="C143" s="31">
        <v>80</v>
      </c>
      <c r="D143" s="30">
        <v>35</v>
      </c>
      <c r="E143" s="31">
        <v>35</v>
      </c>
      <c r="F143" s="25" t="s">
        <v>124</v>
      </c>
      <c r="G143" s="20">
        <f t="shared" si="0"/>
        <v>0.5625</v>
      </c>
    </row>
    <row r="144" spans="1:12" x14ac:dyDescent="0.35">
      <c r="A144" s="29" t="s">
        <v>413</v>
      </c>
      <c r="B144" s="30">
        <v>70</v>
      </c>
      <c r="C144" s="31">
        <v>70</v>
      </c>
      <c r="D144" s="30">
        <v>50</v>
      </c>
      <c r="E144" s="31">
        <v>50</v>
      </c>
      <c r="F144" s="25" t="s">
        <v>124</v>
      </c>
      <c r="G144" s="20">
        <f t="shared" si="0"/>
        <v>0.2857142857142857</v>
      </c>
    </row>
    <row r="145" spans="1:9" x14ac:dyDescent="0.35">
      <c r="A145" s="29" t="s">
        <v>414</v>
      </c>
      <c r="B145" s="30">
        <v>90</v>
      </c>
      <c r="C145" s="31">
        <v>90</v>
      </c>
      <c r="D145" s="30">
        <v>80</v>
      </c>
      <c r="E145" s="31">
        <v>80</v>
      </c>
      <c r="F145" s="25" t="s">
        <v>415</v>
      </c>
      <c r="G145" s="20">
        <f t="shared" si="0"/>
        <v>0.1111111111111111</v>
      </c>
    </row>
    <row r="146" spans="1:9" x14ac:dyDescent="0.35">
      <c r="A146" s="29" t="s">
        <v>416</v>
      </c>
      <c r="B146" s="30">
        <v>100</v>
      </c>
      <c r="C146" s="31">
        <v>100</v>
      </c>
      <c r="D146" s="30">
        <v>90</v>
      </c>
      <c r="E146" s="31">
        <v>90</v>
      </c>
      <c r="F146" s="25" t="s">
        <v>124</v>
      </c>
      <c r="G146" s="20">
        <f t="shared" si="0"/>
        <v>0.1</v>
      </c>
    </row>
    <row r="147" spans="1:9" x14ac:dyDescent="0.35">
      <c r="A147" s="29" t="s">
        <v>417</v>
      </c>
      <c r="B147" s="30">
        <v>80</v>
      </c>
      <c r="C147" s="31">
        <v>80</v>
      </c>
      <c r="D147" s="30">
        <v>40</v>
      </c>
      <c r="E147" s="31">
        <v>40</v>
      </c>
      <c r="F147" s="25" t="s">
        <v>124</v>
      </c>
      <c r="G147" s="20">
        <f t="shared" si="0"/>
        <v>0.5</v>
      </c>
    </row>
    <row r="148" spans="1:9" x14ac:dyDescent="0.35">
      <c r="A148" s="29" t="s">
        <v>418</v>
      </c>
      <c r="B148" s="30">
        <v>80</v>
      </c>
      <c r="C148" s="31">
        <v>80</v>
      </c>
      <c r="D148" s="30">
        <v>50</v>
      </c>
      <c r="E148" s="31">
        <v>50</v>
      </c>
      <c r="F148" s="25" t="s">
        <v>124</v>
      </c>
      <c r="G148" s="20">
        <f t="shared" si="0"/>
        <v>0.375</v>
      </c>
    </row>
    <row r="149" spans="1:9" x14ac:dyDescent="0.35">
      <c r="A149" s="29" t="s">
        <v>419</v>
      </c>
      <c r="B149" s="30">
        <v>90</v>
      </c>
      <c r="C149" s="31">
        <v>90</v>
      </c>
      <c r="D149" s="30">
        <v>80</v>
      </c>
      <c r="E149" s="31">
        <v>80</v>
      </c>
      <c r="F149" s="25" t="s">
        <v>415</v>
      </c>
      <c r="G149" s="20">
        <f t="shared" si="0"/>
        <v>0.1111111111111111</v>
      </c>
    </row>
    <row r="150" spans="1:9" x14ac:dyDescent="0.35">
      <c r="A150" s="29" t="s">
        <v>420</v>
      </c>
      <c r="B150" s="30">
        <v>95</v>
      </c>
      <c r="C150" s="31">
        <v>95</v>
      </c>
      <c r="D150" s="30">
        <v>90</v>
      </c>
      <c r="E150" s="31">
        <v>90</v>
      </c>
      <c r="F150" s="32" t="s">
        <v>427</v>
      </c>
      <c r="G150" s="20">
        <f t="shared" si="0"/>
        <v>5.2631578947368418E-2</v>
      </c>
    </row>
    <row r="151" spans="1:9" x14ac:dyDescent="0.35">
      <c r="A151" s="29" t="s">
        <v>421</v>
      </c>
      <c r="B151" s="30">
        <v>95</v>
      </c>
      <c r="C151" s="31">
        <v>95</v>
      </c>
      <c r="D151" s="30">
        <v>90</v>
      </c>
      <c r="E151" s="31">
        <v>90</v>
      </c>
      <c r="F151" s="32" t="s">
        <v>427</v>
      </c>
      <c r="G151" s="20">
        <f t="shared" si="0"/>
        <v>5.2631578947368418E-2</v>
      </c>
    </row>
    <row r="152" spans="1:9" x14ac:dyDescent="0.35">
      <c r="A152" s="29" t="s">
        <v>422</v>
      </c>
      <c r="B152" s="30">
        <v>80</v>
      </c>
      <c r="C152" s="31">
        <v>50</v>
      </c>
      <c r="D152" s="30">
        <v>30</v>
      </c>
      <c r="E152" s="31">
        <v>30</v>
      </c>
      <c r="F152" s="25" t="s">
        <v>123</v>
      </c>
      <c r="G152" s="20">
        <f>(C152-E152)/C152</f>
        <v>0.4</v>
      </c>
    </row>
    <row r="153" spans="1:9" x14ac:dyDescent="0.35">
      <c r="A153" s="29" t="s">
        <v>423</v>
      </c>
      <c r="B153" s="30">
        <v>90</v>
      </c>
      <c r="C153" s="31">
        <v>90</v>
      </c>
      <c r="D153" s="30">
        <v>70</v>
      </c>
      <c r="E153" s="31">
        <v>70</v>
      </c>
      <c r="F153" s="25" t="s">
        <v>120</v>
      </c>
      <c r="G153" s="20">
        <f t="shared" si="0"/>
        <v>0.22222222222222221</v>
      </c>
    </row>
    <row r="154" spans="1:9" x14ac:dyDescent="0.35">
      <c r="A154" s="29" t="s">
        <v>424</v>
      </c>
      <c r="B154" s="30">
        <v>95</v>
      </c>
      <c r="C154" s="31">
        <v>90</v>
      </c>
      <c r="D154" s="30">
        <v>80</v>
      </c>
      <c r="E154" s="31">
        <v>80</v>
      </c>
      <c r="F154" s="32" t="s">
        <v>427</v>
      </c>
      <c r="G154" s="20">
        <f t="shared" si="0"/>
        <v>0.1111111111111111</v>
      </c>
      <c r="I154" s="33"/>
    </row>
    <row r="155" spans="1:9" x14ac:dyDescent="0.35">
      <c r="A155" s="29" t="s">
        <v>425</v>
      </c>
      <c r="B155" s="30">
        <v>80</v>
      </c>
      <c r="C155" s="31">
        <v>65</v>
      </c>
      <c r="D155" s="30">
        <v>60</v>
      </c>
      <c r="E155" s="31">
        <v>30</v>
      </c>
      <c r="F155" s="25" t="s">
        <v>121</v>
      </c>
      <c r="G155" s="20">
        <f t="shared" si="0"/>
        <v>0.53846153846153844</v>
      </c>
    </row>
    <row r="156" spans="1:9" x14ac:dyDescent="0.35">
      <c r="A156" s="34" t="s">
        <v>426</v>
      </c>
      <c r="B156" s="35">
        <v>90</v>
      </c>
      <c r="C156" s="36">
        <v>90</v>
      </c>
      <c r="D156" s="35">
        <v>70</v>
      </c>
      <c r="E156" s="36">
        <v>70</v>
      </c>
      <c r="F156" s="25" t="s">
        <v>121</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124</v>
      </c>
      <c r="B159" s="20">
        <f>AVERAGEIF(F139:F156,A159,G139:G156)</f>
        <v>0.38382283834586467</v>
      </c>
      <c r="C159" s="20"/>
      <c r="D159" s="20"/>
      <c r="E159" s="20"/>
      <c r="F159" s="20"/>
      <c r="G159" s="20"/>
    </row>
    <row r="160" spans="1:9" x14ac:dyDescent="0.35">
      <c r="A160" s="20" t="s">
        <v>415</v>
      </c>
      <c r="B160" s="20">
        <f>AVERAGEIF(F139:F156,A160,G139:G156)</f>
        <v>0.1111111111111111</v>
      </c>
      <c r="C160" s="20"/>
      <c r="D160" s="20"/>
      <c r="E160" s="20"/>
      <c r="F160" s="20"/>
      <c r="G160" s="20"/>
    </row>
    <row r="161" spans="1:7" x14ac:dyDescent="0.35">
      <c r="A161" s="20" t="s">
        <v>123</v>
      </c>
      <c r="B161" s="20">
        <f>AVERAGEIF(F139:F156,A161,G139:G156)</f>
        <v>0.4</v>
      </c>
      <c r="C161" s="20"/>
      <c r="D161" s="20"/>
      <c r="E161" s="20"/>
      <c r="F161" s="20"/>
      <c r="G161" s="20"/>
    </row>
    <row r="162" spans="1:7" x14ac:dyDescent="0.35">
      <c r="A162" s="20" t="s">
        <v>120</v>
      </c>
      <c r="B162" s="20">
        <f>AVERAGEIF(F139:F156,A162,G139:G156)</f>
        <v>0.22222222222222221</v>
      </c>
      <c r="C162" s="20"/>
      <c r="D162" s="20"/>
      <c r="E162" s="20"/>
      <c r="F162" s="20"/>
      <c r="G162" s="20"/>
    </row>
    <row r="163" spans="1:7" x14ac:dyDescent="0.35">
      <c r="A163" s="20" t="s">
        <v>121</v>
      </c>
      <c r="B163" s="20">
        <f>AVERAGEIF(F139:F156,A163,G139:G156)</f>
        <v>0.38034188034188032</v>
      </c>
      <c r="C163" s="20"/>
      <c r="D163" s="20"/>
      <c r="E163" s="20"/>
      <c r="F163" s="20"/>
      <c r="G163" s="20"/>
    </row>
    <row r="165" spans="1:7" x14ac:dyDescent="0.35">
      <c r="A165" s="461" t="s">
        <v>165</v>
      </c>
      <c r="B165" s="461"/>
      <c r="C165" s="461"/>
      <c r="D165" s="461"/>
      <c r="E165" s="461"/>
    </row>
    <row r="166" spans="1:7" ht="15" thickBot="1" x14ac:dyDescent="0.4">
      <c r="A166" t="s">
        <v>166</v>
      </c>
      <c r="B166" s="13">
        <v>0.4</v>
      </c>
    </row>
    <row r="167" spans="1:7" ht="15" thickBot="1" x14ac:dyDescent="0.4">
      <c r="A167" t="s">
        <v>167</v>
      </c>
      <c r="B167" s="37">
        <f>(1+B166)^(1/(2020-2010))-1</f>
        <v>3.4219694129380196E-2</v>
      </c>
    </row>
    <row r="168" spans="1:7" x14ac:dyDescent="0.35">
      <c r="B168" s="38"/>
    </row>
    <row r="169" spans="1:7" x14ac:dyDescent="0.35">
      <c r="A169" s="461" t="s">
        <v>390</v>
      </c>
      <c r="B169" s="461"/>
    </row>
    <row r="170" spans="1:7" x14ac:dyDescent="0.35">
      <c r="A170" t="s">
        <v>391</v>
      </c>
      <c r="B170" s="39">
        <v>972.7</v>
      </c>
    </row>
    <row r="171" spans="1:7" ht="15" thickBot="1" x14ac:dyDescent="0.4">
      <c r="A171" t="s">
        <v>392</v>
      </c>
      <c r="B171" s="40">
        <f>400.9+53.5+276.5+255.7+63.5+462.5+B170+975.4+227.6+436.5</f>
        <v>4124.8</v>
      </c>
    </row>
    <row r="172" spans="1:7" ht="15" thickBot="1" x14ac:dyDescent="0.4">
      <c r="A172" t="s">
        <v>393</v>
      </c>
      <c r="B172" s="37">
        <f>B170/B171</f>
        <v>0.23581749418153608</v>
      </c>
    </row>
    <row r="173" spans="1:7" x14ac:dyDescent="0.35">
      <c r="B173" s="38"/>
    </row>
    <row r="174" spans="1:7" x14ac:dyDescent="0.35">
      <c r="A174" s="461" t="s">
        <v>172</v>
      </c>
      <c r="B174" s="461"/>
      <c r="C174" s="461"/>
      <c r="D174" s="461"/>
      <c r="E174" s="461"/>
    </row>
    <row r="175" spans="1:7" ht="15" thickBot="1" x14ac:dyDescent="0.4">
      <c r="A175" t="s">
        <v>399</v>
      </c>
      <c r="B175" s="38">
        <v>0.1246</v>
      </c>
    </row>
    <row r="176" spans="1:7" ht="15" thickBot="1" x14ac:dyDescent="0.4">
      <c r="A176" t="s">
        <v>395</v>
      </c>
      <c r="B176" s="37">
        <f>1-B175</f>
        <v>0.87539999999999996</v>
      </c>
    </row>
    <row r="178" spans="1:5" x14ac:dyDescent="0.35">
      <c r="A178" s="461" t="s">
        <v>168</v>
      </c>
      <c r="B178" s="461"/>
      <c r="C178" s="461"/>
      <c r="D178" s="461"/>
      <c r="E178" s="461"/>
    </row>
    <row r="179" spans="1:5" x14ac:dyDescent="0.35">
      <c r="A179" t="s">
        <v>397</v>
      </c>
      <c r="B179">
        <v>197000</v>
      </c>
    </row>
    <row r="180" spans="1:5" ht="15" thickBot="1" x14ac:dyDescent="0.4">
      <c r="A180" t="s">
        <v>398</v>
      </c>
      <c r="B180">
        <v>175000</v>
      </c>
    </row>
    <row r="181" spans="1:5" ht="15" thickBot="1" x14ac:dyDescent="0.4">
      <c r="A181" t="s">
        <v>169</v>
      </c>
      <c r="B181" s="12">
        <f>B179/B180</f>
        <v>1.1257142857142857</v>
      </c>
    </row>
    <row r="183" spans="1:5" x14ac:dyDescent="0.35">
      <c r="A183" s="461" t="s">
        <v>170</v>
      </c>
      <c r="B183" s="461"/>
      <c r="C183" s="461"/>
      <c r="D183" s="461"/>
      <c r="E183" s="461"/>
    </row>
    <row r="184" spans="1:5" x14ac:dyDescent="0.35">
      <c r="A184" t="s">
        <v>2249</v>
      </c>
      <c r="B184" s="162">
        <v>1.2E-2</v>
      </c>
    </row>
    <row r="185" spans="1:5" x14ac:dyDescent="0.35">
      <c r="A185" t="s">
        <v>2250</v>
      </c>
      <c r="B185" s="162">
        <v>2.4E-2</v>
      </c>
    </row>
    <row r="186" spans="1:5" x14ac:dyDescent="0.35">
      <c r="A186" t="s">
        <v>2251</v>
      </c>
      <c r="B186">
        <f>2050-2018+1</f>
        <v>33</v>
      </c>
    </row>
    <row r="187" spans="1:5" x14ac:dyDescent="0.35">
      <c r="A187" t="s">
        <v>2252</v>
      </c>
      <c r="B187" s="11">
        <f>(1-B184)^B186</f>
        <v>0.67139665221009714</v>
      </c>
    </row>
    <row r="188" spans="1:5" ht="15" thickBot="1" x14ac:dyDescent="0.4">
      <c r="A188" t="s">
        <v>2253</v>
      </c>
      <c r="B188" s="11">
        <f>(1-B185)^B186</f>
        <v>0.44858421050781644</v>
      </c>
    </row>
    <row r="189" spans="1:5" ht="15" thickBot="1" x14ac:dyDescent="0.4">
      <c r="A189" t="s">
        <v>2254</v>
      </c>
      <c r="B189" s="12">
        <f>(B187-B188)/B187</f>
        <v>0.33186409400289502</v>
      </c>
    </row>
    <row r="191" spans="1:5" x14ac:dyDescent="0.35">
      <c r="A191" s="461" t="s">
        <v>182</v>
      </c>
      <c r="B191" s="461"/>
      <c r="C191" s="461"/>
      <c r="D191" s="461"/>
      <c r="E191" s="461"/>
    </row>
    <row r="192" spans="1:5" x14ac:dyDescent="0.35">
      <c r="A192" s="16" t="s">
        <v>174</v>
      </c>
      <c r="B192" s="16" t="s">
        <v>175</v>
      </c>
      <c r="C192" s="16"/>
    </row>
    <row r="193" spans="1:9" x14ac:dyDescent="0.35">
      <c r="A193" t="s">
        <v>176</v>
      </c>
      <c r="B193" s="17">
        <v>15277777.777777778</v>
      </c>
      <c r="C193" t="s">
        <v>177</v>
      </c>
    </row>
    <row r="194" spans="1:9" x14ac:dyDescent="0.35">
      <c r="A194" t="s">
        <v>178</v>
      </c>
      <c r="B194" s="17">
        <f>3.4*10^6</f>
        <v>3400000</v>
      </c>
      <c r="C194" s="41"/>
    </row>
    <row r="195" spans="1:9" x14ac:dyDescent="0.35">
      <c r="A195" t="s">
        <v>179</v>
      </c>
      <c r="B195">
        <v>2</v>
      </c>
    </row>
    <row r="196" spans="1:9" ht="15" thickBot="1" x14ac:dyDescent="0.4">
      <c r="A196" t="s">
        <v>180</v>
      </c>
      <c r="B196" s="17">
        <f>B195*B194</f>
        <v>6800000</v>
      </c>
    </row>
    <row r="197" spans="1:9" ht="15" thickBot="1" x14ac:dyDescent="0.4">
      <c r="A197" t="s">
        <v>181</v>
      </c>
      <c r="B197" s="12">
        <f>B196/B193</f>
        <v>0.44509090909090909</v>
      </c>
    </row>
    <row r="199" spans="1:9" x14ac:dyDescent="0.35">
      <c r="A199" s="201" t="s">
        <v>2981</v>
      </c>
    </row>
    <row r="201" spans="1:9" x14ac:dyDescent="0.35">
      <c r="A201" s="202" t="s">
        <v>3002</v>
      </c>
      <c r="B201" s="463" t="s">
        <v>2985</v>
      </c>
      <c r="C201" s="463"/>
      <c r="D201" s="463"/>
      <c r="E201" s="463"/>
      <c r="F201" s="463"/>
      <c r="G201" s="463"/>
      <c r="H201" s="463"/>
      <c r="I201" s="463"/>
    </row>
    <row r="202" spans="1:9" x14ac:dyDescent="0.35">
      <c r="A202" s="42" t="s">
        <v>2986</v>
      </c>
      <c r="B202" s="42" t="s">
        <v>2987</v>
      </c>
      <c r="C202" s="42" t="s">
        <v>2988</v>
      </c>
      <c r="D202" s="42" t="s">
        <v>2989</v>
      </c>
      <c r="E202" s="42" t="s">
        <v>2343</v>
      </c>
      <c r="F202" s="42" t="s">
        <v>86</v>
      </c>
      <c r="G202" s="42" t="s">
        <v>2990</v>
      </c>
      <c r="H202" s="42" t="s">
        <v>2991</v>
      </c>
      <c r="I202" s="42" t="s">
        <v>2992</v>
      </c>
    </row>
    <row r="203" spans="1:9" x14ac:dyDescent="0.35">
      <c r="A203" s="42" t="s">
        <v>2993</v>
      </c>
      <c r="B203">
        <v>0</v>
      </c>
      <c r="C203">
        <v>6</v>
      </c>
      <c r="D203">
        <v>9</v>
      </c>
      <c r="E203">
        <v>25</v>
      </c>
      <c r="F203">
        <v>21</v>
      </c>
      <c r="G203">
        <v>215</v>
      </c>
      <c r="H203">
        <v>81</v>
      </c>
      <c r="I203">
        <v>134</v>
      </c>
    </row>
    <row r="204" spans="1:9" x14ac:dyDescent="0.35">
      <c r="A204" s="42" t="s">
        <v>2994</v>
      </c>
      <c r="B204">
        <v>4</v>
      </c>
      <c r="C204">
        <v>3</v>
      </c>
      <c r="D204">
        <v>15</v>
      </c>
      <c r="E204">
        <v>40</v>
      </c>
      <c r="F204">
        <v>43</v>
      </c>
      <c r="G204">
        <v>163</v>
      </c>
      <c r="H204">
        <v>56</v>
      </c>
      <c r="I204">
        <v>94</v>
      </c>
    </row>
    <row r="205" spans="1:9" ht="15" thickBot="1" x14ac:dyDescent="0.4">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2996</v>
      </c>
      <c r="B206" s="12">
        <v>-0.33</v>
      </c>
    </row>
    <row r="207" spans="1:9" ht="15" thickBot="1" x14ac:dyDescent="0.4">
      <c r="A207" t="s">
        <v>2997</v>
      </c>
      <c r="B207" s="12">
        <f>I205/I203</f>
        <v>-0.29850746268656714</v>
      </c>
    </row>
    <row r="209" spans="1:9" x14ac:dyDescent="0.35">
      <c r="A209" s="202" t="s">
        <v>3003</v>
      </c>
      <c r="B209" s="463" t="s">
        <v>2985</v>
      </c>
      <c r="C209" s="463"/>
      <c r="D209" s="463"/>
      <c r="E209" s="463"/>
      <c r="F209" s="463"/>
      <c r="G209" s="463"/>
      <c r="H209" s="463"/>
      <c r="I209" s="463"/>
    </row>
    <row r="210" spans="1:9" x14ac:dyDescent="0.35">
      <c r="A210" s="42" t="s">
        <v>2986</v>
      </c>
      <c r="B210" s="42" t="s">
        <v>2987</v>
      </c>
      <c r="C210" s="42" t="s">
        <v>2988</v>
      </c>
      <c r="D210" s="42" t="s">
        <v>2989</v>
      </c>
      <c r="E210" s="42" t="s">
        <v>2343</v>
      </c>
      <c r="F210" s="42" t="s">
        <v>86</v>
      </c>
      <c r="G210" s="42" t="s">
        <v>2990</v>
      </c>
      <c r="H210" s="42" t="s">
        <v>2991</v>
      </c>
      <c r="I210" s="42" t="s">
        <v>2992</v>
      </c>
    </row>
    <row r="211" spans="1:9" x14ac:dyDescent="0.35">
      <c r="A211" s="42" t="s">
        <v>2993</v>
      </c>
      <c r="B211">
        <v>0</v>
      </c>
      <c r="C211">
        <v>17</v>
      </c>
      <c r="D211">
        <v>18</v>
      </c>
      <c r="E211">
        <v>22</v>
      </c>
      <c r="F211">
        <v>12</v>
      </c>
      <c r="G211">
        <v>73</v>
      </c>
      <c r="H211">
        <v>21</v>
      </c>
      <c r="I211">
        <v>21</v>
      </c>
    </row>
    <row r="212" spans="1:9" x14ac:dyDescent="0.35">
      <c r="A212" s="42" t="s">
        <v>2994</v>
      </c>
      <c r="B212">
        <v>0</v>
      </c>
      <c r="C212">
        <v>15</v>
      </c>
      <c r="D212">
        <v>22</v>
      </c>
      <c r="E212">
        <v>39</v>
      </c>
      <c r="F212">
        <v>23</v>
      </c>
      <c r="G212">
        <v>51</v>
      </c>
      <c r="H212">
        <v>17</v>
      </c>
      <c r="I212">
        <v>19</v>
      </c>
    </row>
    <row r="213" spans="1:9" ht="15" thickBot="1" x14ac:dyDescent="0.4">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2996</v>
      </c>
      <c r="B214" s="12">
        <f>SUM(G213:H213)/SUM(G211:H211)</f>
        <v>-0.27659574468085107</v>
      </c>
    </row>
    <row r="215" spans="1:9" ht="15" thickBot="1" x14ac:dyDescent="0.4">
      <c r="A215" t="s">
        <v>2997</v>
      </c>
      <c r="B215" s="12">
        <f>I213/I211</f>
        <v>-9.5238095238095233E-2</v>
      </c>
    </row>
    <row r="217" spans="1:9" x14ac:dyDescent="0.35">
      <c r="A217" s="202" t="s">
        <v>3004</v>
      </c>
      <c r="B217" s="463" t="s">
        <v>2985</v>
      </c>
      <c r="C217" s="463"/>
      <c r="D217" s="463"/>
      <c r="E217" s="463"/>
    </row>
    <row r="218" spans="1:9" x14ac:dyDescent="0.35">
      <c r="A218" s="42" t="s">
        <v>2986</v>
      </c>
      <c r="B218" s="42" t="s">
        <v>2998</v>
      </c>
      <c r="C218" s="42" t="s">
        <v>2999</v>
      </c>
      <c r="D218" s="42" t="s">
        <v>3000</v>
      </c>
      <c r="E218" s="42" t="s">
        <v>86</v>
      </c>
    </row>
    <row r="219" spans="1:9" x14ac:dyDescent="0.35">
      <c r="A219" s="42" t="s">
        <v>2993</v>
      </c>
      <c r="B219">
        <v>112</v>
      </c>
      <c r="C219">
        <v>16</v>
      </c>
      <c r="D219">
        <v>9</v>
      </c>
      <c r="E219">
        <v>134</v>
      </c>
    </row>
    <row r="220" spans="1:9" x14ac:dyDescent="0.35">
      <c r="A220" s="42" t="s">
        <v>2994</v>
      </c>
      <c r="B220">
        <v>87</v>
      </c>
      <c r="C220">
        <v>17</v>
      </c>
      <c r="D220">
        <v>9</v>
      </c>
      <c r="E220">
        <v>151</v>
      </c>
    </row>
    <row r="221" spans="1:9" ht="15" thickBot="1" x14ac:dyDescent="0.4">
      <c r="A221" s="42" t="s">
        <v>2995</v>
      </c>
      <c r="B221">
        <f>B220-B219</f>
        <v>-25</v>
      </c>
      <c r="C221">
        <f t="shared" ref="C221:E221" si="9">C220-C219</f>
        <v>1</v>
      </c>
      <c r="D221">
        <f t="shared" si="9"/>
        <v>0</v>
      </c>
      <c r="E221">
        <f t="shared" si="9"/>
        <v>17</v>
      </c>
    </row>
    <row r="222" spans="1:9" ht="15" thickBot="1" x14ac:dyDescent="0.4">
      <c r="A222" t="s">
        <v>3001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2025-04-17T19:27:53Z</dcterms:modified>
</cp:coreProperties>
</file>