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MeganMahajan\Documents\eps-us\InputData\bldgs\BDCL\"/>
    </mc:Choice>
  </mc:AlternateContent>
  <xr:revisionPtr revIDLastSave="0" documentId="13_ncr:1_{27466841-BEE3-4A3D-8B6C-C9012CB562A5}" xr6:coauthVersionLast="47" xr6:coauthVersionMax="47" xr10:uidLastSave="{00000000-0000-0000-0000-000000000000}"/>
  <bookViews>
    <workbookView xWindow="38280" yWindow="-120" windowWidth="29040" windowHeight="17520" xr2:uid="{00000000-000D-0000-FFFF-FFFF00000000}"/>
  </bookViews>
  <sheets>
    <sheet name="About" sheetId="1" r:id="rId1"/>
    <sheet name="Low_Mid_High Scenarios" sheetId="10" r:id="rId2"/>
    <sheet name="AEO Calculations --&gt;" sheetId="11" r:id="rId3"/>
    <sheet name="AEO Data Center Assumptions" sheetId="12" r:id="rId4"/>
    <sheet name="AEO 2025 Table 5 (2)" sheetId="13" r:id="rId5"/>
    <sheet name="AEO 2023 Table 5 (2)" sheetId="14" r:id="rId6"/>
    <sheet name="Compare AEO" sheetId="15" r:id="rId7"/>
    <sheet name="Demand Projection Sources --&gt;" sheetId="16" r:id="rId8"/>
    <sheet name="LBNL 2024" sheetId="17" r:id="rId9"/>
    <sheet name="evolved energy ADP 2024" sheetId="18" r:id="rId10"/>
    <sheet name="BNEF" sheetId="26" r:id="rId11"/>
    <sheet name="BDCL-low" sheetId="6" r:id="rId12"/>
    <sheet name="BDCL-mid" sheetId="2" r:id="rId13"/>
    <sheet name="BDCL-high" sheetId="7" r:id="rId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0" i="10" l="1"/>
  <c r="C2" i="2" s="1"/>
  <c r="G50" i="10"/>
  <c r="D2" i="2" s="1"/>
  <c r="H50" i="10"/>
  <c r="E2" i="2" s="1"/>
  <c r="I50" i="10"/>
  <c r="F2" i="2" s="1"/>
  <c r="E50" i="10"/>
  <c r="K50" i="10"/>
  <c r="C2" i="7"/>
  <c r="D2" i="7"/>
  <c r="E2" i="7"/>
  <c r="F2" i="7"/>
  <c r="G2" i="7"/>
  <c r="H2" i="7"/>
  <c r="I2" i="7"/>
  <c r="J2" i="7"/>
  <c r="K2" i="7"/>
  <c r="L2" i="7"/>
  <c r="M2" i="7"/>
  <c r="N2" i="7"/>
  <c r="O2" i="7"/>
  <c r="P2" i="7"/>
  <c r="Q2" i="7"/>
  <c r="R2" i="7"/>
  <c r="S2" i="7"/>
  <c r="T2" i="7"/>
  <c r="U2" i="7"/>
  <c r="V2" i="7"/>
  <c r="W2" i="7"/>
  <c r="X2" i="7"/>
  <c r="Y2" i="7"/>
  <c r="Z2" i="7"/>
  <c r="AA2" i="7"/>
  <c r="AB2" i="7"/>
  <c r="B2" i="7"/>
  <c r="G2" i="2"/>
  <c r="H2" i="2"/>
  <c r="I2" i="2"/>
  <c r="J2" i="2"/>
  <c r="K2" i="2"/>
  <c r="L2" i="2"/>
  <c r="M2" i="2"/>
  <c r="N2" i="2"/>
  <c r="O2" i="2"/>
  <c r="P2" i="2"/>
  <c r="Q2" i="2"/>
  <c r="R2" i="2"/>
  <c r="S2" i="2"/>
  <c r="T2" i="2"/>
  <c r="U2" i="2"/>
  <c r="V2" i="2"/>
  <c r="W2" i="2"/>
  <c r="X2" i="2"/>
  <c r="Y2" i="2"/>
  <c r="Z2" i="2"/>
  <c r="AA2" i="2"/>
  <c r="AB2" i="2"/>
  <c r="B2" i="2"/>
  <c r="C2" i="6"/>
  <c r="D2" i="6"/>
  <c r="E2" i="6"/>
  <c r="F2" i="6"/>
  <c r="G2" i="6"/>
  <c r="H2" i="6"/>
  <c r="I2" i="6"/>
  <c r="J2" i="6"/>
  <c r="K2" i="6"/>
  <c r="L2" i="6"/>
  <c r="M2" i="6"/>
  <c r="N2" i="6"/>
  <c r="O2" i="6"/>
  <c r="P2" i="6"/>
  <c r="Q2" i="6"/>
  <c r="R2" i="6"/>
  <c r="S2" i="6"/>
  <c r="T2" i="6"/>
  <c r="U2" i="6"/>
  <c r="V2" i="6"/>
  <c r="W2" i="6"/>
  <c r="X2" i="6"/>
  <c r="Y2" i="6"/>
  <c r="Z2" i="6"/>
  <c r="AA2" i="6"/>
  <c r="AB2" i="6"/>
  <c r="B2" i="6"/>
  <c r="M10" i="26"/>
  <c r="L10" i="26"/>
  <c r="K10" i="26"/>
  <c r="J10" i="26"/>
  <c r="I10" i="26"/>
  <c r="H10" i="26"/>
  <c r="G10" i="26"/>
  <c r="G8" i="26"/>
  <c r="H8" i="26" s="1"/>
  <c r="I8" i="26" s="1"/>
  <c r="J8" i="26" s="1"/>
  <c r="K8" i="26" s="1"/>
  <c r="L8" i="26" s="1"/>
  <c r="M8" i="26" s="1"/>
  <c r="E8" i="26"/>
  <c r="F8" i="26" s="1"/>
  <c r="D8" i="26"/>
  <c r="D4" i="26"/>
  <c r="C4" i="26"/>
  <c r="D3" i="26"/>
  <c r="G5" i="18"/>
  <c r="G21" i="10" s="1"/>
  <c r="F5" i="18"/>
  <c r="E5" i="18"/>
  <c r="D5" i="18"/>
  <c r="C5" i="18"/>
  <c r="A4" i="18"/>
  <c r="E4" i="18" s="1"/>
  <c r="D3" i="18"/>
  <c r="A4" i="17"/>
  <c r="D4" i="17" s="1"/>
  <c r="D3" i="17"/>
  <c r="E43" i="15"/>
  <c r="D42" i="15"/>
  <c r="D43" i="15" s="1"/>
  <c r="K40" i="15"/>
  <c r="K37" i="10" s="1"/>
  <c r="K38" i="10" s="1"/>
  <c r="J40" i="15"/>
  <c r="J37" i="10" s="1"/>
  <c r="K13" i="15"/>
  <c r="AC11" i="15"/>
  <c r="AC13" i="15" s="1"/>
  <c r="AC40" i="15" s="1"/>
  <c r="G43" i="15" s="1"/>
  <c r="AB11" i="15"/>
  <c r="AB13" i="15" s="1"/>
  <c r="AB40" i="15" s="1"/>
  <c r="AA11" i="15"/>
  <c r="AA13" i="15" s="1"/>
  <c r="AA40" i="15" s="1"/>
  <c r="Z11" i="15"/>
  <c r="Z13" i="15" s="1"/>
  <c r="Z40" i="15" s="1"/>
  <c r="Y11" i="15"/>
  <c r="Y13" i="15" s="1"/>
  <c r="Y40" i="15" s="1"/>
  <c r="X11" i="15"/>
  <c r="W11" i="15"/>
  <c r="V11" i="15"/>
  <c r="U11" i="15"/>
  <c r="T11" i="15"/>
  <c r="S11" i="15"/>
  <c r="R11" i="15"/>
  <c r="R13" i="15" s="1"/>
  <c r="R40" i="15" s="1"/>
  <c r="R37" i="10" s="1"/>
  <c r="R38" i="10" s="1"/>
  <c r="Q11" i="15"/>
  <c r="P11" i="15"/>
  <c r="O11" i="15"/>
  <c r="N11" i="15"/>
  <c r="M11" i="15"/>
  <c r="L11" i="15"/>
  <c r="K11" i="15"/>
  <c r="J11" i="15"/>
  <c r="J13" i="15" s="1"/>
  <c r="I11" i="15"/>
  <c r="I13" i="15" s="1"/>
  <c r="I40" i="15" s="1"/>
  <c r="I37" i="10" s="1"/>
  <c r="H11" i="15"/>
  <c r="H13" i="15" s="1"/>
  <c r="H40" i="15" s="1"/>
  <c r="H37" i="10" s="1"/>
  <c r="G11" i="15"/>
  <c r="G13" i="15" s="1"/>
  <c r="G40" i="15" s="1"/>
  <c r="F11" i="15"/>
  <c r="F13" i="15" s="1"/>
  <c r="F40" i="15" s="1"/>
  <c r="E11" i="15"/>
  <c r="E13" i="15" s="1"/>
  <c r="E40" i="15" s="1"/>
  <c r="D11" i="15"/>
  <c r="C11" i="15"/>
  <c r="B11" i="15"/>
  <c r="A11" i="15"/>
  <c r="AC10" i="15"/>
  <c r="AB10" i="15"/>
  <c r="AA10" i="15"/>
  <c r="Z10" i="15"/>
  <c r="Y10" i="15"/>
  <c r="X10" i="15"/>
  <c r="W10" i="15"/>
  <c r="V10" i="15"/>
  <c r="U10" i="15"/>
  <c r="T10" i="15"/>
  <c r="S10" i="15"/>
  <c r="R10" i="15"/>
  <c r="Q10" i="15"/>
  <c r="P10" i="15"/>
  <c r="O10" i="15"/>
  <c r="N10" i="15"/>
  <c r="M10" i="15"/>
  <c r="L10" i="15"/>
  <c r="K10" i="15"/>
  <c r="J10" i="15"/>
  <c r="I10" i="15"/>
  <c r="H10" i="15"/>
  <c r="G10" i="15"/>
  <c r="F10" i="15"/>
  <c r="E10" i="15"/>
  <c r="D10" i="15"/>
  <c r="C10" i="15"/>
  <c r="B10" i="15"/>
  <c r="A10" i="15"/>
  <c r="AC9" i="15"/>
  <c r="AB9" i="15"/>
  <c r="AA9" i="15"/>
  <c r="Z9" i="15"/>
  <c r="Y9" i="15"/>
  <c r="X9" i="15"/>
  <c r="W9" i="15"/>
  <c r="W13" i="15" s="1"/>
  <c r="W40" i="15" s="1"/>
  <c r="W37" i="10" s="1"/>
  <c r="V9" i="15"/>
  <c r="U9" i="15"/>
  <c r="T9" i="15"/>
  <c r="S9" i="15"/>
  <c r="R9" i="15"/>
  <c r="Q9" i="15"/>
  <c r="Q13" i="15" s="1"/>
  <c r="Q40" i="15" s="1"/>
  <c r="Q37" i="10" s="1"/>
  <c r="P9" i="15"/>
  <c r="O9" i="15"/>
  <c r="N9" i="15"/>
  <c r="M9" i="15"/>
  <c r="L9" i="15"/>
  <c r="K9" i="15"/>
  <c r="J9" i="15"/>
  <c r="I9" i="15"/>
  <c r="H9" i="15"/>
  <c r="G9" i="15"/>
  <c r="F9" i="15"/>
  <c r="E9" i="15"/>
  <c r="D9" i="15"/>
  <c r="C9" i="15"/>
  <c r="C13" i="15" s="1"/>
  <c r="C40" i="15" s="1"/>
  <c r="D13" i="10" s="1"/>
  <c r="B9" i="15"/>
  <c r="A9" i="15"/>
  <c r="AC8" i="15"/>
  <c r="AB8" i="15"/>
  <c r="AA8" i="15"/>
  <c r="Z8" i="15"/>
  <c r="Y8" i="15"/>
  <c r="X8" i="15"/>
  <c r="W8" i="15"/>
  <c r="V8" i="15"/>
  <c r="U8" i="15"/>
  <c r="T8" i="15"/>
  <c r="S8" i="15"/>
  <c r="R8" i="15"/>
  <c r="Q8" i="15"/>
  <c r="P8" i="15"/>
  <c r="O8" i="15"/>
  <c r="N8" i="15"/>
  <c r="M8" i="15"/>
  <c r="L8" i="15"/>
  <c r="K8" i="15"/>
  <c r="J8" i="15"/>
  <c r="I8" i="15"/>
  <c r="H8" i="15"/>
  <c r="G8" i="15"/>
  <c r="F8" i="15"/>
  <c r="E8" i="15"/>
  <c r="D8" i="15"/>
  <c r="C8" i="15"/>
  <c r="B8" i="15"/>
  <c r="A8" i="15"/>
  <c r="AC7" i="15"/>
  <c r="AB7" i="15"/>
  <c r="AA7" i="15"/>
  <c r="Z7" i="15"/>
  <c r="Y7" i="15"/>
  <c r="X7" i="15"/>
  <c r="W7" i="15"/>
  <c r="V7" i="15"/>
  <c r="U7" i="15"/>
  <c r="T7" i="15"/>
  <c r="S7" i="15"/>
  <c r="R7" i="15"/>
  <c r="Q7" i="15"/>
  <c r="P7" i="15"/>
  <c r="O7" i="15"/>
  <c r="N7" i="15"/>
  <c r="M7" i="15"/>
  <c r="L7" i="15"/>
  <c r="K7" i="15"/>
  <c r="J7" i="15"/>
  <c r="I7" i="15"/>
  <c r="H7" i="15"/>
  <c r="G7" i="15"/>
  <c r="F7" i="15"/>
  <c r="E7" i="15"/>
  <c r="D7" i="15"/>
  <c r="C7" i="15"/>
  <c r="B7" i="15"/>
  <c r="A7" i="15"/>
  <c r="AC6" i="15"/>
  <c r="AB6" i="15"/>
  <c r="AA6" i="15"/>
  <c r="Z6" i="15"/>
  <c r="Y6" i="15"/>
  <c r="X6" i="15"/>
  <c r="W6" i="15"/>
  <c r="V6" i="15"/>
  <c r="U6" i="15"/>
  <c r="T6" i="15"/>
  <c r="S6" i="15"/>
  <c r="R6" i="15"/>
  <c r="Q6" i="15"/>
  <c r="P6" i="15"/>
  <c r="O6" i="15"/>
  <c r="N6" i="15"/>
  <c r="M6" i="15"/>
  <c r="L6" i="15"/>
  <c r="K6" i="15"/>
  <c r="J6" i="15"/>
  <c r="I6" i="15"/>
  <c r="H6" i="15"/>
  <c r="G6" i="15"/>
  <c r="F6" i="15"/>
  <c r="E6" i="15"/>
  <c r="D6" i="15"/>
  <c r="C6" i="15"/>
  <c r="B6" i="15"/>
  <c r="A6" i="15"/>
  <c r="AC5" i="15"/>
  <c r="AB5" i="15"/>
  <c r="AA5" i="15"/>
  <c r="Z5" i="15"/>
  <c r="Y5" i="15"/>
  <c r="X5" i="15"/>
  <c r="W5" i="15"/>
  <c r="V5" i="15"/>
  <c r="V13" i="15" s="1"/>
  <c r="V40" i="15" s="1"/>
  <c r="V37" i="10" s="1"/>
  <c r="U5" i="15"/>
  <c r="U13" i="15" s="1"/>
  <c r="U40" i="15" s="1"/>
  <c r="U37" i="10" s="1"/>
  <c r="T5" i="15"/>
  <c r="T13" i="15" s="1"/>
  <c r="T40" i="15" s="1"/>
  <c r="T37" i="10" s="1"/>
  <c r="S5" i="15"/>
  <c r="S13" i="15" s="1"/>
  <c r="S40" i="15" s="1"/>
  <c r="R5" i="15"/>
  <c r="Q5" i="15"/>
  <c r="P5" i="15"/>
  <c r="O5" i="15"/>
  <c r="O13" i="15" s="1"/>
  <c r="O40" i="15" s="1"/>
  <c r="O37" i="10" s="1"/>
  <c r="N5" i="15"/>
  <c r="N13" i="15" s="1"/>
  <c r="N40" i="15" s="1"/>
  <c r="N37" i="10" s="1"/>
  <c r="N38" i="10" s="1"/>
  <c r="M5" i="15"/>
  <c r="M13" i="15" s="1"/>
  <c r="M40" i="15" s="1"/>
  <c r="M37" i="10" s="1"/>
  <c r="L5" i="15"/>
  <c r="L13" i="15" s="1"/>
  <c r="L40" i="15" s="1"/>
  <c r="L37" i="10" s="1"/>
  <c r="L38" i="10" s="1"/>
  <c r="K5" i="15"/>
  <c r="J5" i="15"/>
  <c r="I5" i="15"/>
  <c r="H5" i="15"/>
  <c r="G5" i="15"/>
  <c r="F5" i="15"/>
  <c r="E5" i="15"/>
  <c r="D5" i="15"/>
  <c r="C5" i="15"/>
  <c r="B5" i="15"/>
  <c r="A5" i="15"/>
  <c r="AC4" i="15"/>
  <c r="AB4" i="15"/>
  <c r="AA4" i="15"/>
  <c r="Z4" i="15"/>
  <c r="Y4" i="15"/>
  <c r="X4" i="15"/>
  <c r="W4" i="15"/>
  <c r="V4" i="15"/>
  <c r="U4" i="15"/>
  <c r="T4" i="15"/>
  <c r="S4" i="15"/>
  <c r="R4" i="15"/>
  <c r="Q4" i="15"/>
  <c r="P4" i="15"/>
  <c r="O4" i="15"/>
  <c r="N4" i="15"/>
  <c r="M4" i="15"/>
  <c r="L4" i="15"/>
  <c r="K4" i="15"/>
  <c r="J4" i="15"/>
  <c r="I4" i="15"/>
  <c r="H4" i="15"/>
  <c r="G4" i="15"/>
  <c r="F4" i="15"/>
  <c r="E4" i="15"/>
  <c r="D4" i="15"/>
  <c r="C4" i="15"/>
  <c r="B4" i="15"/>
  <c r="A4" i="15"/>
  <c r="AC3" i="15"/>
  <c r="AB3" i="15"/>
  <c r="AA3" i="15"/>
  <c r="Z3" i="15"/>
  <c r="Y3" i="15"/>
  <c r="X3" i="15"/>
  <c r="W3" i="15"/>
  <c r="V3" i="15"/>
  <c r="U3" i="15"/>
  <c r="T3" i="15"/>
  <c r="S3" i="15"/>
  <c r="R3" i="15"/>
  <c r="Q3" i="15"/>
  <c r="P3" i="15"/>
  <c r="O3" i="15"/>
  <c r="N3" i="15"/>
  <c r="M3" i="15"/>
  <c r="L3" i="15"/>
  <c r="K3" i="15"/>
  <c r="J3" i="15"/>
  <c r="I3" i="15"/>
  <c r="H3" i="15"/>
  <c r="G3" i="15"/>
  <c r="F3" i="15"/>
  <c r="E3" i="15"/>
  <c r="D3" i="15"/>
  <c r="C3" i="15"/>
  <c r="B3" i="15"/>
  <c r="A3" i="15"/>
  <c r="AC2" i="15"/>
  <c r="AB2" i="15"/>
  <c r="AA2" i="15"/>
  <c r="Z2" i="15"/>
  <c r="Y2" i="15"/>
  <c r="X2" i="15"/>
  <c r="W2" i="15"/>
  <c r="V2" i="15"/>
  <c r="U2" i="15"/>
  <c r="T2" i="15"/>
  <c r="S2" i="15"/>
  <c r="R2" i="15"/>
  <c r="Q2" i="15"/>
  <c r="P2" i="15"/>
  <c r="O2" i="15"/>
  <c r="N2" i="15"/>
  <c r="M2" i="15"/>
  <c r="L2" i="15"/>
  <c r="K2" i="15"/>
  <c r="J2" i="15"/>
  <c r="I2" i="15"/>
  <c r="H2" i="15"/>
  <c r="G2" i="15"/>
  <c r="F2" i="15"/>
  <c r="E2" i="15"/>
  <c r="D2" i="15"/>
  <c r="C2" i="15"/>
  <c r="B2" i="15"/>
  <c r="A2" i="15"/>
  <c r="AA58" i="12" a="1"/>
  <c r="AA58" i="12" s="1"/>
  <c r="AA59" i="12" s="1"/>
  <c r="Z58" i="12" a="1"/>
  <c r="Z58" i="12" s="1"/>
  <c r="Y58" i="12" a="1"/>
  <c r="Y58" i="12" s="1"/>
  <c r="Y59" i="12" s="1"/>
  <c r="AB55" i="12"/>
  <c r="AA55" i="12"/>
  <c r="Z55" i="12"/>
  <c r="Y55" i="12"/>
  <c r="X55" i="12"/>
  <c r="W55" i="12"/>
  <c r="V55" i="12"/>
  <c r="U55" i="12"/>
  <c r="T55" i="12"/>
  <c r="S55" i="12"/>
  <c r="R55" i="12"/>
  <c r="Q55" i="12"/>
  <c r="P55" i="12"/>
  <c r="O55" i="12"/>
  <c r="N55" i="12"/>
  <c r="M55" i="12"/>
  <c r="L55" i="12"/>
  <c r="K55" i="12"/>
  <c r="J55" i="12"/>
  <c r="I55" i="12"/>
  <c r="H55" i="12"/>
  <c r="G55" i="12"/>
  <c r="F55" i="12"/>
  <c r="E55" i="12"/>
  <c r="D55" i="12"/>
  <c r="C55" i="12"/>
  <c r="B55" i="12"/>
  <c r="AB54" i="12"/>
  <c r="AA54" i="12"/>
  <c r="Z54" i="12"/>
  <c r="Y54" i="12"/>
  <c r="X54" i="12"/>
  <c r="W54" i="12"/>
  <c r="V54" i="12"/>
  <c r="U54" i="12"/>
  <c r="T54" i="12"/>
  <c r="S54" i="12"/>
  <c r="R54" i="12"/>
  <c r="Q54" i="12"/>
  <c r="P54" i="12"/>
  <c r="O54" i="12"/>
  <c r="N54" i="12"/>
  <c r="M54" i="12"/>
  <c r="L54" i="12"/>
  <c r="K54" i="12"/>
  <c r="J54" i="12"/>
  <c r="I54" i="12"/>
  <c r="H54" i="12"/>
  <c r="G54" i="12"/>
  <c r="F54" i="12"/>
  <c r="E54" i="12"/>
  <c r="D54" i="12"/>
  <c r="C54" i="12"/>
  <c r="B54" i="12"/>
  <c r="AB53" i="12"/>
  <c r="AA53" i="12"/>
  <c r="Z53" i="12"/>
  <c r="Y53" i="12"/>
  <c r="X53" i="12"/>
  <c r="W53" i="12"/>
  <c r="V53" i="12"/>
  <c r="U53" i="12"/>
  <c r="T53" i="12"/>
  <c r="S53" i="12"/>
  <c r="R53" i="12"/>
  <c r="Q53" i="12"/>
  <c r="P53" i="12"/>
  <c r="O53" i="12"/>
  <c r="N53" i="12"/>
  <c r="M53" i="12"/>
  <c r="L53" i="12"/>
  <c r="K53" i="12"/>
  <c r="J53" i="12"/>
  <c r="I53" i="12"/>
  <c r="H53" i="12"/>
  <c r="G53" i="12"/>
  <c r="F53" i="12"/>
  <c r="E53" i="12"/>
  <c r="D53" i="12"/>
  <c r="C53" i="12"/>
  <c r="B53" i="12"/>
  <c r="AB52" i="12"/>
  <c r="AA52" i="12"/>
  <c r="Z52" i="12"/>
  <c r="Y52" i="12"/>
  <c r="X52" i="12"/>
  <c r="W52" i="12"/>
  <c r="V52" i="12"/>
  <c r="U52" i="12"/>
  <c r="T52" i="12"/>
  <c r="S52" i="12"/>
  <c r="R52" i="12"/>
  <c r="Q52" i="12"/>
  <c r="P52" i="12"/>
  <c r="O52" i="12"/>
  <c r="N52" i="12"/>
  <c r="M52" i="12"/>
  <c r="L52" i="12"/>
  <c r="K52" i="12"/>
  <c r="J52" i="12"/>
  <c r="I52" i="12"/>
  <c r="H52" i="12"/>
  <c r="G52" i="12"/>
  <c r="F52" i="12"/>
  <c r="E52" i="12"/>
  <c r="D52" i="12"/>
  <c r="C52" i="12"/>
  <c r="B52" i="12"/>
  <c r="AB51" i="12"/>
  <c r="AA51" i="12"/>
  <c r="Z51" i="12"/>
  <c r="Y51" i="12"/>
  <c r="X51" i="12"/>
  <c r="W51" i="12"/>
  <c r="V51" i="12"/>
  <c r="U51" i="12"/>
  <c r="T51" i="12"/>
  <c r="S51" i="12"/>
  <c r="R51" i="12"/>
  <c r="Q51" i="12"/>
  <c r="P51" i="12"/>
  <c r="O51" i="12"/>
  <c r="N51" i="12"/>
  <c r="M51" i="12"/>
  <c r="L51" i="12"/>
  <c r="K51" i="12"/>
  <c r="J51" i="12"/>
  <c r="I51" i="12"/>
  <c r="H51" i="12"/>
  <c r="G51" i="12"/>
  <c r="F51" i="12"/>
  <c r="E51" i="12"/>
  <c r="D51" i="12"/>
  <c r="C51" i="12"/>
  <c r="B51" i="12"/>
  <c r="AB50" i="12"/>
  <c r="AA50" i="12"/>
  <c r="Z50" i="12"/>
  <c r="Y50" i="12"/>
  <c r="X50" i="12"/>
  <c r="W50" i="12"/>
  <c r="V50" i="12"/>
  <c r="U50" i="12"/>
  <c r="T50" i="12"/>
  <c r="S50" i="12"/>
  <c r="R50" i="12"/>
  <c r="Q50" i="12"/>
  <c r="P50" i="12"/>
  <c r="O50" i="12"/>
  <c r="N50" i="12"/>
  <c r="M50" i="12"/>
  <c r="L50" i="12"/>
  <c r="K50" i="12"/>
  <c r="J50" i="12"/>
  <c r="I50" i="12"/>
  <c r="H50" i="12"/>
  <c r="G50" i="12"/>
  <c r="F50" i="12"/>
  <c r="E50" i="12"/>
  <c r="D50" i="12"/>
  <c r="C50" i="12"/>
  <c r="B50" i="12"/>
  <c r="AB49" i="12"/>
  <c r="AA49" i="12"/>
  <c r="Z49" i="12"/>
  <c r="Y49" i="12"/>
  <c r="X49" i="12"/>
  <c r="W49" i="12"/>
  <c r="V49" i="12"/>
  <c r="U49" i="12"/>
  <c r="T49" i="12"/>
  <c r="S49" i="12"/>
  <c r="R49" i="12"/>
  <c r="Q49" i="12"/>
  <c r="P49" i="12"/>
  <c r="O49" i="12"/>
  <c r="N49" i="12"/>
  <c r="M49" i="12"/>
  <c r="L49" i="12"/>
  <c r="K49" i="12"/>
  <c r="J49" i="12"/>
  <c r="I49" i="12"/>
  <c r="H49" i="12"/>
  <c r="G49" i="12"/>
  <c r="F49" i="12"/>
  <c r="E49" i="12"/>
  <c r="D49" i="12"/>
  <c r="C49" i="12"/>
  <c r="B49" i="12"/>
  <c r="AB48" i="12"/>
  <c r="AA48" i="12"/>
  <c r="Z48" i="12"/>
  <c r="Y48" i="12"/>
  <c r="X48" i="12"/>
  <c r="W48" i="12"/>
  <c r="V48" i="12"/>
  <c r="U48" i="12"/>
  <c r="T48" i="12"/>
  <c r="S48" i="12"/>
  <c r="R48" i="12"/>
  <c r="Q48" i="12"/>
  <c r="P48" i="12"/>
  <c r="O48" i="12"/>
  <c r="N48" i="12"/>
  <c r="M48" i="12"/>
  <c r="L48" i="12"/>
  <c r="K48" i="12"/>
  <c r="J48" i="12"/>
  <c r="I48" i="12"/>
  <c r="H48" i="12"/>
  <c r="G48" i="12"/>
  <c r="F48" i="12"/>
  <c r="E48" i="12"/>
  <c r="D48" i="12"/>
  <c r="C48" i="12"/>
  <c r="B48" i="12"/>
  <c r="AB47" i="12"/>
  <c r="AA47" i="12"/>
  <c r="Z47" i="12"/>
  <c r="Y47" i="12"/>
  <c r="X47" i="12"/>
  <c r="W47" i="12"/>
  <c r="V47" i="12"/>
  <c r="U47" i="12"/>
  <c r="T47" i="12"/>
  <c r="S47" i="12"/>
  <c r="R47" i="12"/>
  <c r="Q47" i="12"/>
  <c r="P47" i="12"/>
  <c r="O47" i="12"/>
  <c r="N47" i="12"/>
  <c r="M47" i="12"/>
  <c r="L47" i="12"/>
  <c r="K47" i="12"/>
  <c r="J47" i="12"/>
  <c r="I47" i="12"/>
  <c r="H47" i="12"/>
  <c r="G47" i="12"/>
  <c r="F47" i="12"/>
  <c r="E47" i="12"/>
  <c r="D47" i="12"/>
  <c r="C47" i="12"/>
  <c r="B47" i="12"/>
  <c r="AB46" i="12"/>
  <c r="AA46" i="12"/>
  <c r="Z46" i="12"/>
  <c r="Y46" i="12"/>
  <c r="X46" i="12"/>
  <c r="W46" i="12"/>
  <c r="V46" i="12"/>
  <c r="U46" i="12"/>
  <c r="T46" i="12"/>
  <c r="S46" i="12"/>
  <c r="R46" i="12"/>
  <c r="Q46" i="12"/>
  <c r="P46" i="12"/>
  <c r="O46" i="12"/>
  <c r="N46" i="12"/>
  <c r="M46" i="12"/>
  <c r="L46" i="12"/>
  <c r="K46" i="12"/>
  <c r="J46" i="12"/>
  <c r="I46" i="12"/>
  <c r="H46" i="12"/>
  <c r="G46" i="12"/>
  <c r="F46" i="12"/>
  <c r="E46" i="12"/>
  <c r="D46" i="12"/>
  <c r="C46" i="12"/>
  <c r="B46" i="12"/>
  <c r="AB45" i="12"/>
  <c r="AA45" i="12"/>
  <c r="Z45" i="12"/>
  <c r="Y45" i="12"/>
  <c r="X45" i="12"/>
  <c r="W45" i="12"/>
  <c r="V45" i="12"/>
  <c r="U45" i="12"/>
  <c r="T45" i="12"/>
  <c r="S45" i="12"/>
  <c r="R45" i="12"/>
  <c r="Q45" i="12"/>
  <c r="P45" i="12"/>
  <c r="O45" i="12"/>
  <c r="N45" i="12"/>
  <c r="M45" i="12"/>
  <c r="L45" i="12"/>
  <c r="K45" i="12"/>
  <c r="J45" i="12"/>
  <c r="I45" i="12"/>
  <c r="H45" i="12"/>
  <c r="G45" i="12"/>
  <c r="F45" i="12"/>
  <c r="E45" i="12"/>
  <c r="D45" i="12"/>
  <c r="C45" i="12"/>
  <c r="B45" i="12"/>
  <c r="AB44" i="12"/>
  <c r="AA44" i="12"/>
  <c r="Z44" i="12"/>
  <c r="Y44" i="12"/>
  <c r="X44" i="12"/>
  <c r="W44" i="12"/>
  <c r="V44" i="12"/>
  <c r="U44" i="12"/>
  <c r="T44" i="12"/>
  <c r="S44" i="12"/>
  <c r="R44" i="12"/>
  <c r="Q44" i="12"/>
  <c r="P44" i="12"/>
  <c r="O44" i="12"/>
  <c r="N44" i="12"/>
  <c r="M44" i="12"/>
  <c r="L44" i="12"/>
  <c r="K44" i="12"/>
  <c r="J44" i="12"/>
  <c r="I44" i="12"/>
  <c r="H44" i="12"/>
  <c r="G44" i="12"/>
  <c r="F44" i="12"/>
  <c r="E44" i="12"/>
  <c r="D44" i="12"/>
  <c r="C44" i="12"/>
  <c r="B44" i="12"/>
  <c r="AB43" i="12"/>
  <c r="AA43" i="12"/>
  <c r="Z43" i="12"/>
  <c r="Y43" i="12"/>
  <c r="X43" i="12"/>
  <c r="W43" i="12"/>
  <c r="V43" i="12"/>
  <c r="U43" i="12"/>
  <c r="T43" i="12"/>
  <c r="S43" i="12"/>
  <c r="R43" i="12"/>
  <c r="Q43" i="12"/>
  <c r="P43" i="12"/>
  <c r="O43" i="12"/>
  <c r="N43" i="12"/>
  <c r="M43" i="12"/>
  <c r="L43" i="12"/>
  <c r="K43" i="12"/>
  <c r="J43" i="12"/>
  <c r="I43" i="12"/>
  <c r="H43" i="12"/>
  <c r="G43" i="12"/>
  <c r="F43" i="12"/>
  <c r="E43" i="12"/>
  <c r="D43" i="12"/>
  <c r="C43" i="12"/>
  <c r="B43" i="12"/>
  <c r="AB42" i="12"/>
  <c r="AA42" i="12"/>
  <c r="Z42" i="12"/>
  <c r="Y42" i="12"/>
  <c r="X42" i="12"/>
  <c r="W42" i="12"/>
  <c r="V42" i="12"/>
  <c r="U42" i="12"/>
  <c r="T42" i="12"/>
  <c r="S42" i="12"/>
  <c r="R42" i="12"/>
  <c r="Q42" i="12"/>
  <c r="P42" i="12"/>
  <c r="O42" i="12"/>
  <c r="N42" i="12"/>
  <c r="M42" i="12"/>
  <c r="L42" i="12"/>
  <c r="K42" i="12"/>
  <c r="J42" i="12"/>
  <c r="I42" i="12"/>
  <c r="H42" i="12"/>
  <c r="G42" i="12"/>
  <c r="F42" i="12"/>
  <c r="E42" i="12"/>
  <c r="D42" i="12"/>
  <c r="C42" i="12"/>
  <c r="B42" i="12"/>
  <c r="I10" i="12"/>
  <c r="G4" i="12" s="1"/>
  <c r="H10" i="12"/>
  <c r="G10" i="12"/>
  <c r="O58" i="12" s="1" a="1"/>
  <c r="O58" i="12" s="1"/>
  <c r="O59" i="12" s="1"/>
  <c r="F10" i="12"/>
  <c r="E10" i="12"/>
  <c r="D10" i="12"/>
  <c r="C10" i="12"/>
  <c r="E9" i="12"/>
  <c r="D4" i="12"/>
  <c r="D3" i="12"/>
  <c r="D48" i="10"/>
  <c r="E47" i="10"/>
  <c r="D47" i="10"/>
  <c r="E40" i="10"/>
  <c r="F40" i="10" s="1"/>
  <c r="G40" i="10" s="1"/>
  <c r="H40" i="10" s="1"/>
  <c r="I40" i="10" s="1"/>
  <c r="J40" i="10" s="1"/>
  <c r="K40" i="10" s="1"/>
  <c r="L40" i="10" s="1"/>
  <c r="M40" i="10" s="1"/>
  <c r="N40" i="10" s="1"/>
  <c r="O40" i="10" s="1"/>
  <c r="P40" i="10" s="1"/>
  <c r="Q40" i="10" s="1"/>
  <c r="R40" i="10" s="1"/>
  <c r="S40" i="10" s="1"/>
  <c r="T40" i="10" s="1"/>
  <c r="U40" i="10" s="1"/>
  <c r="V40" i="10" s="1"/>
  <c r="W40" i="10" s="1"/>
  <c r="X40" i="10" s="1"/>
  <c r="D40" i="10"/>
  <c r="D34" i="10"/>
  <c r="D33" i="10"/>
  <c r="E33" i="10" s="1"/>
  <c r="F33" i="10" s="1"/>
  <c r="G33" i="10" s="1"/>
  <c r="D30" i="10"/>
  <c r="D29" i="10"/>
  <c r="E29" i="10" s="1"/>
  <c r="F25" i="10"/>
  <c r="G25" i="10" s="1"/>
  <c r="H25" i="10" s="1"/>
  <c r="I25" i="10" s="1"/>
  <c r="E25" i="10"/>
  <c r="D25" i="10"/>
  <c r="G22" i="10"/>
  <c r="F22" i="10"/>
  <c r="E22" i="10"/>
  <c r="D22" i="10"/>
  <c r="C22" i="10"/>
  <c r="F21" i="10"/>
  <c r="E21" i="10"/>
  <c r="D21" i="10"/>
  <c r="H26" i="10" s="1" a="1"/>
  <c r="H26" i="10" s="1"/>
  <c r="C21" i="10"/>
  <c r="K14" i="10"/>
  <c r="H14" i="10"/>
  <c r="C13" i="10"/>
  <c r="C14" i="10" s="1"/>
  <c r="E12" i="10"/>
  <c r="F12" i="10" s="1"/>
  <c r="G12" i="10" s="1"/>
  <c r="H12" i="10" s="1"/>
  <c r="G8" i="10"/>
  <c r="F8" i="10"/>
  <c r="E8" i="10"/>
  <c r="D8" i="10"/>
  <c r="G7" i="10"/>
  <c r="F11" i="26" s="1"/>
  <c r="D7" i="10" a="1"/>
  <c r="D7" i="10" s="1"/>
  <c r="C7" i="10"/>
  <c r="C7" i="10" a="1"/>
  <c r="B7" i="10"/>
  <c r="C6" i="10"/>
  <c r="D6" i="10" s="1"/>
  <c r="E6" i="10" s="1"/>
  <c r="G4" i="18" l="1"/>
  <c r="F4" i="18"/>
  <c r="G13" i="10"/>
  <c r="F37" i="10"/>
  <c r="F38" i="10" s="1"/>
  <c r="E38" i="10" s="1"/>
  <c r="D38" i="10" s="1"/>
  <c r="C38" i="10" s="1"/>
  <c r="U38" i="10"/>
  <c r="V38" i="10"/>
  <c r="I38" i="10"/>
  <c r="J25" i="10"/>
  <c r="I26" i="10"/>
  <c r="I27" i="10" s="1"/>
  <c r="I35" i="10" s="1"/>
  <c r="AC48" i="10"/>
  <c r="H13" i="10"/>
  <c r="G37" i="10"/>
  <c r="G38" i="10" s="1"/>
  <c r="H38" i="10"/>
  <c r="F43" i="15"/>
  <c r="S37" i="10"/>
  <c r="S38" i="10" s="1"/>
  <c r="W38" i="10"/>
  <c r="F13" i="10"/>
  <c r="E37" i="10"/>
  <c r="J48" i="10"/>
  <c r="D26" i="10"/>
  <c r="K48" i="10"/>
  <c r="I49" i="10"/>
  <c r="D14" i="10"/>
  <c r="E49" i="10" s="1"/>
  <c r="L48" i="10"/>
  <c r="X59" i="12"/>
  <c r="Z59" i="12"/>
  <c r="G11" i="26"/>
  <c r="G48" i="10"/>
  <c r="U58" i="12" a="1"/>
  <c r="U58" i="12" s="1"/>
  <c r="T58" i="12" a="1"/>
  <c r="T58" i="12" s="1"/>
  <c r="S58" i="12" a="1"/>
  <c r="S58" i="12" s="1"/>
  <c r="AB58" i="12" a="1"/>
  <c r="AB58" i="12" s="1"/>
  <c r="AB59" i="12" s="1"/>
  <c r="F4" i="12"/>
  <c r="X58" i="12" a="1"/>
  <c r="X58" i="12" s="1"/>
  <c r="W58" i="12" a="1"/>
  <c r="W58" i="12" s="1"/>
  <c r="W59" i="12" s="1"/>
  <c r="V58" i="12" a="1"/>
  <c r="V58" i="12" s="1"/>
  <c r="V59" i="12" s="1"/>
  <c r="L58" i="12" a="1"/>
  <c r="L58" i="12" s="1"/>
  <c r="L59" i="12" s="1"/>
  <c r="R59" i="12"/>
  <c r="M58" i="12" a="1"/>
  <c r="M58" i="12" s="1"/>
  <c r="M59" i="12" s="1"/>
  <c r="M38" i="10"/>
  <c r="Q38" i="10"/>
  <c r="H33" i="10"/>
  <c r="G34" i="10" a="1"/>
  <c r="G34" i="10" s="1"/>
  <c r="S48" i="10"/>
  <c r="Q48" i="10"/>
  <c r="O48" i="10"/>
  <c r="D49" i="10"/>
  <c r="D50" i="10" s="1"/>
  <c r="N48" i="10"/>
  <c r="Y48" i="10"/>
  <c r="E48" i="10"/>
  <c r="AA48" i="10"/>
  <c r="X48" i="10"/>
  <c r="V48" i="10"/>
  <c r="W48" i="10"/>
  <c r="U48" i="10"/>
  <c r="T48" i="10"/>
  <c r="P48" i="10"/>
  <c r="F29" i="10"/>
  <c r="E30" i="10" a="1"/>
  <c r="E30" i="10" s="1"/>
  <c r="E31" i="10" s="1"/>
  <c r="D31" i="10" s="1"/>
  <c r="C31" i="10" s="1"/>
  <c r="H48" i="10"/>
  <c r="B58" i="12" a="1"/>
  <c r="B58" i="12" s="1"/>
  <c r="C15" i="10"/>
  <c r="S59" i="12"/>
  <c r="AE48" i="10"/>
  <c r="O38" i="10"/>
  <c r="J38" i="10"/>
  <c r="I48" i="10"/>
  <c r="F47" i="10"/>
  <c r="E7" i="10" a="1"/>
  <c r="E7" i="10" s="1"/>
  <c r="F6" i="10"/>
  <c r="F7" i="10" s="1" a="1"/>
  <c r="F7" i="10" s="1"/>
  <c r="C48" i="10" s="1"/>
  <c r="C49" i="10" s="1"/>
  <c r="C50" i="10" s="1"/>
  <c r="U59" i="12"/>
  <c r="K58" i="12" a="1"/>
  <c r="K58" i="12" s="1"/>
  <c r="K59" i="12" s="1"/>
  <c r="J58" i="12" a="1"/>
  <c r="J58" i="12" s="1"/>
  <c r="J59" i="12" s="1"/>
  <c r="I58" i="12" a="1"/>
  <c r="I58" i="12" s="1"/>
  <c r="I59" i="12" s="1"/>
  <c r="R58" i="12" a="1"/>
  <c r="R58" i="12" s="1"/>
  <c r="H58" i="12" a="1"/>
  <c r="H58" i="12" s="1"/>
  <c r="H59" i="12" s="1"/>
  <c r="N58" i="12" a="1"/>
  <c r="N58" i="12" s="1"/>
  <c r="N59" i="12" s="1"/>
  <c r="D58" i="12" a="1"/>
  <c r="D58" i="12" s="1"/>
  <c r="D59" i="12" s="1"/>
  <c r="G58" i="12" a="1"/>
  <c r="G58" i="12" s="1"/>
  <c r="G59" i="12" s="1"/>
  <c r="F58" i="12" a="1"/>
  <c r="F58" i="12" s="1"/>
  <c r="F59" i="12" s="1"/>
  <c r="E58" i="12" a="1"/>
  <c r="E58" i="12" s="1"/>
  <c r="E59" i="12" s="1"/>
  <c r="Q58" i="12" a="1"/>
  <c r="Q58" i="12" s="1"/>
  <c r="Q59" i="12" s="1"/>
  <c r="C58" i="12" a="1"/>
  <c r="C58" i="12" s="1"/>
  <c r="C59" i="12" s="1"/>
  <c r="F34" i="10" a="1"/>
  <c r="F34" i="10" s="1"/>
  <c r="B59" i="12"/>
  <c r="F26" i="10" a="1"/>
  <c r="F26" i="10" s="1"/>
  <c r="G26" i="10" a="1"/>
  <c r="G26" i="10" s="1"/>
  <c r="G27" i="10" s="1"/>
  <c r="G35" i="10" s="1"/>
  <c r="E26" i="10" a="1"/>
  <c r="E26" i="10" s="1"/>
  <c r="E27" i="10" s="1"/>
  <c r="M48" i="10"/>
  <c r="AB48" i="10"/>
  <c r="AD48" i="10"/>
  <c r="C37" i="10"/>
  <c r="C4" i="12"/>
  <c r="P58" i="12" a="1"/>
  <c r="P58" i="12" s="1"/>
  <c r="P59" i="12" s="1"/>
  <c r="D13" i="15"/>
  <c r="D40" i="15" s="1"/>
  <c r="X13" i="15"/>
  <c r="X40" i="15" s="1"/>
  <c r="X37" i="10" s="1"/>
  <c r="X38" i="10" s="1"/>
  <c r="P13" i="15"/>
  <c r="P40" i="15" s="1"/>
  <c r="P37" i="10" s="1"/>
  <c r="P38" i="10" s="1"/>
  <c r="T59" i="12"/>
  <c r="E34" i="10" a="1"/>
  <c r="E34" i="10" s="1"/>
  <c r="C4" i="18"/>
  <c r="D4" i="18"/>
  <c r="G47" i="10" l="1"/>
  <c r="I33" i="10"/>
  <c r="H34" i="10" a="1"/>
  <c r="H34" i="10" s="1"/>
  <c r="D37" i="10"/>
  <c r="E13" i="10"/>
  <c r="C43" i="15"/>
  <c r="F27" i="10"/>
  <c r="F35" i="10" s="1"/>
  <c r="F48" i="10"/>
  <c r="H11" i="26"/>
  <c r="D15" i="10"/>
  <c r="E14" i="10"/>
  <c r="J26" i="10" a="1"/>
  <c r="J26" i="10" s="1"/>
  <c r="J27" i="10" s="1"/>
  <c r="K25" i="10"/>
  <c r="H27" i="10"/>
  <c r="H35" i="10" s="1"/>
  <c r="G29" i="10"/>
  <c r="F30" i="10" a="1"/>
  <c r="F30" i="10" s="1"/>
  <c r="F31" i="10" s="1"/>
  <c r="K13" i="10"/>
  <c r="E35" i="10"/>
  <c r="D27" i="10"/>
  <c r="R48" i="10"/>
  <c r="T38" i="10"/>
  <c r="Z48" i="10"/>
  <c r="L25" i="10" l="1"/>
  <c r="K26" i="10" a="1"/>
  <c r="K26" i="10" s="1"/>
  <c r="K27" i="10" s="1"/>
  <c r="H47" i="10"/>
  <c r="F49" i="10"/>
  <c r="F14" i="10"/>
  <c r="H29" i="10"/>
  <c r="G30" i="10" a="1"/>
  <c r="G30" i="10" s="1"/>
  <c r="G31" i="10" s="1"/>
  <c r="I11" i="26"/>
  <c r="E15" i="10"/>
  <c r="J33" i="10"/>
  <c r="I34" i="10"/>
  <c r="D35" i="10"/>
  <c r="C27" i="10"/>
  <c r="C35" i="10" l="1"/>
  <c r="C42" i="10" s="1"/>
  <c r="C41" i="10"/>
  <c r="D41" i="10" s="1"/>
  <c r="E41" i="10" s="1"/>
  <c r="F41" i="10" s="1"/>
  <c r="G41" i="10" s="1"/>
  <c r="H41" i="10" s="1"/>
  <c r="I41" i="10" s="1"/>
  <c r="J41" i="10" s="1"/>
  <c r="K41" i="10" s="1"/>
  <c r="L41" i="10" s="1"/>
  <c r="I47" i="10"/>
  <c r="H30" i="10" a="1"/>
  <c r="H30" i="10" s="1"/>
  <c r="H31" i="10" s="1"/>
  <c r="I29" i="10"/>
  <c r="G49" i="10"/>
  <c r="G14" i="10"/>
  <c r="H49" i="10" s="1"/>
  <c r="K33" i="10"/>
  <c r="J34" i="10" a="1"/>
  <c r="J34" i="10" s="1"/>
  <c r="J11" i="26"/>
  <c r="F15" i="10"/>
  <c r="M25" i="10"/>
  <c r="L26" i="10" a="1"/>
  <c r="L26" i="10" s="1"/>
  <c r="L27" i="10" s="1"/>
  <c r="I30" i="10" l="1"/>
  <c r="I31" i="10" s="1"/>
  <c r="J29" i="10"/>
  <c r="N25" i="10"/>
  <c r="M26" i="10" a="1"/>
  <c r="M26" i="10" s="1"/>
  <c r="M27" i="10" s="1"/>
  <c r="J47" i="10"/>
  <c r="M41" i="10"/>
  <c r="N41" i="10" s="1"/>
  <c r="K11" i="26"/>
  <c r="G15" i="10"/>
  <c r="K34" i="10" a="1"/>
  <c r="K34" i="10" s="1"/>
  <c r="L33" i="10"/>
  <c r="J49" i="10"/>
  <c r="D42" i="10"/>
  <c r="E42" i="10" l="1"/>
  <c r="K49" i="10"/>
  <c r="M33" i="10"/>
  <c r="L34" i="10" a="1"/>
  <c r="L34" i="10" s="1"/>
  <c r="L11" i="26"/>
  <c r="H15" i="10"/>
  <c r="K47" i="10"/>
  <c r="O25" i="10"/>
  <c r="N26" i="10"/>
  <c r="N27" i="10" s="1"/>
  <c r="O41" i="10" s="1"/>
  <c r="K29" i="10"/>
  <c r="J30" i="10" a="1"/>
  <c r="J30" i="10" s="1"/>
  <c r="J31" i="10" s="1"/>
  <c r="J35" i="10" s="1"/>
  <c r="P25" i="10" l="1"/>
  <c r="O26" i="10" a="1"/>
  <c r="O26" i="10" s="1"/>
  <c r="O27" i="10" s="1"/>
  <c r="P41" i="10" s="1"/>
  <c r="K15" i="10"/>
  <c r="L29" i="10"/>
  <c r="K30" i="10" a="1"/>
  <c r="K30" i="10" s="1"/>
  <c r="K31" i="10" s="1"/>
  <c r="K35" i="10" s="1"/>
  <c r="F42" i="10"/>
  <c r="L49" i="10"/>
  <c r="L47" i="10"/>
  <c r="M11" i="26"/>
  <c r="J15" i="10" s="1"/>
  <c r="D43" i="10" s="1"/>
  <c r="I15" i="10"/>
  <c r="C43" i="10" s="1"/>
  <c r="J50" i="10" s="1"/>
  <c r="M34" i="10" a="1"/>
  <c r="M34" i="10" s="1"/>
  <c r="N33" i="10"/>
  <c r="E43" i="10" l="1"/>
  <c r="G42" i="10"/>
  <c r="M49" i="10"/>
  <c r="M29" i="10"/>
  <c r="L30" i="10" a="1"/>
  <c r="L30" i="10" s="1"/>
  <c r="L31" i="10" s="1"/>
  <c r="L35" i="10" s="1"/>
  <c r="Q25" i="10"/>
  <c r="P26" i="10" a="1"/>
  <c r="P26" i="10" s="1"/>
  <c r="P27" i="10" s="1"/>
  <c r="Q41" i="10" s="1"/>
  <c r="M47" i="10"/>
  <c r="O33" i="10"/>
  <c r="N34" i="10"/>
  <c r="P33" i="10" l="1"/>
  <c r="O34" i="10" a="1"/>
  <c r="O34" i="10" s="1"/>
  <c r="N47" i="10"/>
  <c r="O47" i="10" s="1"/>
  <c r="P47" i="10" s="1"/>
  <c r="Q47" i="10" s="1"/>
  <c r="R47" i="10" s="1"/>
  <c r="S47" i="10" s="1"/>
  <c r="T47" i="10" s="1"/>
  <c r="U47" i="10" s="1"/>
  <c r="V47" i="10" s="1"/>
  <c r="W47" i="10" s="1"/>
  <c r="X47" i="10" s="1"/>
  <c r="Y47" i="10" s="1"/>
  <c r="Z47" i="10" s="1"/>
  <c r="AA47" i="10" s="1"/>
  <c r="AB47" i="10" s="1"/>
  <c r="AC47" i="10" s="1"/>
  <c r="AD47" i="10" s="1"/>
  <c r="AE47" i="10" s="1"/>
  <c r="N29" i="10"/>
  <c r="M30" i="10" a="1"/>
  <c r="M30" i="10" s="1"/>
  <c r="M31" i="10" s="1"/>
  <c r="M35" i="10" s="1"/>
  <c r="L50" i="10"/>
  <c r="F43" i="10"/>
  <c r="R25" i="10"/>
  <c r="Q26" i="10" a="1"/>
  <c r="Q26" i="10" s="1"/>
  <c r="Q27" i="10" s="1"/>
  <c r="R41" i="10" s="1"/>
  <c r="H42" i="10"/>
  <c r="N49" i="10"/>
  <c r="R26" i="10" l="1" a="1"/>
  <c r="R26" i="10" s="1"/>
  <c r="R27" i="10" s="1"/>
  <c r="S41" i="10" s="1"/>
  <c r="S25" i="10"/>
  <c r="Q33" i="10"/>
  <c r="P34" i="10" a="1"/>
  <c r="P34" i="10" s="1"/>
  <c r="I42" i="10"/>
  <c r="O49" i="10"/>
  <c r="G43" i="10"/>
  <c r="M50" i="10"/>
  <c r="N30" i="10"/>
  <c r="N31" i="10" s="1"/>
  <c r="N35" i="10" s="1"/>
  <c r="O29" i="10"/>
  <c r="R33" i="10" l="1"/>
  <c r="Q34" i="10" a="1"/>
  <c r="Q34" i="10" s="1"/>
  <c r="T25" i="10"/>
  <c r="S26" i="10" a="1"/>
  <c r="S26" i="10" s="1"/>
  <c r="S27" i="10" s="1"/>
  <c r="T41" i="10" s="1"/>
  <c r="P29" i="10"/>
  <c r="O30" i="10" a="1"/>
  <c r="O30" i="10" s="1"/>
  <c r="O31" i="10" s="1"/>
  <c r="O35" i="10" s="1"/>
  <c r="H43" i="10"/>
  <c r="N50" i="10"/>
  <c r="J42" i="10"/>
  <c r="P49" i="10"/>
  <c r="Q29" i="10" l="1"/>
  <c r="P30" i="10" a="1"/>
  <c r="P30" i="10" s="1"/>
  <c r="P31" i="10" s="1"/>
  <c r="P35" i="10" s="1"/>
  <c r="U25" i="10"/>
  <c r="T26" i="10" a="1"/>
  <c r="T26" i="10" s="1"/>
  <c r="T27" i="10" s="1"/>
  <c r="U41" i="10" s="1"/>
  <c r="S33" i="10"/>
  <c r="R34" i="10" a="1"/>
  <c r="R34" i="10" s="1"/>
  <c r="K42" i="10"/>
  <c r="Q49" i="10"/>
  <c r="I43" i="10"/>
  <c r="O50" i="10"/>
  <c r="P50" i="10" l="1"/>
  <c r="J43" i="10"/>
  <c r="L42" i="10"/>
  <c r="R49" i="10"/>
  <c r="V25" i="10"/>
  <c r="U26" i="10" a="1"/>
  <c r="U26" i="10" s="1"/>
  <c r="U27" i="10" s="1"/>
  <c r="V41" i="10" s="1"/>
  <c r="R29" i="10"/>
  <c r="Q30" i="10" a="1"/>
  <c r="Q30" i="10" s="1"/>
  <c r="Q31" i="10" s="1"/>
  <c r="Q35" i="10" s="1"/>
  <c r="T33" i="10"/>
  <c r="S34" i="10" a="1"/>
  <c r="S34" i="10" s="1"/>
  <c r="U33" i="10" l="1"/>
  <c r="T34" i="10" a="1"/>
  <c r="T34" i="10" s="1"/>
  <c r="S29" i="10"/>
  <c r="R30" i="10" a="1"/>
  <c r="R30" i="10" s="1"/>
  <c r="R31" i="10" s="1"/>
  <c r="R35" i="10" s="1"/>
  <c r="M42" i="10"/>
  <c r="S49" i="10"/>
  <c r="Q50" i="10"/>
  <c r="K43" i="10"/>
  <c r="W25" i="10"/>
  <c r="V26" i="10" a="1"/>
  <c r="V26" i="10" s="1"/>
  <c r="V27" i="10" s="1"/>
  <c r="W41" i="10" s="1"/>
  <c r="X25" i="10" l="1"/>
  <c r="X26" i="10" s="1"/>
  <c r="W26" i="10" a="1"/>
  <c r="W26" i="10" s="1"/>
  <c r="W27" i="10" s="1"/>
  <c r="X41" i="10" s="1"/>
  <c r="N42" i="10"/>
  <c r="T49" i="10"/>
  <c r="T29" i="10"/>
  <c r="S30" i="10" a="1"/>
  <c r="S30" i="10" s="1"/>
  <c r="S31" i="10" s="1"/>
  <c r="S35" i="10" s="1"/>
  <c r="V33" i="10"/>
  <c r="U34" i="10" a="1"/>
  <c r="U34" i="10" s="1"/>
  <c r="L43" i="10"/>
  <c r="R50" i="10"/>
  <c r="W33" i="10" l="1"/>
  <c r="V34" i="10" a="1"/>
  <c r="V34" i="10" s="1"/>
  <c r="U29" i="10"/>
  <c r="T30" i="10" a="1"/>
  <c r="T30" i="10" s="1"/>
  <c r="T31" i="10" s="1"/>
  <c r="T35" i="10" s="1"/>
  <c r="O42" i="10"/>
  <c r="U49" i="10"/>
  <c r="X27" i="10"/>
  <c r="S50" i="10"/>
  <c r="M43" i="10"/>
  <c r="V49" i="10" l="1"/>
  <c r="P42" i="10"/>
  <c r="V29" i="10"/>
  <c r="U30" i="10" a="1"/>
  <c r="U30" i="10" s="1"/>
  <c r="U31" i="10" s="1"/>
  <c r="U35" i="10" s="1"/>
  <c r="T50" i="10"/>
  <c r="N43" i="10"/>
  <c r="X33" i="10"/>
  <c r="X34" i="10" s="1"/>
  <c r="W34" i="10" a="1"/>
  <c r="W34" i="10" s="1"/>
  <c r="U50" i="10" l="1"/>
  <c r="O43" i="10"/>
  <c r="V30" i="10" a="1"/>
  <c r="V30" i="10" s="1"/>
  <c r="V31" i="10" s="1"/>
  <c r="V35" i="10" s="1"/>
  <c r="W29" i="10"/>
  <c r="Q42" i="10"/>
  <c r="W49" i="10"/>
  <c r="X49" i="10" l="1"/>
  <c r="R42" i="10"/>
  <c r="X29" i="10"/>
  <c r="X30" i="10" s="1"/>
  <c r="W30" i="10" a="1"/>
  <c r="W30" i="10" s="1"/>
  <c r="W31" i="10" s="1"/>
  <c r="W35" i="10" s="1"/>
  <c r="P43" i="10"/>
  <c r="V50" i="10"/>
  <c r="Q43" i="10" l="1"/>
  <c r="W50" i="10"/>
  <c r="X31" i="10"/>
  <c r="X35" i="10" s="1"/>
  <c r="Y49" i="10"/>
  <c r="S42" i="10"/>
  <c r="Z49" i="10" l="1"/>
  <c r="T42" i="10"/>
  <c r="R43" i="10"/>
  <c r="X50" i="10"/>
  <c r="Y50" i="10" l="1"/>
  <c r="S43" i="10"/>
  <c r="AA49" i="10"/>
  <c r="U42" i="10"/>
  <c r="AB49" i="10" l="1"/>
  <c r="V42" i="10"/>
  <c r="T43" i="10"/>
  <c r="Z50" i="10"/>
  <c r="AA50" i="10" l="1"/>
  <c r="U43" i="10"/>
  <c r="AC49" i="10"/>
  <c r="W42" i="10"/>
  <c r="AD49" i="10" l="1"/>
  <c r="X42" i="10"/>
  <c r="AE49" i="10" s="1"/>
  <c r="AB50" i="10"/>
  <c r="V43" i="10"/>
  <c r="AC50" i="10" l="1"/>
  <c r="W43" i="10"/>
  <c r="X43" i="10" l="1"/>
  <c r="AE50" i="10" s="1"/>
  <c r="AD50"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<sst xmlns="http://schemas.openxmlformats.org/spreadsheetml/2006/main" count="749" uniqueCount="233">
  <si>
    <t>Year</t>
  </si>
  <si>
    <t>electricity (MWh)</t>
  </si>
  <si>
    <t>ref2025.d032025a</t>
  </si>
  <si>
    <t>Report</t>
  </si>
  <si>
    <t>Annual Energy Outlook 2025</t>
  </si>
  <si>
    <t>Scenario</t>
  </si>
  <si>
    <t>Reference</t>
  </si>
  <si>
    <t>Datekey</t>
  </si>
  <si>
    <t>Release Date</t>
  </si>
  <si>
    <t>April 2025</t>
  </si>
  <si>
    <t>5. Commercial Sector Key Indicators and Consumption</t>
  </si>
  <si>
    <t>(quadrillion Btu, unless otherwise noted)</t>
  </si>
  <si>
    <t>Avg Annual Change</t>
  </si>
  <si>
    <t>Electricity 3/</t>
  </si>
  <si>
    <t xml:space="preserve">   Space Heating 3/</t>
  </si>
  <si>
    <t xml:space="preserve">   Space Cooling 3/ 4/</t>
  </si>
  <si>
    <t xml:space="preserve">   Water Heating 3/</t>
  </si>
  <si>
    <t xml:space="preserve">   Ventilation 4/</t>
  </si>
  <si>
    <t xml:space="preserve">   Cooking</t>
  </si>
  <si>
    <t xml:space="preserve">   Lighting</t>
  </si>
  <si>
    <t xml:space="preserve">   Refrigeration</t>
  </si>
  <si>
    <t xml:space="preserve">   Computing 4/ 5/</t>
  </si>
  <si>
    <t xml:space="preserve">   Office Equipment</t>
  </si>
  <si>
    <t xml:space="preserve">   Other Uses 4/ 6/</t>
  </si>
  <si>
    <t xml:space="preserve">     Gross End-use Electricity Consumption</t>
  </si>
  <si>
    <t xml:space="preserve">   Purchased Electricity for Electric Vehicle Charging 7/</t>
  </si>
  <si>
    <t xml:space="preserve">   On-site Generation for Own Use</t>
  </si>
  <si>
    <t xml:space="preserve">     Purchased Electricity at Commercial Location 8/</t>
  </si>
  <si>
    <t>Data source: 2024: U.S. Energy Information Administration (EIA), Short-Term Energy Outlook, December 2024 and EIA, AEO2025</t>
  </si>
  <si>
    <t>National Energy Modeling System run ref2025.d032025a. Projections: EIA, AEO2025 National Energy Modeling System run ref2025.d032025a.</t>
  </si>
  <si>
    <t xml:space="preserve">Note: Totals may not equal sum of components due to independent rounding. </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</si>
  <si>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</si>
  <si>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</si>
  <si>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</si>
  <si>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</si>
  <si>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including purchased electricity and on-site generation for own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</si>
  <si>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</si>
  <si>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</si>
  <si>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</si>
  <si>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</si>
  <si>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data center servers, desktop computers, monitors, and laptops.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</si>
  <si>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</si>
  <si>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</si>
  <si>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</si>
  <si>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</si>
  <si>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</si>
  <si>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8/ Equal to gross end-use consumption plus purchased electricity for electric vehicle charging less on-site generation for own use.</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</si>
  <si>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</si>
  <si>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</si>
  <si>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</si>
  <si>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</si>
  <si>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</si>
  <si>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</si>
  <si>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</si>
  <si>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</si>
  <si>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</si>
  <si>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</si>
  <si>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</si>
  <si>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Btu = British thermal unit</t>
  </si>
  <si>
    <t>- - = Not applicable</t>
  </si>
  <si>
    <t>Annual Energy Outlook 2023</t>
  </si>
  <si>
    <t>ref2023</t>
  </si>
  <si>
    <t>d020623a</t>
  </si>
  <si>
    <t xml:space="preserve"> March 2023</t>
  </si>
  <si>
    <t xml:space="preserve"> Electricity 1/</t>
  </si>
  <si>
    <t>2022–2050</t>
  </si>
  <si>
    <t xml:space="preserve">   Space Heating 2/</t>
  </si>
  <si>
    <t xml:space="preserve">   Space Cooling 2/</t>
  </si>
  <si>
    <t xml:space="preserve">   Water Heating 2/</t>
  </si>
  <si>
    <t xml:space="preserve">   Ventilation</t>
  </si>
  <si>
    <t xml:space="preserve">   Computing</t>
  </si>
  <si>
    <t xml:space="preserve">   Other Uses 3/</t>
  </si>
  <si>
    <t xml:space="preserve">     Electricity Subtotal</t>
  </si>
  <si>
    <t xml:space="preserve">     Purchased Electricity</t>
  </si>
  <si>
    <t>1/ Unless otherwise specified, energy consumption by end use includes all electricity consumed for that end use,</t>
  </si>
  <si>
    <t>2/ Includes fuel consumption for district services.</t>
  </si>
  <si>
    <t>3/ Includes (but is not limited to) miscellaneous uses such as transformers, medical imaging and other medical equipment, elevators,</t>
  </si>
  <si>
    <t>escalators, off-road electric vehicles, laboratory fume hoods, laundry equipment, coffee brewers, and water services.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</si>
  <si>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</si>
  <si>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</si>
  <si>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</si>
  <si>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</si>
  <si>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</si>
  <si>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Also</t>
  </si>
  <si>
    <t>includes residual fuel oil, propane, coal, motor gasoline, kerosene, and marketed renewable fuels (biomass).</t>
  </si>
  <si>
    <t>8/ Consumption determined by using the average electric power sector net heat rate for fossil fuels.</t>
  </si>
  <si>
    <t>Btu = British thermal unit.</t>
  </si>
  <si>
    <t>- - = Not applicable.</t>
  </si>
  <si>
    <t>Note:  Totals may not equal sum of components due to independent rounding.</t>
  </si>
  <si>
    <t>Data source: 2022:  U.S. Energy Information Administration (EIA), Short-Term Energy Outlook, November 2022 and EIA, AEO2023</t>
  </si>
  <si>
    <t>National Energy Modeling System run ref2023.d020623a.  Projections:  EIA, AEO2023 National Energy Modeling System run ref2023.d020623a.</t>
  </si>
  <si>
    <t>Difference</t>
  </si>
  <si>
    <t>Demand Growth Attributable to Data Centers</t>
  </si>
  <si>
    <t>this data filters into BCEU</t>
  </si>
  <si>
    <t xml:space="preserve">https://onlocationinc.com/news/2025/07/aeo-2025-trends-growing-electricity-demand-from-data-centers/ </t>
  </si>
  <si>
    <t>In AEO 2025, electricity use from data center-related end uses is projected to increase approximately 90 TWh by 2030 and reach 440 TWh above the 2022 baseline by 2050. These levels are substantial but land on the conservative side compared to the LBNL projections, especially in the near term.</t>
  </si>
  <si>
    <t>total commercial electricity use from data center-related end uses (computing, cooling, ventilation, and others) in both AEO 2023 and AEO 2025. The AEO 2025 projection is higher starting in 2022, and the gap widens over time.  We infer that this difference primarily represents data center demands.</t>
  </si>
  <si>
    <t>Btus per kWh</t>
  </si>
  <si>
    <t>AEO 2025 Data Center Growth (TWh)</t>
  </si>
  <si>
    <t>TWh</t>
  </si>
  <si>
    <t>EPS</t>
  </si>
  <si>
    <t>Evolved Energy 2024</t>
  </si>
  <si>
    <t>Data center growth</t>
  </si>
  <si>
    <t>Hydrogen electrolysis</t>
  </si>
  <si>
    <t>All other end uses</t>
  </si>
  <si>
    <t>Sources:</t>
  </si>
  <si>
    <t>Notes on Data Center Load in AEO</t>
  </si>
  <si>
    <t>In AEO 2023 and AEO 2025, data center load is captured in both Ventilation and Other Uses (for on-site data centers) and Computing (for standalone data centers).</t>
  </si>
  <si>
    <t>In AEO 2025, the EIA included projections for data center load growth. With this, EIA included additional documentation of how data center electricity demand is classified in Table 5.</t>
  </si>
  <si>
    <t>AEO 2025</t>
  </si>
  <si>
    <t>BDCL BAU Data Center Load</t>
  </si>
  <si>
    <t>Due to uncertainty in electricity demand growth from data centers in the age of AI, we include three different projections for annual data center electricity load.</t>
  </si>
  <si>
    <t xml:space="preserve">To estimate EIA's projected load growth for data centers, the difference can be taken between the two releases. </t>
  </si>
  <si>
    <t>This data center load is removed from bldgs/BCEU.</t>
  </si>
  <si>
    <t>Source</t>
  </si>
  <si>
    <t>High</t>
  </si>
  <si>
    <t>mid</t>
  </si>
  <si>
    <t>BNEF</t>
  </si>
  <si>
    <t>Low</t>
  </si>
  <si>
    <t>Historic</t>
  </si>
  <si>
    <t>Data center demand (TWh)</t>
  </si>
  <si>
    <t>LBNL</t>
  </si>
  <si>
    <t>https://escholarship.org/uc/item/32d6m0d1#page=50</t>
  </si>
  <si>
    <t>Near Term Trajectory</t>
  </si>
  <si>
    <t>use 2028 projections from LBL report (mid case is an average of the high and low growth)</t>
  </si>
  <si>
    <t>growth rate</t>
  </si>
  <si>
    <t>low</t>
  </si>
  <si>
    <t>LBNL High</t>
  </si>
  <si>
    <t>high</t>
  </si>
  <si>
    <t>Extended Trajectory</t>
  </si>
  <si>
    <t>use mid case growth trajectory from Evolved Energy</t>
  </si>
  <si>
    <t>Growth Rate Estimates</t>
  </si>
  <si>
    <t>evolved energy mid</t>
  </si>
  <si>
    <t>evolved energy high</t>
  </si>
  <si>
    <t>ADP</t>
  </si>
  <si>
    <t>ADP high</t>
  </si>
  <si>
    <t>ADP hybrid</t>
  </si>
  <si>
    <t>AEO</t>
  </si>
  <si>
    <t>select growth rate for each scenario</t>
  </si>
  <si>
    <t>scenario</t>
  </si>
  <si>
    <t>Full Time Series</t>
  </si>
  <si>
    <t>AEO (direct)</t>
  </si>
  <si>
    <t>use LBNL, consider growing by EER's annual growth rate for 2031-2035 and 2036-2050 from their high scenario</t>
  </si>
  <si>
    <t>Guidehouse, Inc. and Leidos, Inc., Analysis and Representation of Miscellaneous Electric Loads in NEMS, prepared for the U.S. Energy Information Administration, April 2021.</t>
  </si>
  <si>
    <t>Link</t>
  </si>
  <si>
    <t>https://www.eia.gov/analysis/studies/demand/miscelectric/pdf/miscelectric.pdf</t>
  </si>
  <si>
    <t xml:space="preserve">https://www.eia.gov/analysis/studies/demand/miscelectric/ </t>
  </si>
  <si>
    <t>Projections</t>
  </si>
  <si>
    <t>Appendix A</t>
  </si>
  <si>
    <t>AEC is annual Energy Consumption</t>
  </si>
  <si>
    <t>Data Center Servers AEC</t>
  </si>
  <si>
    <t>UPS</t>
  </si>
  <si>
    <t>Total</t>
  </si>
  <si>
    <t>Appendix B</t>
  </si>
  <si>
    <t>UPS  = uninterruptible power supplies</t>
  </si>
  <si>
    <t>Electricity 3/ (TWh)</t>
  </si>
  <si>
    <t>2024-2050</t>
  </si>
  <si>
    <t>Computing</t>
  </si>
  <si>
    <t>Data Center Loads</t>
  </si>
  <si>
    <t>Non-Data Center Loads</t>
  </si>
  <si>
    <t>highztc</t>
  </si>
  <si>
    <t>High Zero-Carbon Technology Cost</t>
  </si>
  <si>
    <t>d032125b</t>
  </si>
  <si>
    <t>LBNL 2024 United States Data Center Energy Usage Report</t>
  </si>
  <si>
    <t xml:space="preserve">https://escholarship.org/uc/item/32d6m0d1#page=10 </t>
  </si>
  <si>
    <t>Together the scenario variations provide a range of total</t>
  </si>
  <si>
    <t>Additionally, Figure 5.6 shows that the total</t>
  </si>
  <si>
    <t>data center energy, with the low and high end representing about 325 and 580 TWh in 2028, as</t>
  </si>
  <si>
    <t>range of energy use growth for 2024 and 2028 is highly dependent on the quantity and</t>
  </si>
  <si>
    <t>shown in Figure 5.5, representing 6.7% to 12.0% of total U.S. electricity consumption.</t>
  </si>
  <si>
    <t>operation of AI servers</t>
  </si>
  <si>
    <t>Figure 5.5. Total data center electricity use from 2014 through 2028.</t>
  </si>
  <si>
    <t>Figure 5.6 presents the total historical and future ranges of U.S. data center energy use</t>
  </si>
  <si>
    <t>allocated by data center equipment, showing that total energy use growth between 2014 and</t>
  </si>
  <si>
    <t>This does include Cryptocurrency mining</t>
  </si>
  <si>
    <r>
      <t>2024 Annual Decarbonization Perspective (</t>
    </r>
    <r>
      <rPr>
        <b/>
        <sz val="14"/>
        <color rgb="FF606060"/>
        <rFont val="Arial"/>
        <family val="2"/>
      </rPr>
      <t>ADP 2024</t>
    </r>
    <r>
      <rPr>
        <sz val="14"/>
        <color rgb="FF606060"/>
        <rFont val="Arial"/>
        <family val="2"/>
      </rPr>
      <t>)</t>
    </r>
  </si>
  <si>
    <t xml:space="preserve">https://www.evolved.energy/us-adp-2024 </t>
  </si>
  <si>
    <t>Current Policy</t>
  </si>
  <si>
    <t>To||Outputs Group Aggregate (group)</t>
  </si>
  <si>
    <t>Hydrogen Electrolysis</t>
  </si>
  <si>
    <t>% of Total SUM([Value])/1e3 along To||Outputs Group Aggregate (group)</t>
  </si>
  <si>
    <t>SUM([Value])/1e3</t>
  </si>
  <si>
    <t>Industrial Boilers</t>
  </si>
  <si>
    <t>Data Centers</t>
  </si>
  <si>
    <t>Other End-Use Loads</t>
  </si>
  <si>
    <t>Run Name</t>
  </si>
  <si>
    <t>Zone</t>
  </si>
  <si>
    <t>Latitude</t>
  </si>
  <si>
    <t>Longitude</t>
  </si>
  <si>
    <t>Value</t>
  </si>
  <si>
    <t>northwest_emm</t>
  </si>
  <si>
    <t>upper mississippi valley_emm</t>
  </si>
  <si>
    <t>northern great plains_emm</t>
  </si>
  <si>
    <t>michigan_emm</t>
  </si>
  <si>
    <t>new england_emm</t>
  </si>
  <si>
    <t>upstate new york_emm</t>
  </si>
  <si>
    <t>metropolitan chicago_emm</t>
  </si>
  <si>
    <t>great basin_emm</t>
  </si>
  <si>
    <t>metropolitan new york_emm</t>
  </si>
  <si>
    <t>rockies_emm</t>
  </si>
  <si>
    <t>mid-atlantic_emm</t>
  </si>
  <si>
    <t>ohio valley_emm</t>
  </si>
  <si>
    <t>middle mississippi valley_emm</t>
  </si>
  <si>
    <t>central great plains_emm</t>
  </si>
  <si>
    <t>northern california_emm</t>
  </si>
  <si>
    <t>virginia_emm</t>
  </si>
  <si>
    <t>tennessee valley_emm</t>
  </si>
  <si>
    <t>southern california_emm</t>
  </si>
  <si>
    <t>carolinas_emm</t>
  </si>
  <si>
    <t>southern great plains_emm</t>
  </si>
  <si>
    <t>southwest_emm</t>
  </si>
  <si>
    <t>mississippi delta_emm</t>
  </si>
  <si>
    <t>southeast_emm</t>
  </si>
  <si>
    <t>texas_emm</t>
  </si>
  <si>
    <t>florida_emm</t>
  </si>
  <si>
    <t>US Data Center Outlook 2H 2025 (December 1, 2025)</t>
  </si>
  <si>
    <t>BloombergNEF</t>
  </si>
  <si>
    <t>BNEF (December 2025)</t>
  </si>
  <si>
    <t>Growth</t>
  </si>
  <si>
    <t>BNEF w/ Historic Reconciled</t>
  </si>
  <si>
    <t>Use BNEF, consider growing by EER's annual growth rate in their central scenario for 2031-2035 and then 2036-2050 (take max of AEO or BNEF in early years)</t>
  </si>
  <si>
    <t>Low Demand Scenario</t>
  </si>
  <si>
    <t>EIA</t>
  </si>
  <si>
    <t>https://www.eia.gov/outlooks/aeo/</t>
  </si>
  <si>
    <t>Table 5</t>
  </si>
  <si>
    <t>Moderate Demand Scenario</t>
  </si>
  <si>
    <t>Historic Demand</t>
  </si>
  <si>
    <t>2024 United States Data Center Energy Usage Report</t>
  </si>
  <si>
    <t>https://escholarship.org/uc/item/32d6m0d1#page=10</t>
  </si>
  <si>
    <t>High Demand Scenario</t>
  </si>
  <si>
    <t>Evolved Energy Research</t>
  </si>
  <si>
    <t>2024 U.S. Annual Decarbonization Perspective</t>
  </si>
  <si>
    <t>https://www.evolved.energy/us-adp-2024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</si>
</sst>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
  </numFmts>
  <fonts count="26">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b/>
      <sz val="12"/>
      <color rgb="FF000000"/>
      <name val="Calibri"/>
      <family val="2"/>
      <scheme val="minor"/>
    </font>
    <font>
      <sz val="9"/>
      <color rgb="FF000000"/>
      <name val="Calibri"/>
      <family val="2"/>
      <scheme val="minor"/>
    </font>
    <font>
      <b/>
      <sz val="9"/>
      <color rgb="FF000000"/>
      <name val="Calibri"/>
      <family val="2"/>
      <scheme val="minor"/>
    </font>
    <font>
      <sz val="9"/>
      <color indexed="8"/>
      <name val="Calibri"/>
      <family val="2"/>
    </font>
    <font>
      <sz val="10"/>
      <name val="Calibri"/>
      <family val="2"/>
    </font>
    <font>
      <sz val="10"/>
      <color indexed="8"/>
      <name val="Arial"/>
      <family val="2"/>
    </font>
    <font>
      <b/>
      <sz val="9"/>
      <color indexed="8"/>
      <name val="Calibri"/>
      <family val="2"/>
    </font>
    <font>
      <b/>
      <sz val="9"/>
      <name val="Calibri"/>
      <family val="2"/>
    </font>
    <font>
      <sz val="9"/>
      <name val="Calibri"/>
      <family val="2"/>
    </font>
    <font>
      <u/>
      <sz val="11"/>
      <color theme="10"/>
      <name val="Calibri"/>
      <family val="2"/>
      <scheme val="minor"/>
    </font>
    <font>
      <b/>
      <i/>
      <sz val="11"/>
      <color theme="1"/>
      <name val="Calibri"/>
      <family val="2"/>
      <scheme val="minor"/>
    </font>
    <font>
      <sz val="9"/>
      <color rgb="FF4F6675"/>
      <name val="Arial"/>
      <family val="2"/>
    </font>
    <font>
      <sz val="12"/>
      <color rgb="FFFFFFFF"/>
      <name val="Inherit"/>
    </font>
    <font>
      <sz val="12"/>
      <color rgb="FF000000"/>
      <name val="Inherit"/>
    </font>
    <font>
      <sz val="11"/>
      <name val="Calibri"/>
      <family val="2"/>
      <scheme val="minor"/>
    </font>
    <font>
      <i/>
      <sz val="11"/>
      <color theme="1"/>
      <name val="Calibri"/>
      <family val="2"/>
      <scheme val="minor"/>
    </font>
    <font>
      <sz val="11"/>
      <color rgb="FF000000"/>
      <name val="Calibri"/>
      <family val="2"/>
      <scheme val="minor"/>
    </font>
    <font>
      <sz val="17"/>
      <color rgb="FF000000"/>
      <name val="Arial"/>
      <family val="2"/>
    </font>
    <font>
      <sz val="17"/>
      <color theme="1"/>
      <name val="Arial"/>
      <family val="2"/>
    </font>
    <font>
      <sz val="15"/>
      <color rgb="FF000000"/>
      <name val="Arial"/>
      <family val="2"/>
    </font>
    <font>
      <b/>
      <sz val="14"/>
      <color rgb="FF606060"/>
      <name val="Arial"/>
      <family val="2"/>
    </font>
    <font>
      <sz val="14"/>
      <color rgb="FF606060"/>
      <name val="Arial"/>
      <family val="2"/>
    </font>
  </fonts>
  <fills count="16">
    <fill>
      <patternFill patternType="none"/>
    </fill>
    <fill>
      <patternFill patternType="gray125"/>
    </fill>
    <fill>
      <patternFill patternType="solid">
        <fgColor theme="7" tint="0.79998168889431442"/>
        <bgColor indexed="64"/>
      </patternFill>
    </fill>
    <fill>
      <patternFill patternType="solid">
        <fgColor theme="4" tint="0.59999389629810485"/>
        <bgColor indexed="64"/>
      </patternFill>
    </fill>
    <fill>
      <patternFill patternType="solid">
        <fgColor rgb="FFFDF6CF"/>
        <bgColor indexed="64"/>
      </patternFill>
    </fill>
    <fill>
      <patternFill patternType="solid">
        <fgColor theme="0" tint="-0.14999847407452621"/>
        <bgColor indexed="64"/>
      </patternFill>
    </fill>
    <fill>
      <patternFill patternType="solid">
        <fgColor rgb="FFFFC000"/>
        <bgColor indexed="64"/>
      </patternFill>
    </fill>
    <fill>
      <patternFill patternType="solid">
        <fgColor rgb="FF1C2558"/>
        <bgColor indexed="64"/>
      </patternFill>
    </fill>
    <fill>
      <patternFill patternType="solid">
        <fgColor rgb="FFCCCDD1"/>
        <bgColor indexed="64"/>
      </patternFill>
    </fill>
    <fill>
      <patternFill patternType="solid">
        <fgColor rgb="FFE7E8EA"/>
        <bgColor indexed="64"/>
      </patternFill>
    </fill>
    <fill>
      <patternFill patternType="solid">
        <fgColor theme="0" tint="-0.249977111117893"/>
        <bgColor indexed="64"/>
      </patternFill>
    </fill>
    <fill>
      <patternFill patternType="solid">
        <fgColor rgb="FFFFFF00"/>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3" tint="0.89999084444715716"/>
        <bgColor indexed="64"/>
      </patternFill>
    </fill>
  </fills>
  <borders count="10">
    <border>
      <left/>
      <right/>
      <top/>
      <bottom/>
      <diagonal/>
    </border>
    <border>
      <left/>
      <right/>
      <top/>
      <bottom style="thick">
        <color rgb="FF0096D7"/>
      </bottom>
      <diagonal/>
    </border>
    <border>
      <left/>
      <right/>
      <top/>
      <bottom style="dashed">
        <color rgb="FFBFBFBF"/>
      </bottom>
      <diagonal/>
    </border>
    <border>
      <left/>
      <right/>
      <top/>
      <bottom style="thin">
        <color rgb="FFBFBFBF"/>
      </bottom>
      <diagonal/>
    </border>
    <border>
      <left/>
      <right/>
      <top style="medium">
        <color rgb="FF0096D7"/>
      </top>
      <bottom/>
      <diagonal/>
    </border>
    <border>
      <left/>
      <right style="medium">
        <color rgb="FFFFFFFF"/>
      </right>
      <top/>
      <bottom style="thick">
        <color rgb="FFFFFFFF"/>
      </bottom>
      <diagonal/>
    </border>
    <border>
      <left style="medium">
        <color rgb="FFFFFFFF"/>
      </left>
      <right style="medium">
        <color rgb="FFFFFFFF"/>
      </right>
      <top style="medium">
        <color rgb="FFFFFFFF"/>
      </top>
      <bottom/>
      <diagonal/>
    </border>
    <border>
      <left style="medium">
        <color rgb="FFFFFFFF"/>
      </left>
      <right style="medium">
        <color rgb="FFFFFFFF"/>
      </right>
      <top/>
      <bottom style="medium">
        <color rgb="FFFFFFFF"/>
      </bottom>
      <diagonal/>
    </border>
    <border>
      <left/>
      <right style="medium">
        <color rgb="FFFFFFFF"/>
      </right>
      <top/>
      <bottom style="medium">
        <color rgb="FFFFFFFF"/>
      </bottom>
      <diagonal/>
    </border>
    <border>
      <left style="thin">
        <color indexed="64"/>
      </left>
      <right style="thin">
        <color indexed="64"/>
      </right>
      <top style="thin">
        <color indexed="64"/>
      </top>
      <bottom style="thin">
        <color indexed="64"/>
      </bottom>
      <diagonal/>
    </border>
  </borders>
  <cellStyleXfs count="8">
    <xf numFmtId="0" fontId="0" fillId="0" borderId="0"/>
    <xf numFmtId="9" fontId="1" fillId="0" borderId="0" applyFont="0" applyFill="0" applyBorder="0" applyAlignment="0" applyProtection="0"/>
    <xf numFmtId="0" fontId="7" fillId="0" borderId="0"/>
    <xf numFmtId="0" fontId="10" fillId="0" borderId="1">
      <alignment wrapText="1"/>
    </xf>
    <xf numFmtId="0" fontId="7" fillId="0" borderId="2">
      <alignment wrapText="1"/>
    </xf>
    <xf numFmtId="0" fontId="10" fillId="0" borderId="3">
      <alignment wrapText="1"/>
    </xf>
    <xf numFmtId="0" fontId="7" fillId="0" borderId="4">
      <alignment wrapText="1"/>
    </xf>
    <xf numFmtId="0" fontId="13" fillId="0" borderId="0" applyNumberFormat="0" applyFill="0" applyBorder="0" applyAlignment="0" applyProtection="0"/>
  </cellStyleXfs>
  <cellXfs count="74">
    <xf numFmtId="0" fontId="0" fillId="0" borderId="0" xfId="0"/>
    <xf numFmtId="3" fontId="4" fillId="0" borderId="0" xfId="0" applyNumberFormat="1" applyFont="1"/>
    <xf numFmtId="3" fontId="5" fillId="0" borderId="0" xfId="0" applyNumberFormat="1" applyFont="1"/>
    <xf numFmtId="4" fontId="4" fillId="0" borderId="0" xfId="0" applyNumberFormat="1" applyFont="1"/>
    <xf numFmtId="4" fontId="5" fillId="0" borderId="0" xfId="0" applyNumberFormat="1" applyFont="1"/>
    <xf numFmtId="4" fontId="6" fillId="0" borderId="0" xfId="0" applyNumberFormat="1" applyFont="1"/>
    <xf numFmtId="1" fontId="6" fillId="0" borderId="0" xfId="0" applyNumberFormat="1" applyFont="1"/>
    <xf numFmtId="4" fontId="5" fillId="2" borderId="0" xfId="0" applyNumberFormat="1" applyFont="1" applyFill="1"/>
    <xf numFmtId="4" fontId="5" fillId="3" borderId="0" xfId="0" applyNumberFormat="1" applyFont="1" applyFill="1"/>
    <xf numFmtId="0" fontId="8" fillId="0" borderId="0" xfId="2" applyFont="1"/>
    <xf numFmtId="0" fontId="9" fillId="0" borderId="0" xfId="2" applyFont="1"/>
    <xf numFmtId="0" fontId="11" fillId="0" borderId="1" xfId="3" applyFont="1">
      <alignment wrapText="1"/>
    </xf>
    <xf numFmtId="0" fontId="11" fillId="0" borderId="1" xfId="3" applyFont="1" applyAlignment="1">
      <alignment horizontal="right"/>
    </xf>
    <xf numFmtId="0" fontId="12" fillId="0" borderId="2" xfId="4" applyFont="1">
      <alignment wrapText="1"/>
    </xf>
    <xf numFmtId="4" fontId="12" fillId="0" borderId="2" xfId="4" applyNumberFormat="1" applyFont="1" applyAlignment="1">
      <alignment horizontal="right" wrapText="1"/>
    </xf>
    <xf numFmtId="164" fontId="12" fillId="0" borderId="2" xfId="4" applyNumberFormat="1" applyFont="1" applyAlignment="1">
      <alignment horizontal="right" wrapText="1"/>
    </xf>
    <xf numFmtId="0" fontId="12" fillId="4" borderId="2" xfId="4" applyFont="1" applyFill="1">
      <alignment wrapText="1"/>
    </xf>
    <xf numFmtId="4" fontId="12" fillId="4" borderId="2" xfId="4" applyNumberFormat="1" applyFont="1" applyFill="1" applyAlignment="1">
      <alignment horizontal="right" wrapText="1"/>
    </xf>
    <xf numFmtId="164" fontId="12" fillId="4" borderId="2" xfId="4" applyNumberFormat="1" applyFont="1" applyFill="1" applyAlignment="1">
      <alignment horizontal="right" wrapText="1"/>
    </xf>
    <xf numFmtId="0" fontId="11" fillId="0" borderId="3" xfId="5" applyFont="1">
      <alignment wrapText="1"/>
    </xf>
    <xf numFmtId="4" fontId="11" fillId="0" borderId="3" xfId="5" applyNumberFormat="1" applyFont="1" applyAlignment="1">
      <alignment horizontal="right" wrapText="1"/>
    </xf>
    <xf numFmtId="164" fontId="11" fillId="0" borderId="3" xfId="5" applyNumberFormat="1" applyFont="1" applyAlignment="1">
      <alignment horizontal="right" wrapText="1"/>
    </xf>
    <xf numFmtId="0" fontId="12" fillId="0" borderId="0" xfId="2" applyFont="1"/>
    <xf numFmtId="0" fontId="7" fillId="5" borderId="0" xfId="2" applyFill="1"/>
    <xf numFmtId="4" fontId="0" fillId="0" borderId="0" xfId="0" applyNumberFormat="1"/>
    <xf numFmtId="2" fontId="0" fillId="0" borderId="0" xfId="1" applyNumberFormat="1" applyFont="1"/>
    <xf numFmtId="4" fontId="0" fillId="6" borderId="0" xfId="0" applyNumberFormat="1" applyFill="1"/>
    <xf numFmtId="2" fontId="0" fillId="0" borderId="0" xfId="0" applyNumberFormat="1"/>
    <xf numFmtId="0" fontId="14" fillId="0" borderId="0" xfId="0" applyFont="1"/>
    <xf numFmtId="0" fontId="13" fillId="0" borderId="0" xfId="7"/>
    <xf numFmtId="0" fontId="15" fillId="0" borderId="0" xfId="0" applyFont="1"/>
    <xf numFmtId="1" fontId="0" fillId="0" borderId="0" xfId="0" applyNumberFormat="1"/>
    <xf numFmtId="0" fontId="16" fillId="7" borderId="5" xfId="0" applyFont="1" applyFill="1" applyBorder="1" applyAlignment="1">
      <alignment vertical="center" wrapText="1"/>
    </xf>
    <xf numFmtId="0" fontId="16" fillId="7" borderId="6" xfId="0" applyFont="1" applyFill="1" applyBorder="1" applyAlignment="1">
      <alignment vertical="center" wrapText="1"/>
    </xf>
    <xf numFmtId="0" fontId="17" fillId="8" borderId="7" xfId="0" applyFont="1" applyFill="1" applyBorder="1" applyAlignment="1">
      <alignment vertical="center" wrapText="1"/>
    </xf>
    <xf numFmtId="0" fontId="17" fillId="8" borderId="8" xfId="0" applyFont="1" applyFill="1" applyBorder="1" applyAlignment="1">
      <alignment vertical="center" wrapText="1"/>
    </xf>
    <xf numFmtId="0" fontId="17" fillId="9" borderId="7" xfId="0" applyFont="1" applyFill="1" applyBorder="1" applyAlignment="1">
      <alignment vertical="center" wrapText="1"/>
    </xf>
    <xf numFmtId="0" fontId="17" fillId="9" borderId="8" xfId="0" applyFont="1" applyFill="1" applyBorder="1" applyAlignment="1">
      <alignment vertical="center" wrapText="1"/>
    </xf>
    <xf numFmtId="0" fontId="2" fillId="0" borderId="0" xfId="0" applyFont="1"/>
    <xf numFmtId="0" fontId="3" fillId="0" borderId="0" xfId="0" applyFont="1"/>
    <xf numFmtId="0" fontId="3" fillId="10" borderId="0" xfId="0" applyFont="1" applyFill="1"/>
    <xf numFmtId="0" fontId="0" fillId="0" borderId="0" xfId="0" applyAlignment="1">
      <alignment horizontal="left"/>
    </xf>
    <xf numFmtId="0" fontId="18" fillId="0" borderId="0" xfId="0" applyFont="1"/>
    <xf numFmtId="165" fontId="0" fillId="0" borderId="0" xfId="0" applyNumberFormat="1"/>
    <xf numFmtId="9" fontId="0" fillId="0" borderId="0" xfId="1" applyFont="1"/>
    <xf numFmtId="11" fontId="18" fillId="0" borderId="0" xfId="0" applyNumberFormat="1" applyFont="1"/>
    <xf numFmtId="1" fontId="0" fillId="0" borderId="9" xfId="0" applyNumberFormat="1" applyBorder="1"/>
    <xf numFmtId="0" fontId="0" fillId="4" borderId="0" xfId="0" applyFill="1"/>
    <xf numFmtId="0" fontId="0" fillId="0" borderId="9" xfId="0" applyBorder="1"/>
    <xf numFmtId="0" fontId="19" fillId="0" borderId="0" xfId="0" applyFont="1"/>
    <xf numFmtId="0" fontId="0" fillId="11" borderId="0" xfId="0" applyFill="1"/>
    <xf numFmtId="1" fontId="0" fillId="12" borderId="0" xfId="0" applyNumberFormat="1" applyFill="1"/>
    <xf numFmtId="0" fontId="3" fillId="0" borderId="0" xfId="0" applyFont="1" applyAlignment="1">
      <alignment horizontal="left" indent="1"/>
    </xf>
    <xf numFmtId="0" fontId="0" fillId="0" borderId="0" xfId="0" applyAlignment="1">
      <alignment wrapText="1"/>
    </xf>
    <xf numFmtId="166" fontId="0" fillId="0" borderId="0" xfId="1" applyNumberFormat="1" applyFont="1"/>
    <xf numFmtId="0" fontId="0" fillId="13" borderId="0" xfId="0" applyFill="1"/>
    <xf numFmtId="9" fontId="0" fillId="0" borderId="0" xfId="0" applyNumberFormat="1"/>
    <xf numFmtId="0" fontId="3" fillId="0" borderId="0" xfId="0" applyFont="1" applyAlignment="1">
      <alignment wrapText="1"/>
    </xf>
    <xf numFmtId="165" fontId="0" fillId="4" borderId="0" xfId="0" applyNumberFormat="1" applyFill="1"/>
    <xf numFmtId="0" fontId="3" fillId="14" borderId="0" xfId="0" applyFont="1" applyFill="1"/>
    <xf numFmtId="0" fontId="0" fillId="13" borderId="9" xfId="0" applyFill="1" applyBorder="1"/>
    <xf numFmtId="1" fontId="0" fillId="4" borderId="9" xfId="0" applyNumberFormat="1" applyFill="1" applyBorder="1"/>
    <xf numFmtId="0" fontId="20" fillId="0" borderId="9" xfId="0" applyFont="1" applyBorder="1" applyAlignment="1">
      <alignment wrapText="1"/>
    </xf>
    <xf numFmtId="1" fontId="0" fillId="15" borderId="9" xfId="0" applyNumberFormat="1" applyFill="1" applyBorder="1"/>
    <xf numFmtId="0" fontId="0" fillId="0" borderId="0" xfId="0" applyAlignment="1">
      <alignment horizontal="right"/>
    </xf>
    <xf numFmtId="0" fontId="0" fillId="0" borderId="0" xfId="0" applyAlignment="1">
      <alignment horizontal="left" indent="1"/>
    </xf>
    <xf numFmtId="3" fontId="0" fillId="0" borderId="0" xfId="0" applyNumberFormat="1"/>
    <xf numFmtId="0" fontId="21" fillId="0" borderId="0" xfId="0" applyFont="1" applyAlignment="1">
      <alignment vertical="center"/>
    </xf>
    <xf numFmtId="0" fontId="22" fillId="0" borderId="0" xfId="0" applyFont="1"/>
    <xf numFmtId="0" fontId="23" fillId="0" borderId="0" xfId="0" applyFont="1" applyAlignment="1">
      <alignment vertical="center"/>
    </xf>
    <xf numFmtId="10" fontId="0" fillId="0" borderId="0" xfId="0" applyNumberFormat="1"/>
    <xf numFmtId="10" fontId="0" fillId="11" borderId="0" xfId="0" applyNumberFormat="1" applyFill="1"/>
    <xf numFmtId="0" fontId="12" fillId="0" borderId="4" xfId="6" applyFont="1">
      <alignment wrapText="1"/>
    </xf>
    <xf numFmtId="0" fontId="7" fillId="0" borderId="4" xfId="2" applyBorder="1"/>
  </cellXfs>
  <cellStyles count="8">
    <cellStyle name="Body: normal cell 2 2" xfId="4" xr:uid="{8826D916-A56A-49C8-BC7B-1C7173429BE0}"/>
    <cellStyle name="Footnotes: top row 2 2" xfId="6" xr:uid="{47E9C91E-6EC7-41DA-8AA7-D903CF4BC43A}"/>
    <cellStyle name="Header: bottom row 2 2" xfId="3" xr:uid="{392BA950-59C6-4B9B-9EFE-CDA5D326A746}"/>
    <cellStyle name="Hyperlink" xfId="7" builtinId="8"/>
    <cellStyle name="Normal" xfId="0" builtinId="0"/>
    <cellStyle name="Normal 2" xfId="2" xr:uid="{8234889B-6E37-4A53-8A9B-E869E279CD06}"/>
    <cellStyle name="Parent row 2 2" xfId="5" xr:uid="{EDFA25B6-E8BA-45F4-8914-989DAA4F9F94}"/>
    <cellStyle name="Percent" xfId="1" builtinId="5"/>
  </cellStyles>
  <dxfs count="17">
    <dxf>
      <border>
        <left/>
        <right/>
        <top/>
        <bottom style="thick">
          <color rgb="FF0096D7"/>
        </bottom>
        <vertical/>
        <horizontal/>
      </border>
    </dxf>
    <dxf>
      <border>
        <left/>
        <right/>
        <top/>
        <bottom style="thick">
          <color rgb="FF0096D7"/>
        </bottom>
        <vertical/>
        <horizontal/>
      </border>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border>
        <left/>
        <right/>
        <top/>
        <bottom style="thick">
          <color rgb="FF0096D7"/>
        </bottom>
        <vertical/>
        <horizontal/>
      </border>
    </dxf>
    <dxf>
      <font>
        <b/>
        <color rgb="FF000000"/>
      </font>
      <numFmt numFmtId="164" formatCode="0.0%"/>
    </dxf>
    <dxf>
      <font>
        <b/>
        <color rgb="FF000000"/>
      </font>
      <numFmt numFmtId="164" formatCode="0.0%"/>
    </dxf>
    <dxf>
      <border>
        <left/>
        <right/>
        <top/>
        <bottom style="thick">
          <color rgb="FF0096D7"/>
        </bottom>
        <vertical/>
        <horizontal/>
      </border>
    </dxf>
    <dxf>
      <border>
        <left/>
        <right/>
        <top/>
        <bottom style="thick">
          <color rgb="FF0096D7"/>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mn-ea"/>
                <a:cs typeface="+mn-cs"/>
              </a:defRPr>
            </a:pPr>
            <a:r>
              <a:rPr lang="en-US"/>
              <a:t>Data</a:t>
            </a:r>
            <a:r>
              <a:rPr lang="en-US" baseline="0"/>
              <a:t> Center Demand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mn-ea"/>
              <a:cs typeface="+mn-cs"/>
            </a:defRPr>
          </a:pPr>
          <a:endParaRPr lang="en-US"/>
        </a:p>
      </c:txPr>
    </c:title>
    <c:autoTitleDeleted val="0"/>
    <c:plotArea>
      <c:layout/>
      <c:scatterChart>
        <c:scatterStyle val="lineMarker"/>
        <c:varyColors val="0"/>
        <c:ser>
          <c:idx val="0"/>
          <c:order val="0"/>
          <c:tx>
            <c:strRef>
              <c:f>'Low_Mid_High Scenarios'!$B$48</c:f>
              <c:strCache>
                <c:ptCount val="1"/>
                <c:pt idx="0">
                  <c:v>low</c:v>
                </c:pt>
              </c:strCache>
            </c:strRef>
          </c:tx>
          <c:spPr>
            <a:ln w="19050" cap="rnd">
              <a:solidFill>
                <a:schemeClr val="accent1"/>
              </a:solidFill>
              <a:round/>
            </a:ln>
            <a:effectLst/>
          </c:spPr>
          <c:marker>
            <c:symbol val="none"/>
          </c:marker>
          <c:xVal>
            <c:numRef>
              <c:f>'Low_Mid_High Scenarios'!$C$47:$AE$47</c:f>
              <c:numCache>
                <c:formatCode>General</c:formatCode>
                <c:ptCount val="29"/>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pt idx="15">
                  <c:v>2037</c:v>
                </c:pt>
                <c:pt idx="16">
                  <c:v>2038</c:v>
                </c:pt>
                <c:pt idx="17">
                  <c:v>2039</c:v>
                </c:pt>
                <c:pt idx="18">
                  <c:v>2040</c:v>
                </c:pt>
                <c:pt idx="19">
                  <c:v>2041</c:v>
                </c:pt>
                <c:pt idx="20">
                  <c:v>2042</c:v>
                </c:pt>
                <c:pt idx="21">
                  <c:v>2043</c:v>
                </c:pt>
                <c:pt idx="22">
                  <c:v>2044</c:v>
                </c:pt>
                <c:pt idx="23">
                  <c:v>2045</c:v>
                </c:pt>
                <c:pt idx="24">
                  <c:v>2046</c:v>
                </c:pt>
                <c:pt idx="25">
                  <c:v>2047</c:v>
                </c:pt>
                <c:pt idx="26">
                  <c:v>2048</c:v>
                </c:pt>
                <c:pt idx="27">
                  <c:v>2049</c:v>
                </c:pt>
                <c:pt idx="28">
                  <c:v>2050</c:v>
                </c:pt>
              </c:numCache>
            </c:numRef>
          </c:xVal>
          <c:yVal>
            <c:numRef>
              <c:f>'Low_Mid_High Scenarios'!$C$48:$AE$48</c:f>
              <c:numCache>
                <c:formatCode>General</c:formatCode>
                <c:ptCount val="29"/>
                <c:pt idx="0">
                  <c:v>156</c:v>
                </c:pt>
                <c:pt idx="1">
                  <c:v>176</c:v>
                </c:pt>
                <c:pt idx="2" formatCode="0">
                  <c:v>267.21828970624011</c:v>
                </c:pt>
                <c:pt idx="3" formatCode="0">
                  <c:v>301.72255892546752</c:v>
                </c:pt>
                <c:pt idx="4" formatCode="0">
                  <c:v>291.67905369621087</c:v>
                </c:pt>
                <c:pt idx="5" formatCode="0">
                  <c:v>300.56526271679206</c:v>
                </c:pt>
                <c:pt idx="6" formatCode="0">
                  <c:v>301.00096154184996</c:v>
                </c:pt>
                <c:pt idx="7" formatCode="0">
                  <c:v>314.05901313974039</c:v>
                </c:pt>
                <c:pt idx="8" formatCode="0">
                  <c:v>324.23645493182028</c:v>
                </c:pt>
                <c:pt idx="9" formatCode="0">
                  <c:v>333.74638303586778</c:v>
                </c:pt>
                <c:pt idx="10" formatCode="0">
                  <c:v>343.6784338951112</c:v>
                </c:pt>
                <c:pt idx="11" formatCode="0">
                  <c:v>354.53833272672341</c:v>
                </c:pt>
                <c:pt idx="12" formatCode="0">
                  <c:v>366.90304906203346</c:v>
                </c:pt>
                <c:pt idx="13" formatCode="0">
                  <c:v>380.90759927698195</c:v>
                </c:pt>
                <c:pt idx="14" formatCode="0">
                  <c:v>396.23714975399542</c:v>
                </c:pt>
                <c:pt idx="15" formatCode="0">
                  <c:v>412.90296559037517</c:v>
                </c:pt>
                <c:pt idx="16" formatCode="0">
                  <c:v>429.35275936350308</c:v>
                </c:pt>
                <c:pt idx="17" formatCode="0">
                  <c:v>446.49083792115135</c:v>
                </c:pt>
                <c:pt idx="18" formatCode="0">
                  <c:v>464.32337732527498</c:v>
                </c:pt>
                <c:pt idx="19" formatCode="0">
                  <c:v>482.48413949163705</c:v>
                </c:pt>
                <c:pt idx="20" formatCode="0">
                  <c:v>500.60514363873614</c:v>
                </c:pt>
                <c:pt idx="21" formatCode="0">
                  <c:v>518.79914423058221</c:v>
                </c:pt>
                <c:pt idx="22" formatCode="0">
                  <c:v>537.5433897407504</c:v>
                </c:pt>
                <c:pt idx="23" formatCode="0">
                  <c:v>556.2077065531563</c:v>
                </c:pt>
                <c:pt idx="24" formatCode="0">
                  <c:v>574.84551577886691</c:v>
                </c:pt>
                <c:pt idx="25" formatCode="0">
                  <c:v>593.90860164682601</c:v>
                </c:pt>
                <c:pt idx="26" formatCode="0">
                  <c:v>613.25128498502227</c:v>
                </c:pt>
                <c:pt idx="27" formatCode="0">
                  <c:v>632.71793785855493</c:v>
                </c:pt>
                <c:pt idx="28" formatCode="0">
                  <c:v>652.73790807377441</c:v>
                </c:pt>
              </c:numCache>
            </c:numRef>
          </c:yVal>
          <c:smooth val="0"/>
          <c:extLst>
            <c:ext xmlns:c16="http://schemas.microsoft.com/office/drawing/2014/chart" uri="{C3380CC4-5D6E-409C-BE32-E72D297353CC}">
              <c16:uniqueId val="{00000000-C8A9-40BC-B784-0F4684030D7B}"/>
            </c:ext>
          </c:extLst>
        </c:ser>
        <c:ser>
          <c:idx val="1"/>
          <c:order val="1"/>
          <c:tx>
            <c:strRef>
              <c:f>'Low_Mid_High Scenarios'!$B$49</c:f>
              <c:strCache>
                <c:ptCount val="1"/>
                <c:pt idx="0">
                  <c:v>high</c:v>
                </c:pt>
              </c:strCache>
            </c:strRef>
          </c:tx>
          <c:spPr>
            <a:ln w="19050" cap="rnd">
              <a:solidFill>
                <a:schemeClr val="accent2"/>
              </a:solidFill>
              <a:round/>
            </a:ln>
            <a:effectLst/>
          </c:spPr>
          <c:marker>
            <c:symbol val="none"/>
          </c:marker>
          <c:xVal>
            <c:numRef>
              <c:f>'Low_Mid_High Scenarios'!$C$47:$AE$47</c:f>
              <c:numCache>
                <c:formatCode>General</c:formatCode>
                <c:ptCount val="29"/>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pt idx="15">
                  <c:v>2037</c:v>
                </c:pt>
                <c:pt idx="16">
                  <c:v>2038</c:v>
                </c:pt>
                <c:pt idx="17">
                  <c:v>2039</c:v>
                </c:pt>
                <c:pt idx="18">
                  <c:v>2040</c:v>
                </c:pt>
                <c:pt idx="19">
                  <c:v>2041</c:v>
                </c:pt>
                <c:pt idx="20">
                  <c:v>2042</c:v>
                </c:pt>
                <c:pt idx="21">
                  <c:v>2043</c:v>
                </c:pt>
                <c:pt idx="22">
                  <c:v>2044</c:v>
                </c:pt>
                <c:pt idx="23">
                  <c:v>2045</c:v>
                </c:pt>
                <c:pt idx="24">
                  <c:v>2046</c:v>
                </c:pt>
                <c:pt idx="25">
                  <c:v>2047</c:v>
                </c:pt>
                <c:pt idx="26">
                  <c:v>2048</c:v>
                </c:pt>
                <c:pt idx="27">
                  <c:v>2049</c:v>
                </c:pt>
                <c:pt idx="28">
                  <c:v>2050</c:v>
                </c:pt>
              </c:numCache>
            </c:numRef>
          </c:xVal>
          <c:yVal>
            <c:numRef>
              <c:f>'Low_Mid_High Scenarios'!$C$49:$AE$49</c:f>
              <c:numCache>
                <c:formatCode>General</c:formatCode>
                <c:ptCount val="29"/>
                <c:pt idx="0">
                  <c:v>156</c:v>
                </c:pt>
                <c:pt idx="1">
                  <c:v>176</c:v>
                </c:pt>
                <c:pt idx="2" formatCode="0">
                  <c:v>256.8</c:v>
                </c:pt>
                <c:pt idx="3" formatCode="0">
                  <c:v>337.6</c:v>
                </c:pt>
                <c:pt idx="4" formatCode="0">
                  <c:v>418.40000000000003</c:v>
                </c:pt>
                <c:pt idx="5" formatCode="0">
                  <c:v>499.20000000000005</c:v>
                </c:pt>
                <c:pt idx="6" formatCode="0">
                  <c:v>580</c:v>
                </c:pt>
                <c:pt idx="7" formatCode="0">
                  <c:v>612.5914972273506</c:v>
                </c:pt>
                <c:pt idx="8" formatCode="0">
                  <c:v>647.01438357801226</c:v>
                </c:pt>
                <c:pt idx="9" formatCode="0">
                  <c:v>683.37156890290657</c:v>
                </c:pt>
                <c:pt idx="10" formatCode="0">
                  <c:v>721.77174578764675</c:v>
                </c:pt>
                <c:pt idx="11" formatCode="0">
                  <c:v>760.17192267239602</c:v>
                </c:pt>
                <c:pt idx="12" formatCode="0">
                  <c:v>798.57209955714541</c:v>
                </c:pt>
                <c:pt idx="13" formatCode="0">
                  <c:v>836.97227644189468</c:v>
                </c:pt>
                <c:pt idx="14" formatCode="0">
                  <c:v>875.37245332664395</c:v>
                </c:pt>
                <c:pt idx="15" formatCode="0">
                  <c:v>905.41879448588043</c:v>
                </c:pt>
                <c:pt idx="16" formatCode="0">
                  <c:v>935.46513564512918</c:v>
                </c:pt>
                <c:pt idx="17" formatCode="0">
                  <c:v>965.51147680437793</c:v>
                </c:pt>
                <c:pt idx="18" formatCode="0">
                  <c:v>995.55781796362669</c:v>
                </c:pt>
                <c:pt idx="19" formatCode="0">
                  <c:v>1025.6041591228752</c:v>
                </c:pt>
                <c:pt idx="20" formatCode="0">
                  <c:v>1063.9594046809173</c:v>
                </c:pt>
                <c:pt idx="21" formatCode="0">
                  <c:v>1102.314650238947</c:v>
                </c:pt>
                <c:pt idx="22" formatCode="0">
                  <c:v>1140.669895796977</c:v>
                </c:pt>
                <c:pt idx="23" formatCode="0">
                  <c:v>1179.0251413550068</c:v>
                </c:pt>
                <c:pt idx="24" formatCode="0">
                  <c:v>1217.3803869130368</c:v>
                </c:pt>
                <c:pt idx="25" formatCode="0">
                  <c:v>1255.7356324710786</c:v>
                </c:pt>
                <c:pt idx="26" formatCode="0">
                  <c:v>1294.0908780291086</c:v>
                </c:pt>
                <c:pt idx="27" formatCode="0">
                  <c:v>1332.4461235871386</c:v>
                </c:pt>
                <c:pt idx="28" formatCode="0">
                  <c:v>1370.8013691451683</c:v>
                </c:pt>
              </c:numCache>
            </c:numRef>
          </c:yVal>
          <c:smooth val="0"/>
          <c:extLst>
            <c:ext xmlns:c16="http://schemas.microsoft.com/office/drawing/2014/chart" uri="{C3380CC4-5D6E-409C-BE32-E72D297353CC}">
              <c16:uniqueId val="{00000001-C8A9-40BC-B784-0F4684030D7B}"/>
            </c:ext>
          </c:extLst>
        </c:ser>
        <c:ser>
          <c:idx val="2"/>
          <c:order val="2"/>
          <c:tx>
            <c:strRef>
              <c:f>'Low_Mid_High Scenarios'!$B$50</c:f>
              <c:strCache>
                <c:ptCount val="1"/>
                <c:pt idx="0">
                  <c:v>mid</c:v>
                </c:pt>
              </c:strCache>
            </c:strRef>
          </c:tx>
          <c:spPr>
            <a:ln w="19050" cap="rnd">
              <a:solidFill>
                <a:schemeClr val="accent3"/>
              </a:solidFill>
              <a:round/>
            </a:ln>
            <a:effectLst/>
          </c:spPr>
          <c:marker>
            <c:symbol val="none"/>
          </c:marker>
          <c:xVal>
            <c:numRef>
              <c:f>'Low_Mid_High Scenarios'!$C$47:$AE$47</c:f>
              <c:numCache>
                <c:formatCode>General</c:formatCode>
                <c:ptCount val="29"/>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pt idx="15">
                  <c:v>2037</c:v>
                </c:pt>
                <c:pt idx="16">
                  <c:v>2038</c:v>
                </c:pt>
                <c:pt idx="17">
                  <c:v>2039</c:v>
                </c:pt>
                <c:pt idx="18">
                  <c:v>2040</c:v>
                </c:pt>
                <c:pt idx="19">
                  <c:v>2041</c:v>
                </c:pt>
                <c:pt idx="20">
                  <c:v>2042</c:v>
                </c:pt>
                <c:pt idx="21">
                  <c:v>2043</c:v>
                </c:pt>
                <c:pt idx="22">
                  <c:v>2044</c:v>
                </c:pt>
                <c:pt idx="23">
                  <c:v>2045</c:v>
                </c:pt>
                <c:pt idx="24">
                  <c:v>2046</c:v>
                </c:pt>
                <c:pt idx="25">
                  <c:v>2047</c:v>
                </c:pt>
                <c:pt idx="26">
                  <c:v>2048</c:v>
                </c:pt>
                <c:pt idx="27">
                  <c:v>2049</c:v>
                </c:pt>
                <c:pt idx="28">
                  <c:v>2050</c:v>
                </c:pt>
              </c:numCache>
            </c:numRef>
          </c:xVal>
          <c:yVal>
            <c:numRef>
              <c:f>'Low_Mid_High Scenarios'!$C$50:$AE$50</c:f>
              <c:numCache>
                <c:formatCode>General</c:formatCode>
                <c:ptCount val="29"/>
                <c:pt idx="0">
                  <c:v>156</c:v>
                </c:pt>
                <c:pt idx="1">
                  <c:v>176</c:v>
                </c:pt>
                <c:pt idx="2" formatCode="0">
                  <c:v>267.21828970624011</c:v>
                </c:pt>
                <c:pt idx="3" formatCode="0">
                  <c:v>301.72255892546752</c:v>
                </c:pt>
                <c:pt idx="4" formatCode="0">
                  <c:v>291.67905369621087</c:v>
                </c:pt>
                <c:pt idx="5" formatCode="0">
                  <c:v>321</c:v>
                </c:pt>
                <c:pt idx="6" formatCode="0">
                  <c:v>366</c:v>
                </c:pt>
                <c:pt idx="7" formatCode="0">
                  <c:v>408</c:v>
                </c:pt>
                <c:pt idx="8" formatCode="0">
                  <c:v>449</c:v>
                </c:pt>
                <c:pt idx="9" formatCode="0">
                  <c:v>474.23031423289723</c:v>
                </c:pt>
                <c:pt idx="10" formatCode="0">
                  <c:v>500.87837625263353</c:v>
                </c:pt>
                <c:pt idx="11" formatCode="0">
                  <c:v>527.52643827237614</c:v>
                </c:pt>
                <c:pt idx="12" formatCode="0">
                  <c:v>554.17450029211886</c:v>
                </c:pt>
                <c:pt idx="13" formatCode="0">
                  <c:v>580.82256231186147</c:v>
                </c:pt>
                <c:pt idx="14" formatCode="0">
                  <c:v>607.47062433160409</c:v>
                </c:pt>
                <c:pt idx="15" formatCode="0">
                  <c:v>622.02186872396794</c:v>
                </c:pt>
                <c:pt idx="16" formatCode="0">
                  <c:v>636.57311311632543</c:v>
                </c:pt>
                <c:pt idx="17" formatCode="0">
                  <c:v>651.12435750868292</c:v>
                </c:pt>
                <c:pt idx="18" formatCode="0">
                  <c:v>665.6756019010403</c:v>
                </c:pt>
                <c:pt idx="19" formatCode="0">
                  <c:v>680.22684629339778</c:v>
                </c:pt>
                <c:pt idx="20" formatCode="0">
                  <c:v>688.4667075758191</c:v>
                </c:pt>
                <c:pt idx="21" formatCode="0">
                  <c:v>696.70656885823723</c:v>
                </c:pt>
                <c:pt idx="22" formatCode="0">
                  <c:v>704.94643014065855</c:v>
                </c:pt>
                <c:pt idx="23" formatCode="0">
                  <c:v>713.18629142307975</c:v>
                </c:pt>
                <c:pt idx="24" formatCode="0">
                  <c:v>721.426152705498</c:v>
                </c:pt>
                <c:pt idx="25" formatCode="0">
                  <c:v>729.66601398791931</c:v>
                </c:pt>
                <c:pt idx="26" formatCode="0">
                  <c:v>737.90587527033733</c:v>
                </c:pt>
                <c:pt idx="27" formatCode="0">
                  <c:v>746.14573655275854</c:v>
                </c:pt>
                <c:pt idx="28" formatCode="0">
                  <c:v>754.38559783517974</c:v>
                </c:pt>
              </c:numCache>
            </c:numRef>
          </c:yVal>
          <c:smooth val="0"/>
          <c:extLst>
            <c:ext xmlns:c16="http://schemas.microsoft.com/office/drawing/2014/chart" uri="{C3380CC4-5D6E-409C-BE32-E72D297353CC}">
              <c16:uniqueId val="{00000002-C8A9-40BC-B784-0F4684030D7B}"/>
            </c:ext>
          </c:extLst>
        </c:ser>
        <c:dLbls>
          <c:showLegendKey val="0"/>
          <c:showVal val="0"/>
          <c:showCatName val="0"/>
          <c:showSerName val="0"/>
          <c:showPercent val="0"/>
          <c:showBubbleSize val="0"/>
        </c:dLbls>
        <c:axId val="2085314000"/>
        <c:axId val="2085316520"/>
      </c:scatterChart>
      <c:valAx>
        <c:axId val="20853140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mn-ea"/>
                <a:cs typeface="+mn-cs"/>
              </a:defRPr>
            </a:pPr>
            <a:endParaRPr lang="en-US"/>
          </a:p>
        </c:txPr>
        <c:crossAx val="2085316520"/>
        <c:crosses val="autoZero"/>
        <c:crossBetween val="midCat"/>
      </c:valAx>
      <c:valAx>
        <c:axId val="20853165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Century Gothic" panose="020B0502020202020204" pitchFamily="34" charset="0"/>
                    <a:ea typeface="+mn-ea"/>
                    <a:cs typeface="+mn-cs"/>
                  </a:defRPr>
                </a:pPr>
                <a:r>
                  <a:rPr lang="en-US"/>
                  <a:t>TWh</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Century Gothic" panose="020B0502020202020204" pitchFamily="34" charset="0"/>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mn-ea"/>
                <a:cs typeface="+mn-cs"/>
              </a:defRPr>
            </a:pPr>
            <a:endParaRPr lang="en-US"/>
          </a:p>
        </c:txPr>
        <c:crossAx val="208531400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entury Gothic" panose="020B0502020202020204" pitchFamily="34" charset="0"/>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mn-ea"/>
                <a:cs typeface="+mn-cs"/>
              </a:defRPr>
            </a:pPr>
            <a:r>
              <a:rPr lang="en-US"/>
              <a:t>Computing Demand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mn-ea"/>
              <a:cs typeface="+mn-cs"/>
            </a:defRPr>
          </a:pPr>
          <a:endParaRPr lang="en-US"/>
        </a:p>
      </c:txPr>
    </c:title>
    <c:autoTitleDeleted val="0"/>
    <c:plotArea>
      <c:layout/>
      <c:scatterChart>
        <c:scatterStyle val="lineMarker"/>
        <c:varyColors val="0"/>
        <c:ser>
          <c:idx val="0"/>
          <c:order val="0"/>
          <c:tx>
            <c:strRef>
              <c:f>'AEO Data Center Assumptions'!$A$58</c:f>
              <c:strCache>
                <c:ptCount val="1"/>
                <c:pt idx="0">
                  <c:v>Data Center Loads</c:v>
                </c:pt>
              </c:strCache>
            </c:strRef>
          </c:tx>
          <c:spPr>
            <a:ln w="19050" cap="rnd">
              <a:solidFill>
                <a:schemeClr val="accent1"/>
              </a:solidFill>
              <a:round/>
            </a:ln>
            <a:effectLst/>
          </c:spPr>
          <c:marker>
            <c:symbol val="none"/>
          </c:marker>
          <c:xVal>
            <c:numRef>
              <c:f>'AEO Data Center Assumptions'!$B$57:$AB$57</c:f>
              <c:numCache>
                <c:formatCode>0</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'AEO Data Center Assumptions'!$B$58:$AB$58</c:f>
              <c:numCache>
                <c:formatCode>General</c:formatCode>
                <c:ptCount val="27"/>
                <c:pt idx="0">
                  <c:v>81.140000000000327</c:v>
                </c:pt>
                <c:pt idx="1">
                  <c:v>83.800000000000182</c:v>
                </c:pt>
                <c:pt idx="2">
                  <c:v>86.460000000000036</c:v>
                </c:pt>
                <c:pt idx="3">
                  <c:v>89.1200000000008</c:v>
                </c:pt>
                <c:pt idx="4">
                  <c:v>91.780000000000655</c:v>
                </c:pt>
                <c:pt idx="5">
                  <c:v>94.440000000000509</c:v>
                </c:pt>
                <c:pt idx="6">
                  <c:v>97.100000000000364</c:v>
                </c:pt>
                <c:pt idx="7">
                  <c:v>100.07999999999993</c:v>
                </c:pt>
                <c:pt idx="8">
                  <c:v>103.05999999999949</c:v>
                </c:pt>
                <c:pt idx="9">
                  <c:v>106.03999999999996</c:v>
                </c:pt>
                <c:pt idx="10">
                  <c:v>109.01999999999953</c:v>
                </c:pt>
                <c:pt idx="11">
                  <c:v>112</c:v>
                </c:pt>
                <c:pt idx="12">
                  <c:v>114.97999999999956</c:v>
                </c:pt>
                <c:pt idx="13">
                  <c:v>117.96000000000004</c:v>
                </c:pt>
                <c:pt idx="14">
                  <c:v>120.9399999999996</c:v>
                </c:pt>
                <c:pt idx="15">
                  <c:v>123.92000000000007</c:v>
                </c:pt>
                <c:pt idx="16">
                  <c:v>126.89999999999964</c:v>
                </c:pt>
                <c:pt idx="17">
                  <c:v>130.14999999999964</c:v>
                </c:pt>
                <c:pt idx="18">
                  <c:v>133.39999999999964</c:v>
                </c:pt>
                <c:pt idx="19">
                  <c:v>136.64999999999964</c:v>
                </c:pt>
                <c:pt idx="20">
                  <c:v>139.89999999999964</c:v>
                </c:pt>
                <c:pt idx="21">
                  <c:v>143.14999999999964</c:v>
                </c:pt>
                <c:pt idx="22">
                  <c:v>146.39999999999964</c:v>
                </c:pt>
                <c:pt idx="23">
                  <c:v>149.64999999999964</c:v>
                </c:pt>
                <c:pt idx="24">
                  <c:v>152.89999999999964</c:v>
                </c:pt>
                <c:pt idx="25">
                  <c:v>156.14999999999964</c:v>
                </c:pt>
                <c:pt idx="26">
                  <c:v>159.39999999999964</c:v>
                </c:pt>
              </c:numCache>
            </c:numRef>
          </c:yVal>
          <c:smooth val="0"/>
          <c:extLst>
            <c:ext xmlns:c16="http://schemas.microsoft.com/office/drawing/2014/chart" uri="{C3380CC4-5D6E-409C-BE32-E72D297353CC}">
              <c16:uniqueId val="{00000000-176E-4482-B738-3D9790559070}"/>
            </c:ext>
          </c:extLst>
        </c:ser>
        <c:ser>
          <c:idx val="1"/>
          <c:order val="1"/>
          <c:tx>
            <c:strRef>
              <c:f>'AEO Data Center Assumptions'!$A$59</c:f>
              <c:strCache>
                <c:ptCount val="1"/>
                <c:pt idx="0">
                  <c:v>Non-Data Center Loads</c:v>
                </c:pt>
              </c:strCache>
            </c:strRef>
          </c:tx>
          <c:spPr>
            <a:ln w="19050" cap="rnd">
              <a:solidFill>
                <a:schemeClr val="accent2"/>
              </a:solidFill>
              <a:round/>
            </a:ln>
            <a:effectLst/>
          </c:spPr>
          <c:marker>
            <c:symbol val="none"/>
          </c:marker>
          <c:xVal>
            <c:numRef>
              <c:f>'AEO Data Center Assumptions'!$B$57:$AB$57</c:f>
              <c:numCache>
                <c:formatCode>0</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'AEO Data Center Assumptions'!$B$59:$AB$59</c:f>
              <c:numCache>
                <c:formatCode>#,##0</c:formatCode>
                <c:ptCount val="27"/>
                <c:pt idx="0">
                  <c:v>18.809529973171735</c:v>
                </c:pt>
                <c:pt idx="1">
                  <c:v>20.934278857218658</c:v>
                </c:pt>
                <c:pt idx="2">
                  <c:v>23.555561334692698</c:v>
                </c:pt>
                <c:pt idx="3">
                  <c:v>26.610916559345981</c:v>
                </c:pt>
                <c:pt idx="4">
                  <c:v>29.939549996351886</c:v>
                </c:pt>
                <c:pt idx="5">
                  <c:v>33.16763990082417</c:v>
                </c:pt>
                <c:pt idx="6">
                  <c:v>36.425907713810346</c:v>
                </c:pt>
                <c:pt idx="7">
                  <c:v>39.578443044526153</c:v>
                </c:pt>
                <c:pt idx="8">
                  <c:v>43.05917077307177</c:v>
                </c:pt>
                <c:pt idx="9">
                  <c:v>46.873689753095306</c:v>
                </c:pt>
                <c:pt idx="10">
                  <c:v>51.107755905232352</c:v>
                </c:pt>
                <c:pt idx="11">
                  <c:v>55.803862869110617</c:v>
                </c:pt>
                <c:pt idx="12">
                  <c:v>60.956892191942131</c:v>
                </c:pt>
                <c:pt idx="13">
                  <c:v>66.705164382907697</c:v>
                </c:pt>
                <c:pt idx="14">
                  <c:v>72.671695786014794</c:v>
                </c:pt>
                <c:pt idx="15">
                  <c:v>79.104862379988589</c:v>
                </c:pt>
                <c:pt idx="16">
                  <c:v>86.035636918402588</c:v>
                </c:pt>
                <c:pt idx="17">
                  <c:v>93.200081186641512</c:v>
                </c:pt>
                <c:pt idx="18">
                  <c:v>100.70678049604089</c:v>
                </c:pt>
                <c:pt idx="19">
                  <c:v>108.59079537475549</c:v>
                </c:pt>
                <c:pt idx="20">
                  <c:v>117.07433305653188</c:v>
                </c:pt>
                <c:pt idx="21">
                  <c:v>125.96663072749323</c:v>
                </c:pt>
                <c:pt idx="22">
                  <c:v>135.29866114121148</c:v>
                </c:pt>
                <c:pt idx="23">
                  <c:v>145.3282510714966</c:v>
                </c:pt>
                <c:pt idx="24">
                  <c:v>155.85820906752059</c:v>
                </c:pt>
                <c:pt idx="25">
                  <c:v>166.66442376122285</c:v>
                </c:pt>
                <c:pt idx="26">
                  <c:v>178.26272339144492</c:v>
                </c:pt>
              </c:numCache>
            </c:numRef>
          </c:yVal>
          <c:smooth val="0"/>
          <c:extLst>
            <c:ext xmlns:c16="http://schemas.microsoft.com/office/drawing/2014/chart" uri="{C3380CC4-5D6E-409C-BE32-E72D297353CC}">
              <c16:uniqueId val="{00000001-176E-4482-B738-3D9790559070}"/>
            </c:ext>
          </c:extLst>
        </c:ser>
        <c:dLbls>
          <c:showLegendKey val="0"/>
          <c:showVal val="0"/>
          <c:showCatName val="0"/>
          <c:showSerName val="0"/>
          <c:showPercent val="0"/>
          <c:showBubbleSize val="0"/>
        </c:dLbls>
        <c:axId val="1038453280"/>
        <c:axId val="1038450400"/>
      </c:scatterChart>
      <c:valAx>
        <c:axId val="1038453280"/>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mn-ea"/>
                <a:cs typeface="+mn-cs"/>
              </a:defRPr>
            </a:pPr>
            <a:endParaRPr lang="en-US"/>
          </a:p>
        </c:txPr>
        <c:crossAx val="1038450400"/>
        <c:crosses val="autoZero"/>
        <c:crossBetween val="midCat"/>
      </c:valAx>
      <c:valAx>
        <c:axId val="10384504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mn-ea"/>
                <a:cs typeface="+mn-cs"/>
              </a:defRPr>
            </a:pPr>
            <a:endParaRPr lang="en-US"/>
          </a:p>
        </c:txPr>
        <c:crossAx val="103845328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Century Gothic" panose="020B0502020202020204" pitchFamily="34" charset="0"/>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mn-ea"/>
                <a:cs typeface="+mn-cs"/>
              </a:defRPr>
            </a:pPr>
            <a:r>
              <a:rPr lang="en-US"/>
              <a:t>Difference AEO 2025 - AEO 2023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mn-ea"/>
              <a:cs typeface="+mn-cs"/>
            </a:defRPr>
          </a:pPr>
          <a:endParaRPr lang="en-US"/>
        </a:p>
      </c:txPr>
    </c:title>
    <c:autoTitleDeleted val="0"/>
    <c:plotArea>
      <c:layout/>
      <c:lineChart>
        <c:grouping val="standard"/>
        <c:varyColors val="0"/>
        <c:ser>
          <c:idx val="0"/>
          <c:order val="0"/>
          <c:tx>
            <c:strRef>
              <c:f>'Compare AEO'!$B$2</c:f>
              <c:strCache>
                <c:ptCount val="1"/>
                <c:pt idx="0">
                  <c:v>   Space Heating 3/</c:v>
                </c:pt>
              </c:strCache>
            </c:strRef>
          </c:tx>
          <c:spPr>
            <a:ln w="28575" cap="rnd">
              <a:solidFill>
                <a:schemeClr val="accent1"/>
              </a:solidFill>
              <a:round/>
            </a:ln>
            <a:effectLst/>
          </c:spPr>
          <c:marker>
            <c:symbol val="none"/>
          </c:marker>
          <c:cat>
            <c:numRef>
              <c:f>'Compare AEO'!$C$1:$AC$1</c:f>
              <c:numCache>
                <c:formatCode>0</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cat>
          <c:val>
            <c:numRef>
              <c:f>'Compare AEO'!$C$2:$AC$2</c:f>
              <c:numCache>
                <c:formatCode>0.00</c:formatCode>
                <c:ptCount val="27"/>
                <c:pt idx="0">
                  <c:v>7.5679095376014707E-2</c:v>
                </c:pt>
                <c:pt idx="1">
                  <c:v>8.6886336184501589E-2</c:v>
                </c:pt>
                <c:pt idx="2">
                  <c:v>8.6929412081718394E-2</c:v>
                </c:pt>
                <c:pt idx="3">
                  <c:v>8.8199958058357217E-2</c:v>
                </c:pt>
                <c:pt idx="4">
                  <c:v>8.8664444628715491E-2</c:v>
                </c:pt>
                <c:pt idx="5">
                  <c:v>8.8131669107437111E-2</c:v>
                </c:pt>
                <c:pt idx="6">
                  <c:v>8.7363529789924593E-2</c:v>
                </c:pt>
                <c:pt idx="7">
                  <c:v>8.6305106606483481E-2</c:v>
                </c:pt>
                <c:pt idx="8">
                  <c:v>8.529443153953549E-2</c:v>
                </c:pt>
                <c:pt idx="9">
                  <c:v>8.3616711736679103E-2</c:v>
                </c:pt>
                <c:pt idx="10">
                  <c:v>8.2404409980773904E-2</c:v>
                </c:pt>
                <c:pt idx="11">
                  <c:v>8.2404325683593807E-2</c:v>
                </c:pt>
                <c:pt idx="12">
                  <c:v>8.2729471604347196E-2</c:v>
                </c:pt>
                <c:pt idx="13">
                  <c:v>8.3174176562309299E-2</c:v>
                </c:pt>
                <c:pt idx="14">
                  <c:v>8.3386195066451993E-2</c:v>
                </c:pt>
                <c:pt idx="15">
                  <c:v>8.3622950030326784E-2</c:v>
                </c:pt>
                <c:pt idx="16">
                  <c:v>8.3777295385360689E-2</c:v>
                </c:pt>
                <c:pt idx="17">
                  <c:v>8.3724953594207785E-2</c:v>
                </c:pt>
                <c:pt idx="18">
                  <c:v>8.3454255239486699E-2</c:v>
                </c:pt>
                <c:pt idx="19">
                  <c:v>8.3077662026405305E-2</c:v>
                </c:pt>
                <c:pt idx="20">
                  <c:v>8.2581162413597101E-2</c:v>
                </c:pt>
                <c:pt idx="21">
                  <c:v>8.2010001193046592E-2</c:v>
                </c:pt>
                <c:pt idx="22">
                  <c:v>8.1305697981834416E-2</c:v>
                </c:pt>
                <c:pt idx="23">
                  <c:v>8.0498651148796105E-2</c:v>
                </c:pt>
                <c:pt idx="24">
                  <c:v>7.9680033621787993E-2</c:v>
                </c:pt>
                <c:pt idx="25">
                  <c:v>7.8883455816268891E-2</c:v>
                </c:pt>
                <c:pt idx="26">
                  <c:v>7.8036332855224613E-2</c:v>
                </c:pt>
              </c:numCache>
            </c:numRef>
          </c:val>
          <c:smooth val="0"/>
          <c:extLst>
            <c:ext xmlns:c16="http://schemas.microsoft.com/office/drawing/2014/chart" uri="{C3380CC4-5D6E-409C-BE32-E72D297353CC}">
              <c16:uniqueId val="{00000000-F4EB-42F7-902C-C01E4221EC29}"/>
            </c:ext>
          </c:extLst>
        </c:ser>
        <c:ser>
          <c:idx val="1"/>
          <c:order val="1"/>
          <c:tx>
            <c:strRef>
              <c:f>'Compare AEO'!$B$3</c:f>
              <c:strCache>
                <c:ptCount val="1"/>
                <c:pt idx="0">
                  <c:v>   Space Cooling 3/ 4/</c:v>
                </c:pt>
              </c:strCache>
            </c:strRef>
          </c:tx>
          <c:spPr>
            <a:ln w="28575" cap="rnd">
              <a:solidFill>
                <a:schemeClr val="accent2"/>
              </a:solidFill>
              <a:round/>
            </a:ln>
            <a:effectLst/>
          </c:spPr>
          <c:marker>
            <c:symbol val="none"/>
          </c:marker>
          <c:cat>
            <c:numRef>
              <c:f>'Compare AEO'!$C$1:$AC$1</c:f>
              <c:numCache>
                <c:formatCode>0</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cat>
          <c:val>
            <c:numRef>
              <c:f>'Compare AEO'!$C$3:$AC$3</c:f>
              <c:numCache>
                <c:formatCode>0.00</c:formatCode>
                <c:ptCount val="27"/>
                <c:pt idx="0">
                  <c:v>2.2071744331359833E-2</c:v>
                </c:pt>
                <c:pt idx="1">
                  <c:v>-4.5413335990905912E-3</c:v>
                </c:pt>
                <c:pt idx="2">
                  <c:v>-6.4935588836667613E-4</c:v>
                </c:pt>
                <c:pt idx="3">
                  <c:v>6.33244136810307E-3</c:v>
                </c:pt>
                <c:pt idx="4">
                  <c:v>1.0557306659698451E-2</c:v>
                </c:pt>
                <c:pt idx="5">
                  <c:v>1.0953034832000719E-2</c:v>
                </c:pt>
                <c:pt idx="6">
                  <c:v>1.0260445026397669E-2</c:v>
                </c:pt>
                <c:pt idx="7">
                  <c:v>9.016004924774168E-3</c:v>
                </c:pt>
                <c:pt idx="8">
                  <c:v>8.1307156944274706E-3</c:v>
                </c:pt>
                <c:pt idx="9">
                  <c:v>8.1462285232544174E-3</c:v>
                </c:pt>
                <c:pt idx="10">
                  <c:v>9.7774179191589816E-3</c:v>
                </c:pt>
                <c:pt idx="11">
                  <c:v>1.2945051010131881E-2</c:v>
                </c:pt>
                <c:pt idx="12">
                  <c:v>1.7774345401763925E-2</c:v>
                </c:pt>
                <c:pt idx="13">
                  <c:v>2.3243645801544144E-2</c:v>
                </c:pt>
                <c:pt idx="14">
                  <c:v>2.8136347640991266E-2</c:v>
                </c:pt>
                <c:pt idx="15">
                  <c:v>3.3253447689056359E-2</c:v>
                </c:pt>
                <c:pt idx="16">
                  <c:v>3.881819629669192E-2</c:v>
                </c:pt>
                <c:pt idx="17">
                  <c:v>4.4413250602722165E-2</c:v>
                </c:pt>
                <c:pt idx="18">
                  <c:v>4.9401276100158653E-2</c:v>
                </c:pt>
                <c:pt idx="19">
                  <c:v>5.4686067378997838E-2</c:v>
                </c:pt>
                <c:pt idx="20">
                  <c:v>5.960377988815313E-2</c:v>
                </c:pt>
                <c:pt idx="21">
                  <c:v>6.3906609497070277E-2</c:v>
                </c:pt>
                <c:pt idx="22">
                  <c:v>6.7018835063934357E-2</c:v>
                </c:pt>
                <c:pt idx="23">
                  <c:v>6.9472892223358174E-2</c:v>
                </c:pt>
                <c:pt idx="24">
                  <c:v>7.1921897312164251E-2</c:v>
                </c:pt>
                <c:pt idx="25">
                  <c:v>7.4535793739318845E-2</c:v>
                </c:pt>
                <c:pt idx="26">
                  <c:v>7.6525714756011998E-2</c:v>
                </c:pt>
              </c:numCache>
            </c:numRef>
          </c:val>
          <c:smooth val="0"/>
          <c:extLst>
            <c:ext xmlns:c16="http://schemas.microsoft.com/office/drawing/2014/chart" uri="{C3380CC4-5D6E-409C-BE32-E72D297353CC}">
              <c16:uniqueId val="{00000001-F4EB-42F7-902C-C01E4221EC29}"/>
            </c:ext>
          </c:extLst>
        </c:ser>
        <c:ser>
          <c:idx val="2"/>
          <c:order val="2"/>
          <c:tx>
            <c:strRef>
              <c:f>'Compare AEO'!$B$4</c:f>
              <c:strCache>
                <c:ptCount val="1"/>
                <c:pt idx="0">
                  <c:v>   Water Heating 3/</c:v>
                </c:pt>
              </c:strCache>
            </c:strRef>
          </c:tx>
          <c:spPr>
            <a:ln w="28575" cap="rnd">
              <a:solidFill>
                <a:schemeClr val="accent3"/>
              </a:solidFill>
              <a:round/>
            </a:ln>
            <a:effectLst/>
          </c:spPr>
          <c:marker>
            <c:symbol val="none"/>
          </c:marker>
          <c:cat>
            <c:numRef>
              <c:f>'Compare AEO'!$C$1:$AC$1</c:f>
              <c:numCache>
                <c:formatCode>0</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cat>
          <c:val>
            <c:numRef>
              <c:f>'Compare AEO'!$C$4:$AC$4</c:f>
              <c:numCache>
                <c:formatCode>0.00</c:formatCode>
                <c:ptCount val="27"/>
                <c:pt idx="0">
                  <c:v>5.1368027563095095E-2</c:v>
                </c:pt>
                <c:pt idx="1">
                  <c:v>5.1200669710636137E-2</c:v>
                </c:pt>
                <c:pt idx="2">
                  <c:v>5.1550234704494477E-2</c:v>
                </c:pt>
                <c:pt idx="3">
                  <c:v>5.2138044888019562E-2</c:v>
                </c:pt>
                <c:pt idx="4">
                  <c:v>5.2361407696723941E-2</c:v>
                </c:pt>
                <c:pt idx="5">
                  <c:v>5.2091701173782354E-2</c:v>
                </c:pt>
                <c:pt idx="6">
                  <c:v>5.1556878775596615E-2</c:v>
                </c:pt>
                <c:pt idx="7">
                  <c:v>5.0887950793266301E-2</c:v>
                </c:pt>
                <c:pt idx="8">
                  <c:v>5.0245307196140288E-2</c:v>
                </c:pt>
                <c:pt idx="9">
                  <c:v>4.9541703724384309E-2</c:v>
                </c:pt>
                <c:pt idx="10">
                  <c:v>4.8970111319541931E-2</c:v>
                </c:pt>
                <c:pt idx="11">
                  <c:v>4.8559064628124232E-2</c:v>
                </c:pt>
                <c:pt idx="12">
                  <c:v>4.8289725395679474E-2</c:v>
                </c:pt>
                <c:pt idx="13">
                  <c:v>4.8067010633468632E-2</c:v>
                </c:pt>
                <c:pt idx="14">
                  <c:v>4.7756529711723325E-2</c:v>
                </c:pt>
                <c:pt idx="15">
                  <c:v>4.7431672413825988E-2</c:v>
                </c:pt>
                <c:pt idx="16">
                  <c:v>4.7094637622833252E-2</c:v>
                </c:pt>
                <c:pt idx="17">
                  <c:v>4.6713998732089992E-2</c:v>
                </c:pt>
                <c:pt idx="18">
                  <c:v>4.6295822495460506E-2</c:v>
                </c:pt>
                <c:pt idx="19">
                  <c:v>4.5868565924644472E-2</c:v>
                </c:pt>
                <c:pt idx="20">
                  <c:v>4.5416826085567477E-2</c:v>
                </c:pt>
                <c:pt idx="21">
                  <c:v>4.4938500292301176E-2</c:v>
                </c:pt>
                <c:pt idx="22">
                  <c:v>4.4429522451400756E-2</c:v>
                </c:pt>
                <c:pt idx="23">
                  <c:v>4.3892940812110898E-2</c:v>
                </c:pt>
                <c:pt idx="24">
                  <c:v>4.3351488596200943E-2</c:v>
                </c:pt>
                <c:pt idx="25">
                  <c:v>4.2811929129123689E-2</c:v>
                </c:pt>
                <c:pt idx="26">
                  <c:v>4.2251426201820368E-2</c:v>
                </c:pt>
              </c:numCache>
            </c:numRef>
          </c:val>
          <c:smooth val="0"/>
          <c:extLst>
            <c:ext xmlns:c16="http://schemas.microsoft.com/office/drawing/2014/chart" uri="{C3380CC4-5D6E-409C-BE32-E72D297353CC}">
              <c16:uniqueId val="{00000002-F4EB-42F7-902C-C01E4221EC29}"/>
            </c:ext>
          </c:extLst>
        </c:ser>
        <c:ser>
          <c:idx val="3"/>
          <c:order val="3"/>
          <c:tx>
            <c:strRef>
              <c:f>'Compare AEO'!$B$5</c:f>
              <c:strCache>
                <c:ptCount val="1"/>
                <c:pt idx="0">
                  <c:v>   Ventilation 4/</c:v>
                </c:pt>
              </c:strCache>
            </c:strRef>
          </c:tx>
          <c:spPr>
            <a:ln w="28575" cap="rnd">
              <a:solidFill>
                <a:schemeClr val="accent4"/>
              </a:solidFill>
              <a:round/>
            </a:ln>
            <a:effectLst/>
          </c:spPr>
          <c:marker>
            <c:symbol val="none"/>
          </c:marker>
          <c:cat>
            <c:numRef>
              <c:f>'Compare AEO'!$C$1:$AC$1</c:f>
              <c:numCache>
                <c:formatCode>0</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cat>
          <c:val>
            <c:numRef>
              <c:f>'Compare AEO'!$C$5:$AC$5</c:f>
              <c:numCache>
                <c:formatCode>0.00</c:formatCode>
                <c:ptCount val="27"/>
                <c:pt idx="0">
                  <c:v>0.34464173513031005</c:v>
                </c:pt>
                <c:pt idx="1">
                  <c:v>0.36231806215286255</c:v>
                </c:pt>
                <c:pt idx="2">
                  <c:v>0.38508554588317873</c:v>
                </c:pt>
                <c:pt idx="3">
                  <c:v>0.41349090021133422</c:v>
                </c:pt>
                <c:pt idx="4">
                  <c:v>0.43870489919281008</c:v>
                </c:pt>
                <c:pt idx="5">
                  <c:v>0.4588943719444275</c:v>
                </c:pt>
                <c:pt idx="6">
                  <c:v>0.47414548612976076</c:v>
                </c:pt>
                <c:pt idx="7">
                  <c:v>0.48852442348861697</c:v>
                </c:pt>
                <c:pt idx="8">
                  <c:v>0.50327954024505617</c:v>
                </c:pt>
                <c:pt idx="9">
                  <c:v>0.51783003487777712</c:v>
                </c:pt>
                <c:pt idx="10">
                  <c:v>0.53376911854934694</c:v>
                </c:pt>
                <c:pt idx="11">
                  <c:v>0.55143386531066896</c:v>
                </c:pt>
                <c:pt idx="12">
                  <c:v>0.57063522945785516</c:v>
                </c:pt>
                <c:pt idx="13">
                  <c:v>0.5903470572853089</c:v>
                </c:pt>
                <c:pt idx="14">
                  <c:v>0.60893316810607911</c:v>
                </c:pt>
                <c:pt idx="15">
                  <c:v>0.62753264786529539</c:v>
                </c:pt>
                <c:pt idx="16">
                  <c:v>0.64588295092010495</c:v>
                </c:pt>
                <c:pt idx="17">
                  <c:v>0.6637932298278808</c:v>
                </c:pt>
                <c:pt idx="18">
                  <c:v>0.6809360053596496</c:v>
                </c:pt>
                <c:pt idx="19">
                  <c:v>0.69783117307281495</c:v>
                </c:pt>
                <c:pt idx="20">
                  <c:v>0.71433091812896721</c:v>
                </c:pt>
                <c:pt idx="21">
                  <c:v>0.73047329394531246</c:v>
                </c:pt>
                <c:pt idx="22">
                  <c:v>0.74632913241577148</c:v>
                </c:pt>
                <c:pt idx="23">
                  <c:v>0.76185197028350804</c:v>
                </c:pt>
                <c:pt idx="24">
                  <c:v>0.7773542694396971</c:v>
                </c:pt>
                <c:pt idx="25">
                  <c:v>0.79285010079956098</c:v>
                </c:pt>
                <c:pt idx="26">
                  <c:v>0.80819951325988793</c:v>
                </c:pt>
              </c:numCache>
            </c:numRef>
          </c:val>
          <c:smooth val="0"/>
          <c:extLst>
            <c:ext xmlns:c16="http://schemas.microsoft.com/office/drawing/2014/chart" uri="{C3380CC4-5D6E-409C-BE32-E72D297353CC}">
              <c16:uniqueId val="{00000003-F4EB-42F7-902C-C01E4221EC29}"/>
            </c:ext>
          </c:extLst>
        </c:ser>
        <c:ser>
          <c:idx val="4"/>
          <c:order val="4"/>
          <c:tx>
            <c:strRef>
              <c:f>'Compare AEO'!$B$6</c:f>
              <c:strCache>
                <c:ptCount val="1"/>
                <c:pt idx="0">
                  <c:v>   Cooking</c:v>
                </c:pt>
              </c:strCache>
            </c:strRef>
          </c:tx>
          <c:spPr>
            <a:ln w="28575" cap="rnd">
              <a:solidFill>
                <a:schemeClr val="accent5"/>
              </a:solidFill>
              <a:round/>
            </a:ln>
            <a:effectLst/>
          </c:spPr>
          <c:marker>
            <c:symbol val="none"/>
          </c:marker>
          <c:cat>
            <c:numRef>
              <c:f>'Compare AEO'!$C$1:$AC$1</c:f>
              <c:numCache>
                <c:formatCode>0</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cat>
          <c:val>
            <c:numRef>
              <c:f>'Compare AEO'!$C$6:$AC$6</c:f>
              <c:numCache>
                <c:formatCode>0.00</c:formatCode>
                <c:ptCount val="27"/>
                <c:pt idx="0">
                  <c:v>2.5764456396102919E-3</c:v>
                </c:pt>
                <c:pt idx="1">
                  <c:v>2.281775831222535E-3</c:v>
                </c:pt>
                <c:pt idx="2">
                  <c:v>2.4218792867660571E-3</c:v>
                </c:pt>
                <c:pt idx="3">
                  <c:v>3.2314293413162193E-3</c:v>
                </c:pt>
                <c:pt idx="4">
                  <c:v>3.7054038543701123E-3</c:v>
                </c:pt>
                <c:pt idx="5">
                  <c:v>3.6765631890296885E-3</c:v>
                </c:pt>
                <c:pt idx="6">
                  <c:v>3.4341286058425929E-3</c:v>
                </c:pt>
                <c:pt idx="7">
                  <c:v>3.0732456541061465E-3</c:v>
                </c:pt>
                <c:pt idx="8">
                  <c:v>2.7756431827545142E-3</c:v>
                </c:pt>
                <c:pt idx="9">
                  <c:v>2.5728747467994723E-3</c:v>
                </c:pt>
                <c:pt idx="10">
                  <c:v>2.5801267518997251E-3</c:v>
                </c:pt>
                <c:pt idx="11">
                  <c:v>2.7468884806633037E-3</c:v>
                </c:pt>
                <c:pt idx="12">
                  <c:v>3.0901700830459622E-3</c:v>
                </c:pt>
                <c:pt idx="13">
                  <c:v>3.5128487911224304E-3</c:v>
                </c:pt>
                <c:pt idx="14">
                  <c:v>3.8739156346321163E-3</c:v>
                </c:pt>
                <c:pt idx="15">
                  <c:v>4.2397075247764537E-3</c:v>
                </c:pt>
                <c:pt idx="16">
                  <c:v>4.5971648569107099E-3</c:v>
                </c:pt>
                <c:pt idx="17">
                  <c:v>4.879964915752405E-3</c:v>
                </c:pt>
                <c:pt idx="18">
                  <c:v>5.0919231743812576E-3</c:v>
                </c:pt>
                <c:pt idx="19">
                  <c:v>5.2724713497161874E-3</c:v>
                </c:pt>
                <c:pt idx="20">
                  <c:v>5.3922548146247834E-3</c:v>
                </c:pt>
                <c:pt idx="21">
                  <c:v>5.4535625195503284E-3</c:v>
                </c:pt>
                <c:pt idx="22">
                  <c:v>5.4337682566642787E-3</c:v>
                </c:pt>
                <c:pt idx="23">
                  <c:v>5.3295088710784977E-3</c:v>
                </c:pt>
                <c:pt idx="24">
                  <c:v>5.2327765531539894E-3</c:v>
                </c:pt>
                <c:pt idx="25">
                  <c:v>5.1299234037399249E-3</c:v>
                </c:pt>
                <c:pt idx="26">
                  <c:v>4.9795733480453436E-3</c:v>
                </c:pt>
              </c:numCache>
            </c:numRef>
          </c:val>
          <c:smooth val="0"/>
          <c:extLst>
            <c:ext xmlns:c16="http://schemas.microsoft.com/office/drawing/2014/chart" uri="{C3380CC4-5D6E-409C-BE32-E72D297353CC}">
              <c16:uniqueId val="{00000004-F4EB-42F7-902C-C01E4221EC29}"/>
            </c:ext>
          </c:extLst>
        </c:ser>
        <c:ser>
          <c:idx val="5"/>
          <c:order val="5"/>
          <c:tx>
            <c:strRef>
              <c:f>'Compare AEO'!$B$7</c:f>
              <c:strCache>
                <c:ptCount val="1"/>
                <c:pt idx="0">
                  <c:v>   Lighting</c:v>
                </c:pt>
              </c:strCache>
            </c:strRef>
          </c:tx>
          <c:spPr>
            <a:ln w="28575" cap="rnd">
              <a:solidFill>
                <a:schemeClr val="accent6"/>
              </a:solidFill>
              <a:round/>
            </a:ln>
            <a:effectLst/>
          </c:spPr>
          <c:marker>
            <c:symbol val="none"/>
          </c:marker>
          <c:cat>
            <c:numRef>
              <c:f>'Compare AEO'!$C$1:$AC$1</c:f>
              <c:numCache>
                <c:formatCode>0</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cat>
          <c:val>
            <c:numRef>
              <c:f>'Compare AEO'!$C$7:$AC$7</c:f>
              <c:numCache>
                <c:formatCode>0.00</c:formatCode>
                <c:ptCount val="27"/>
                <c:pt idx="0">
                  <c:v>8.9834413127899193E-2</c:v>
                </c:pt>
                <c:pt idx="1">
                  <c:v>7.6501085784912104E-2</c:v>
                </c:pt>
                <c:pt idx="2">
                  <c:v>7.2052533325195289E-2</c:v>
                </c:pt>
                <c:pt idx="3">
                  <c:v>7.4270204051971433E-2</c:v>
                </c:pt>
                <c:pt idx="4">
                  <c:v>7.5713592624664316E-2</c:v>
                </c:pt>
                <c:pt idx="5">
                  <c:v>7.4349463592529308E-2</c:v>
                </c:pt>
                <c:pt idx="6">
                  <c:v>6.6776703411102312E-2</c:v>
                </c:pt>
                <c:pt idx="7">
                  <c:v>5.9706728900909445E-2</c:v>
                </c:pt>
                <c:pt idx="8">
                  <c:v>5.3750323822021495E-2</c:v>
                </c:pt>
                <c:pt idx="9">
                  <c:v>4.8608543155670147E-2</c:v>
                </c:pt>
                <c:pt idx="10">
                  <c:v>4.4807995887756358E-2</c:v>
                </c:pt>
                <c:pt idx="11">
                  <c:v>4.2241691341400156E-2</c:v>
                </c:pt>
                <c:pt idx="12">
                  <c:v>4.1430641731262208E-2</c:v>
                </c:pt>
                <c:pt idx="13">
                  <c:v>4.2809441013336169E-2</c:v>
                </c:pt>
                <c:pt idx="14">
                  <c:v>4.5087609996795674E-2</c:v>
                </c:pt>
                <c:pt idx="15">
                  <c:v>4.9196822555541975E-2</c:v>
                </c:pt>
                <c:pt idx="16">
                  <c:v>4.8291757961273218E-2</c:v>
                </c:pt>
                <c:pt idx="17">
                  <c:v>4.7436844219207741E-2</c:v>
                </c:pt>
                <c:pt idx="18">
                  <c:v>4.6691837505340561E-2</c:v>
                </c:pt>
                <c:pt idx="19">
                  <c:v>4.610280963897706E-2</c:v>
                </c:pt>
                <c:pt idx="20">
                  <c:v>4.5412062278747556E-2</c:v>
                </c:pt>
                <c:pt idx="21">
                  <c:v>4.4689608402252223E-2</c:v>
                </c:pt>
                <c:pt idx="22">
                  <c:v>4.3770182128906265E-2</c:v>
                </c:pt>
                <c:pt idx="23">
                  <c:v>4.1586437108993457E-2</c:v>
                </c:pt>
                <c:pt idx="24">
                  <c:v>3.9597872249603316E-2</c:v>
                </c:pt>
                <c:pt idx="25">
                  <c:v>3.7656482870101871E-2</c:v>
                </c:pt>
                <c:pt idx="26">
                  <c:v>3.5195403285980198E-2</c:v>
                </c:pt>
              </c:numCache>
            </c:numRef>
          </c:val>
          <c:smooth val="0"/>
          <c:extLst>
            <c:ext xmlns:c16="http://schemas.microsoft.com/office/drawing/2014/chart" uri="{C3380CC4-5D6E-409C-BE32-E72D297353CC}">
              <c16:uniqueId val="{00000005-F4EB-42F7-902C-C01E4221EC29}"/>
            </c:ext>
          </c:extLst>
        </c:ser>
        <c:ser>
          <c:idx val="6"/>
          <c:order val="6"/>
          <c:tx>
            <c:strRef>
              <c:f>'Compare AEO'!$B$8</c:f>
              <c:strCache>
                <c:ptCount val="1"/>
                <c:pt idx="0">
                  <c:v>   Refrigeration</c:v>
                </c:pt>
              </c:strCache>
            </c:strRef>
          </c:tx>
          <c:spPr>
            <a:ln w="28575" cap="rnd">
              <a:solidFill>
                <a:schemeClr val="accent1">
                  <a:lumMod val="60000"/>
                </a:schemeClr>
              </a:solidFill>
              <a:round/>
            </a:ln>
            <a:effectLst/>
          </c:spPr>
          <c:marker>
            <c:symbol val="none"/>
          </c:marker>
          <c:cat>
            <c:numRef>
              <c:f>'Compare AEO'!$C$1:$AC$1</c:f>
              <c:numCache>
                <c:formatCode>0</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cat>
          <c:val>
            <c:numRef>
              <c:f>'Compare AEO'!$C$8:$AC$8</c:f>
              <c:numCache>
                <c:formatCode>0.00</c:formatCode>
                <c:ptCount val="27"/>
                <c:pt idx="0">
                  <c:v>-0.2353707873153687</c:v>
                </c:pt>
                <c:pt idx="1">
                  <c:v>-0.23782173003768925</c:v>
                </c:pt>
                <c:pt idx="2">
                  <c:v>-0.23891959870910634</c:v>
                </c:pt>
                <c:pt idx="3">
                  <c:v>-0.2379140874900818</c:v>
                </c:pt>
                <c:pt idx="4">
                  <c:v>-0.23758345199012759</c:v>
                </c:pt>
                <c:pt idx="5">
                  <c:v>-0.23849157425689693</c:v>
                </c:pt>
                <c:pt idx="6">
                  <c:v>-0.24003179535675045</c:v>
                </c:pt>
                <c:pt idx="7">
                  <c:v>-0.24223339929580689</c:v>
                </c:pt>
                <c:pt idx="8">
                  <c:v>-0.24408627509117137</c:v>
                </c:pt>
                <c:pt idx="9">
                  <c:v>-0.2451616613025665</c:v>
                </c:pt>
                <c:pt idx="10">
                  <c:v>-0.24538444824218753</c:v>
                </c:pt>
                <c:pt idx="11">
                  <c:v>-0.24507370902442938</c:v>
                </c:pt>
                <c:pt idx="12">
                  <c:v>-0.24416470311164856</c:v>
                </c:pt>
                <c:pt idx="13">
                  <c:v>-0.24282794263839724</c:v>
                </c:pt>
                <c:pt idx="14">
                  <c:v>-0.24121528295326228</c:v>
                </c:pt>
                <c:pt idx="15">
                  <c:v>-0.2393748159637451</c:v>
                </c:pt>
                <c:pt idx="16">
                  <c:v>-0.23748101910972602</c:v>
                </c:pt>
                <c:pt idx="17">
                  <c:v>-0.23601279273796083</c:v>
                </c:pt>
                <c:pt idx="18">
                  <c:v>-0.23471666821861276</c:v>
                </c:pt>
                <c:pt idx="19">
                  <c:v>-0.23350636843109129</c:v>
                </c:pt>
                <c:pt idx="20">
                  <c:v>-0.23241781905555731</c:v>
                </c:pt>
                <c:pt idx="21">
                  <c:v>-0.23145000356864931</c:v>
                </c:pt>
                <c:pt idx="22">
                  <c:v>-0.23066284818267824</c:v>
                </c:pt>
                <c:pt idx="23">
                  <c:v>-0.23013216759490968</c:v>
                </c:pt>
                <c:pt idx="24">
                  <c:v>-0.22968839495849613</c:v>
                </c:pt>
                <c:pt idx="25">
                  <c:v>-0.22942235085678098</c:v>
                </c:pt>
                <c:pt idx="26">
                  <c:v>-0.2293802778568268</c:v>
                </c:pt>
              </c:numCache>
            </c:numRef>
          </c:val>
          <c:smooth val="0"/>
          <c:extLst>
            <c:ext xmlns:c16="http://schemas.microsoft.com/office/drawing/2014/chart" uri="{C3380CC4-5D6E-409C-BE32-E72D297353CC}">
              <c16:uniqueId val="{00000006-F4EB-42F7-902C-C01E4221EC29}"/>
            </c:ext>
          </c:extLst>
        </c:ser>
        <c:ser>
          <c:idx val="7"/>
          <c:order val="7"/>
          <c:tx>
            <c:strRef>
              <c:f>'Compare AEO'!$B$9</c:f>
              <c:strCache>
                <c:ptCount val="1"/>
                <c:pt idx="0">
                  <c:v>   Computing 4/ 5/</c:v>
                </c:pt>
              </c:strCache>
            </c:strRef>
          </c:tx>
          <c:spPr>
            <a:ln w="28575" cap="rnd">
              <a:solidFill>
                <a:schemeClr val="accent2">
                  <a:lumMod val="60000"/>
                </a:schemeClr>
              </a:solidFill>
              <a:round/>
            </a:ln>
            <a:effectLst/>
          </c:spPr>
          <c:marker>
            <c:symbol val="none"/>
          </c:marker>
          <c:cat>
            <c:numRef>
              <c:f>'Compare AEO'!$C$1:$AC$1</c:f>
              <c:numCache>
                <c:formatCode>0</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cat>
          <c:val>
            <c:numRef>
              <c:f>'Compare AEO'!$C$9:$AC$9</c:f>
              <c:numCache>
                <c:formatCode>0.00</c:formatCode>
                <c:ptCount val="27"/>
                <c:pt idx="0">
                  <c:v>-9.8907203731536941E-2</c:v>
                </c:pt>
                <c:pt idx="1">
                  <c:v>-9.0024640539169309E-2</c:v>
                </c:pt>
                <c:pt idx="2">
                  <c:v>-7.899590472602841E-2</c:v>
                </c:pt>
                <c:pt idx="3">
                  <c:v>-6.6112112699508729E-2</c:v>
                </c:pt>
                <c:pt idx="4">
                  <c:v>-5.3564895412445135E-2</c:v>
                </c:pt>
                <c:pt idx="5">
                  <c:v>-4.1761732658386175E-2</c:v>
                </c:pt>
                <c:pt idx="6">
                  <c:v>-3.0606602880477896E-2</c:v>
                </c:pt>
                <c:pt idx="7">
                  <c:v>-1.8918392332077039E-2</c:v>
                </c:pt>
                <c:pt idx="8">
                  <c:v>-6.5233893222809147E-3</c:v>
                </c:pt>
                <c:pt idx="9">
                  <c:v>7.4295094375610438E-3</c:v>
                </c:pt>
                <c:pt idx="10">
                  <c:v>2.2644903148651085E-2</c:v>
                </c:pt>
                <c:pt idx="11">
                  <c:v>3.963178010940549E-2</c:v>
                </c:pt>
                <c:pt idx="12">
                  <c:v>5.7392676158904976E-2</c:v>
                </c:pt>
                <c:pt idx="13">
                  <c:v>7.7912540874481184E-2</c:v>
                </c:pt>
                <c:pt idx="14">
                  <c:v>9.8428106021881123E-2</c:v>
                </c:pt>
                <c:pt idx="15">
                  <c:v>0.1207138304405212</c:v>
                </c:pt>
                <c:pt idx="16">
                  <c:v>0.14479039316558839</c:v>
                </c:pt>
                <c:pt idx="17">
                  <c:v>0.17061647700881954</c:v>
                </c:pt>
                <c:pt idx="18">
                  <c:v>0.19703533505249027</c:v>
                </c:pt>
                <c:pt idx="19">
                  <c:v>0.22411359381866458</c:v>
                </c:pt>
                <c:pt idx="20">
                  <c:v>0.25362542438888547</c:v>
                </c:pt>
                <c:pt idx="21">
                  <c:v>0.28381994404220579</c:v>
                </c:pt>
                <c:pt idx="22">
                  <c:v>0.31472083181381227</c:v>
                </c:pt>
                <c:pt idx="23">
                  <c:v>0.3482447926559451</c:v>
                </c:pt>
                <c:pt idx="24">
                  <c:v>0.38274600933837888</c:v>
                </c:pt>
                <c:pt idx="25">
                  <c:v>0.41794481387329097</c:v>
                </c:pt>
                <c:pt idx="26">
                  <c:v>0.45556521221160906</c:v>
                </c:pt>
              </c:numCache>
            </c:numRef>
          </c:val>
          <c:smooth val="0"/>
          <c:extLst>
            <c:ext xmlns:c16="http://schemas.microsoft.com/office/drawing/2014/chart" uri="{C3380CC4-5D6E-409C-BE32-E72D297353CC}">
              <c16:uniqueId val="{00000007-F4EB-42F7-902C-C01E4221EC29}"/>
            </c:ext>
          </c:extLst>
        </c:ser>
        <c:ser>
          <c:idx val="8"/>
          <c:order val="8"/>
          <c:tx>
            <c:strRef>
              <c:f>'Compare AEO'!$B$10</c:f>
              <c:strCache>
                <c:ptCount val="1"/>
                <c:pt idx="0">
                  <c:v>   Office Equipment</c:v>
                </c:pt>
              </c:strCache>
            </c:strRef>
          </c:tx>
          <c:spPr>
            <a:ln w="28575" cap="rnd">
              <a:solidFill>
                <a:schemeClr val="accent3">
                  <a:lumMod val="60000"/>
                </a:schemeClr>
              </a:solidFill>
              <a:round/>
            </a:ln>
            <a:effectLst/>
          </c:spPr>
          <c:marker>
            <c:symbol val="none"/>
          </c:marker>
          <c:cat>
            <c:numRef>
              <c:f>'Compare AEO'!$C$1:$AC$1</c:f>
              <c:numCache>
                <c:formatCode>0</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cat>
          <c:val>
            <c:numRef>
              <c:f>'Compare AEO'!$C$10:$AC$10</c:f>
              <c:numCache>
                <c:formatCode>0.00</c:formatCode>
                <c:ptCount val="27"/>
                <c:pt idx="0">
                  <c:v>-0.12954462983202933</c:v>
                </c:pt>
                <c:pt idx="1">
                  <c:v>-0.12988877643275262</c:v>
                </c:pt>
                <c:pt idx="2">
                  <c:v>-0.13034188420319556</c:v>
                </c:pt>
                <c:pt idx="3">
                  <c:v>-0.13070732356929779</c:v>
                </c:pt>
                <c:pt idx="4">
                  <c:v>-0.13133393531179427</c:v>
                </c:pt>
                <c:pt idx="5">
                  <c:v>-0.13239975760054587</c:v>
                </c:pt>
                <c:pt idx="6">
                  <c:v>-0.13384824900531769</c:v>
                </c:pt>
                <c:pt idx="7">
                  <c:v>-0.13531077333498001</c:v>
                </c:pt>
                <c:pt idx="8">
                  <c:v>-0.13698271537804604</c:v>
                </c:pt>
                <c:pt idx="9">
                  <c:v>-0.13842140049147605</c:v>
                </c:pt>
                <c:pt idx="10">
                  <c:v>-0.13936494307565689</c:v>
                </c:pt>
                <c:pt idx="11">
                  <c:v>-0.14047123594355584</c:v>
                </c:pt>
                <c:pt idx="12">
                  <c:v>-0.14117160722208022</c:v>
                </c:pt>
                <c:pt idx="13">
                  <c:v>-0.14176676111292838</c:v>
                </c:pt>
                <c:pt idx="14">
                  <c:v>-0.14232025070953369</c:v>
                </c:pt>
                <c:pt idx="15">
                  <c:v>-0.14221206566953659</c:v>
                </c:pt>
                <c:pt idx="16">
                  <c:v>-0.14210656849384307</c:v>
                </c:pt>
                <c:pt idx="17">
                  <c:v>-0.14179738437724113</c:v>
                </c:pt>
                <c:pt idx="18">
                  <c:v>-0.1409426772260666</c:v>
                </c:pt>
                <c:pt idx="19">
                  <c:v>-0.13983900859737397</c:v>
                </c:pt>
                <c:pt idx="20">
                  <c:v>-0.13855914314389228</c:v>
                </c:pt>
                <c:pt idx="21">
                  <c:v>-0.13686616379022598</c:v>
                </c:pt>
                <c:pt idx="22">
                  <c:v>-0.13494835688996315</c:v>
                </c:pt>
                <c:pt idx="23">
                  <c:v>-0.13263108897709847</c:v>
                </c:pt>
                <c:pt idx="24">
                  <c:v>-0.12986699593496323</c:v>
                </c:pt>
                <c:pt idx="25">
                  <c:v>-0.12659097344899178</c:v>
                </c:pt>
                <c:pt idx="26">
                  <c:v>-0.12254761042284965</c:v>
                </c:pt>
              </c:numCache>
            </c:numRef>
          </c:val>
          <c:smooth val="0"/>
          <c:extLst>
            <c:ext xmlns:c16="http://schemas.microsoft.com/office/drawing/2014/chart" uri="{C3380CC4-5D6E-409C-BE32-E72D297353CC}">
              <c16:uniqueId val="{00000008-F4EB-42F7-902C-C01E4221EC29}"/>
            </c:ext>
          </c:extLst>
        </c:ser>
        <c:ser>
          <c:idx val="9"/>
          <c:order val="9"/>
          <c:tx>
            <c:strRef>
              <c:f>'Compare AEO'!$B$11</c:f>
              <c:strCache>
                <c:ptCount val="1"/>
                <c:pt idx="0">
                  <c:v>   Other Uses 4/ 6/</c:v>
                </c:pt>
              </c:strCache>
            </c:strRef>
          </c:tx>
          <c:spPr>
            <a:ln w="28575" cap="rnd">
              <a:solidFill>
                <a:schemeClr val="accent4">
                  <a:lumMod val="60000"/>
                </a:schemeClr>
              </a:solidFill>
              <a:round/>
            </a:ln>
            <a:effectLst/>
          </c:spPr>
          <c:marker>
            <c:symbol val="none"/>
          </c:marker>
          <c:cat>
            <c:numRef>
              <c:f>'Compare AEO'!$C$1:$AC$1</c:f>
              <c:numCache>
                <c:formatCode>0</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cat>
          <c:val>
            <c:numRef>
              <c:f>'Compare AEO'!$C$11:$AC$11</c:f>
              <c:numCache>
                <c:formatCode>0.00</c:formatCode>
                <c:ptCount val="27"/>
                <c:pt idx="0">
                  <c:v>6.5502273078918094E-2</c:v>
                </c:pt>
                <c:pt idx="1">
                  <c:v>0.15667194944000196</c:v>
                </c:pt>
                <c:pt idx="2">
                  <c:v>8.8607290054321108E-2</c:v>
                </c:pt>
                <c:pt idx="3">
                  <c:v>7.7637888877869043E-2</c:v>
                </c:pt>
                <c:pt idx="4">
                  <c:v>4.1363277000427079E-2</c:v>
                </c:pt>
                <c:pt idx="5">
                  <c:v>5.3924713546752878E-2</c:v>
                </c:pt>
                <c:pt idx="6">
                  <c:v>6.2243900978087963E-2</c:v>
                </c:pt>
                <c:pt idx="7">
                  <c:v>6.8624627761840973E-2</c:v>
                </c:pt>
                <c:pt idx="8">
                  <c:v>7.5362665527344275E-2</c:v>
                </c:pt>
                <c:pt idx="9">
                  <c:v>8.3913246948242204E-2</c:v>
                </c:pt>
                <c:pt idx="10">
                  <c:v>9.4947181701660055E-2</c:v>
                </c:pt>
                <c:pt idx="11">
                  <c:v>0.10807908331298788</c:v>
                </c:pt>
                <c:pt idx="12">
                  <c:v>0.12342124934387222</c:v>
                </c:pt>
                <c:pt idx="13">
                  <c:v>0.14005332043456997</c:v>
                </c:pt>
                <c:pt idx="14">
                  <c:v>0.15707834082031225</c:v>
                </c:pt>
                <c:pt idx="15">
                  <c:v>0.17466826068115182</c:v>
                </c:pt>
                <c:pt idx="16">
                  <c:v>0.19308601934814495</c:v>
                </c:pt>
                <c:pt idx="17">
                  <c:v>0.21131417710876521</c:v>
                </c:pt>
                <c:pt idx="18">
                  <c:v>0.22958140968322782</c:v>
                </c:pt>
                <c:pt idx="19">
                  <c:v>0.24768591322326694</c:v>
                </c:pt>
                <c:pt idx="20">
                  <c:v>0.26562970327758784</c:v>
                </c:pt>
                <c:pt idx="21">
                  <c:v>0.28297545677185099</c:v>
                </c:pt>
                <c:pt idx="22">
                  <c:v>0.29981093560791017</c:v>
                </c:pt>
                <c:pt idx="23">
                  <c:v>0.31580738587951718</c:v>
                </c:pt>
                <c:pt idx="24">
                  <c:v>0.33180110559081966</c:v>
                </c:pt>
                <c:pt idx="25">
                  <c:v>0.34752668930053732</c:v>
                </c:pt>
                <c:pt idx="26">
                  <c:v>0.36286501687622108</c:v>
                </c:pt>
              </c:numCache>
            </c:numRef>
          </c:val>
          <c:smooth val="0"/>
          <c:extLst>
            <c:ext xmlns:c16="http://schemas.microsoft.com/office/drawing/2014/chart" uri="{C3380CC4-5D6E-409C-BE32-E72D297353CC}">
              <c16:uniqueId val="{00000009-F4EB-42F7-902C-C01E4221EC29}"/>
            </c:ext>
          </c:extLst>
        </c:ser>
        <c:dLbls>
          <c:showLegendKey val="0"/>
          <c:showVal val="0"/>
          <c:showCatName val="0"/>
          <c:showSerName val="0"/>
          <c:showPercent val="0"/>
          <c:showBubbleSize val="0"/>
        </c:dLbls>
        <c:smooth val="0"/>
        <c:axId val="653547056"/>
        <c:axId val="534262720"/>
      </c:lineChart>
      <c:catAx>
        <c:axId val="653547056"/>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mn-ea"/>
                <a:cs typeface="+mn-cs"/>
              </a:defRPr>
            </a:pPr>
            <a:endParaRPr lang="en-US"/>
          </a:p>
        </c:txPr>
        <c:crossAx val="534262720"/>
        <c:crosses val="autoZero"/>
        <c:auto val="1"/>
        <c:lblAlgn val="ctr"/>
        <c:lblOffset val="100"/>
        <c:noMultiLvlLbl val="0"/>
      </c:catAx>
      <c:valAx>
        <c:axId val="53426272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mn-ea"/>
                <a:cs typeface="+mn-cs"/>
              </a:defRPr>
            </a:pPr>
            <a:endParaRPr lang="en-US"/>
          </a:p>
        </c:txPr>
        <c:crossAx val="65354705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latin typeface="Century Gothic" panose="020B0502020202020204" pitchFamily="34" charset="0"/>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mn-ea"/>
                <a:cs typeface="+mn-cs"/>
              </a:defRPr>
            </a:pPr>
            <a:r>
              <a:rPr lang="en-US"/>
              <a:t>Difference AEO 2025 - AEO 2023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mn-ea"/>
              <a:cs typeface="+mn-cs"/>
            </a:defRPr>
          </a:pPr>
          <a:endParaRPr lang="en-US"/>
        </a:p>
      </c:txPr>
    </c:title>
    <c:autoTitleDeleted val="0"/>
    <c:plotArea>
      <c:layout/>
      <c:lineChart>
        <c:grouping val="standard"/>
        <c:varyColors val="0"/>
        <c:ser>
          <c:idx val="11"/>
          <c:order val="0"/>
          <c:tx>
            <c:strRef>
              <c:f>'Compare AEO'!$B$40</c:f>
              <c:strCache>
                <c:ptCount val="1"/>
                <c:pt idx="0">
                  <c:v>AEO 2025 Data Center Growth (TWh)</c:v>
                </c:pt>
              </c:strCache>
            </c:strRef>
          </c:tx>
          <c:spPr>
            <a:ln w="28575" cap="rnd">
              <a:solidFill>
                <a:schemeClr val="accent6">
                  <a:lumMod val="60000"/>
                </a:schemeClr>
              </a:solidFill>
              <a:round/>
            </a:ln>
            <a:effectLst/>
          </c:spPr>
          <c:marker>
            <c:symbol val="none"/>
          </c:marker>
          <c:cat>
            <c:numRef>
              <c:f>'Compare AEO'!$C$1:$AC$1</c:f>
              <c:numCache>
                <c:formatCode>0</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cat>
          <c:val>
            <c:numRef>
              <c:f>'Compare AEO'!$C$40:$AC$40</c:f>
              <c:numCache>
                <c:formatCode>0</c:formatCode>
                <c:ptCount val="27"/>
                <c:pt idx="0">
                  <c:v>91.2182897062401</c:v>
                </c:pt>
                <c:pt idx="1">
                  <c:v>125.72255892546752</c:v>
                </c:pt>
                <c:pt idx="2">
                  <c:v>115.67905369621086</c:v>
                </c:pt>
                <c:pt idx="3">
                  <c:v>124.56526271679206</c:v>
                </c:pt>
                <c:pt idx="4">
                  <c:v>125.00096154184995</c:v>
                </c:pt>
                <c:pt idx="5">
                  <c:v>138.05901313974039</c:v>
                </c:pt>
                <c:pt idx="6">
                  <c:v>148.23645493182025</c:v>
                </c:pt>
                <c:pt idx="7">
                  <c:v>157.74638303586781</c:v>
                </c:pt>
                <c:pt idx="8">
                  <c:v>167.67843389511123</c:v>
                </c:pt>
                <c:pt idx="9">
                  <c:v>178.53833272672344</c:v>
                </c:pt>
                <c:pt idx="10">
                  <c:v>190.90304906203346</c:v>
                </c:pt>
                <c:pt idx="11">
                  <c:v>204.90759927698193</c:v>
                </c:pt>
                <c:pt idx="12">
                  <c:v>220.23714975399542</c:v>
                </c:pt>
                <c:pt idx="13">
                  <c:v>236.90296559037515</c:v>
                </c:pt>
                <c:pt idx="14">
                  <c:v>253.35275936350308</c:v>
                </c:pt>
                <c:pt idx="15">
                  <c:v>270.49083792115135</c:v>
                </c:pt>
                <c:pt idx="16">
                  <c:v>288.32337732527498</c:v>
                </c:pt>
                <c:pt idx="17">
                  <c:v>306.48413949163705</c:v>
                </c:pt>
                <c:pt idx="18">
                  <c:v>324.60514363873614</c:v>
                </c:pt>
                <c:pt idx="19">
                  <c:v>342.79914423058221</c:v>
                </c:pt>
                <c:pt idx="20">
                  <c:v>361.5433897407504</c:v>
                </c:pt>
                <c:pt idx="21">
                  <c:v>380.2077065531563</c:v>
                </c:pt>
                <c:pt idx="22">
                  <c:v>398.84551577886697</c:v>
                </c:pt>
                <c:pt idx="23">
                  <c:v>417.90860164682601</c:v>
                </c:pt>
                <c:pt idx="24">
                  <c:v>437.25128498502221</c:v>
                </c:pt>
                <c:pt idx="25">
                  <c:v>456.71793785855488</c:v>
                </c:pt>
                <c:pt idx="26">
                  <c:v>476.73790807377435</c:v>
                </c:pt>
              </c:numCache>
            </c:numRef>
          </c:val>
          <c:smooth val="0"/>
          <c:extLst>
            <c:ext xmlns:c16="http://schemas.microsoft.com/office/drawing/2014/chart" uri="{C3380CC4-5D6E-409C-BE32-E72D297353CC}">
              <c16:uniqueId val="{00000000-ABC8-4A63-B1E8-A4DA9D3CB3C6}"/>
            </c:ext>
          </c:extLst>
        </c:ser>
        <c:dLbls>
          <c:showLegendKey val="0"/>
          <c:showVal val="0"/>
          <c:showCatName val="0"/>
          <c:showSerName val="0"/>
          <c:showPercent val="0"/>
          <c:showBubbleSize val="0"/>
        </c:dLbls>
        <c:smooth val="0"/>
        <c:axId val="653547056"/>
        <c:axId val="534262720"/>
      </c:lineChart>
      <c:catAx>
        <c:axId val="653547056"/>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mn-ea"/>
                <a:cs typeface="+mn-cs"/>
              </a:defRPr>
            </a:pPr>
            <a:endParaRPr lang="en-US"/>
          </a:p>
        </c:txPr>
        <c:crossAx val="534262720"/>
        <c:crosses val="autoZero"/>
        <c:auto val="1"/>
        <c:lblAlgn val="ctr"/>
        <c:lblOffset val="100"/>
        <c:noMultiLvlLbl val="0"/>
      </c:catAx>
      <c:valAx>
        <c:axId val="53426272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mn-ea"/>
                <a:cs typeface="+mn-cs"/>
              </a:defRPr>
            </a:pPr>
            <a:endParaRPr lang="en-US"/>
          </a:p>
        </c:txPr>
        <c:crossAx val="65354705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latin typeface="Century Gothic" panose="020B0502020202020204"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1"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3</xdr:col>
      <xdr:colOff>114300</xdr:colOff>
      <xdr:row>51</xdr:row>
      <xdr:rowOff>14286</xdr:rowOff>
    </xdr:from>
    <xdr:to>
      <xdr:col>12</xdr:col>
      <xdr:colOff>304800</xdr:colOff>
      <xdr:row>71</xdr:row>
      <xdr:rowOff>38099</xdr:rowOff>
    </xdr:to>
    <xdr:graphicFrame macro="">
      <xdr:nvGraphicFramePr>
        <xdr:cNvPr id="2" name="Chart 1">
          <a:extLst>
            <a:ext uri="{FF2B5EF4-FFF2-40B4-BE49-F238E27FC236}">
              <a16:creationId xmlns:a16="http://schemas.microsoft.com/office/drawing/2014/main" id="{8E4A25E5-B3B1-411B-BE77-9ABC8C2EE3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11</xdr:col>
      <xdr:colOff>561975</xdr:colOff>
      <xdr:row>3</xdr:row>
      <xdr:rowOff>180976</xdr:rowOff>
    </xdr:from>
    <xdr:to>
      <xdr:col>19</xdr:col>
      <xdr:colOff>369331</xdr:colOff>
      <xdr:row>21</xdr:row>
      <xdr:rowOff>152400</xdr:rowOff>
    </xdr:to>
    <xdr:pic>
      <xdr:nvPicPr>
        <xdr:cNvPr id="2" name="Picture 1">
          <a:extLst>
            <a:ext uri="{FF2B5EF4-FFF2-40B4-BE49-F238E27FC236}">
              <a16:creationId xmlns:a16="http://schemas.microsoft.com/office/drawing/2014/main" id="{2BAB7EBE-6E76-4346-9C21-99F41BA4C013}"/>
            </a:ext>
          </a:extLst>
        </xdr:cNvPr>
        <xdr:cNvPicPr>
          <a:picLocks noChangeAspect="1"/>
        </xdr:cNvPicPr>
      </xdr:nvPicPr>
      <xdr:blipFill>
        <a:blip xmlns:r="http://schemas.openxmlformats.org/officeDocument/2006/relationships" r:embed="rId1"/>
        <a:stretch>
          <a:fillRect/>
        </a:stretch>
      </xdr:blipFill>
      <xdr:spPr>
        <a:xfrm>
          <a:off x="9236075" y="720726"/>
          <a:ext cx="4690506" cy="3232149"/>
        </a:xfrm>
        <a:prstGeom prst="rect">
          <a:avLst/>
        </a:prstGeom>
      </xdr:spPr>
    </xdr:pic>
    <xdr:clientData/>
  </xdr:twoCellAnchor>
  <xdr:oneCellAnchor>
    <xdr:from>
      <xdr:col>1</xdr:col>
      <xdr:colOff>219075</xdr:colOff>
      <xdr:row>19</xdr:row>
      <xdr:rowOff>28574</xdr:rowOff>
    </xdr:from>
    <xdr:ext cx="4943475" cy="2847959"/>
    <xdr:sp macro="" textlink="">
      <xdr:nvSpPr>
        <xdr:cNvPr id="3" name="TextBox 2">
          <a:extLst>
            <a:ext uri="{FF2B5EF4-FFF2-40B4-BE49-F238E27FC236}">
              <a16:creationId xmlns:a16="http://schemas.microsoft.com/office/drawing/2014/main" id="{0456F116-7E1C-4D95-8A07-3F5A2F073196}"/>
            </a:ext>
          </a:extLst>
        </xdr:cNvPr>
        <xdr:cNvSpPr txBox="1"/>
      </xdr:nvSpPr>
      <xdr:spPr>
        <a:xfrm>
          <a:off x="2797175" y="3470274"/>
          <a:ext cx="4943475" cy="2847959"/>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a:t>Source: Commercial Demand</a:t>
          </a:r>
          <a:r>
            <a:rPr lang="en-US" baseline="0"/>
            <a:t> Module Documentation</a:t>
          </a:r>
          <a:r>
            <a:rPr lang="en-US"/>
            <a:t> https://www.eia.gov/outlooks/aeo/nems/documentation/commercial/pdf/CDM_AEO2025.pdf </a:t>
          </a:r>
        </a:p>
        <a:p>
          <a:endParaRPr lang="en-US"/>
        </a:p>
        <a:p>
          <a:r>
            <a:rPr lang="en-US"/>
            <a:t>"The energy consumption projections for computers, office equipment, IT equipment, data center servers, and additional miscellaneous electric loads (MELs) are based on a 2013 study and a 2021 update to the study completed by Guidehouse, Inc. and Leidos, Inc.. The market penetration index is set to unity in the base year and increases based on projected consumption. The indexed projections of office equipment market penetration are included in the NEMS CDM calculation of service demand. MarketPenetrationMels applies only to the non-specific portions of MELs." pg 123</a:t>
          </a:r>
        </a:p>
        <a:p>
          <a:endParaRPr lang="en-US" sz="1100"/>
        </a:p>
        <a:p>
          <a:r>
            <a:rPr lang="en-US" sz="1100"/>
            <a:t>Source: </a:t>
          </a:r>
          <a:r>
            <a:rPr lang="en-US"/>
            <a:t>Guidehouse, Inc. and Leidos, Inc., Analysis and Representation of Miscellaneous Electric Loads in NEMS, prepared for the U.S. Energy Information Administration, April 2021.</a:t>
          </a:r>
          <a:endParaRPr lang="en-US" sz="1100"/>
        </a:p>
      </xdr:txBody>
    </xdr:sp>
    <xdr:clientData/>
  </xdr:oneCellAnchor>
  <xdr:twoCellAnchor editAs="oneCell">
    <xdr:from>
      <xdr:col>24</xdr:col>
      <xdr:colOff>561975</xdr:colOff>
      <xdr:row>3</xdr:row>
      <xdr:rowOff>11322</xdr:rowOff>
    </xdr:from>
    <xdr:to>
      <xdr:col>33</xdr:col>
      <xdr:colOff>429893</xdr:colOff>
      <xdr:row>18</xdr:row>
      <xdr:rowOff>134056</xdr:rowOff>
    </xdr:to>
    <xdr:pic>
      <xdr:nvPicPr>
        <xdr:cNvPr id="4" name="Picture 3">
          <a:extLst>
            <a:ext uri="{FF2B5EF4-FFF2-40B4-BE49-F238E27FC236}">
              <a16:creationId xmlns:a16="http://schemas.microsoft.com/office/drawing/2014/main" id="{FA409A61-D1D4-4A71-922F-889AA029F6BB}"/>
            </a:ext>
          </a:extLst>
        </xdr:cNvPr>
        <xdr:cNvPicPr>
          <a:picLocks noChangeAspect="1"/>
        </xdr:cNvPicPr>
      </xdr:nvPicPr>
      <xdr:blipFill>
        <a:blip xmlns:r="http://schemas.openxmlformats.org/officeDocument/2006/relationships" r:embed="rId2"/>
        <a:stretch>
          <a:fillRect/>
        </a:stretch>
      </xdr:blipFill>
      <xdr:spPr>
        <a:xfrm>
          <a:off x="17160875" y="551072"/>
          <a:ext cx="5354318" cy="2840534"/>
        </a:xfrm>
        <a:prstGeom prst="rect">
          <a:avLst/>
        </a:prstGeom>
      </xdr:spPr>
    </xdr:pic>
    <xdr:clientData/>
  </xdr:twoCellAnchor>
  <xdr:twoCellAnchor editAs="oneCell">
    <xdr:from>
      <xdr:col>11</xdr:col>
      <xdr:colOff>581025</xdr:colOff>
      <xdr:row>22</xdr:row>
      <xdr:rowOff>171450</xdr:rowOff>
    </xdr:from>
    <xdr:to>
      <xdr:col>19</xdr:col>
      <xdr:colOff>352425</xdr:colOff>
      <xdr:row>40</xdr:row>
      <xdr:rowOff>403</xdr:rowOff>
    </xdr:to>
    <xdr:pic>
      <xdr:nvPicPr>
        <xdr:cNvPr id="5" name="Picture 4">
          <a:extLst>
            <a:ext uri="{FF2B5EF4-FFF2-40B4-BE49-F238E27FC236}">
              <a16:creationId xmlns:a16="http://schemas.microsoft.com/office/drawing/2014/main" id="{D130F0FE-A88A-44C7-81D6-BB7BA5CC5458}"/>
            </a:ext>
          </a:extLst>
        </xdr:cNvPr>
        <xdr:cNvPicPr>
          <a:picLocks noChangeAspect="1"/>
        </xdr:cNvPicPr>
      </xdr:nvPicPr>
      <xdr:blipFill>
        <a:blip xmlns:r="http://schemas.openxmlformats.org/officeDocument/2006/relationships" r:embed="rId3"/>
        <a:stretch>
          <a:fillRect/>
        </a:stretch>
      </xdr:blipFill>
      <xdr:spPr>
        <a:xfrm>
          <a:off x="9255125" y="4152900"/>
          <a:ext cx="4648200" cy="3086503"/>
        </a:xfrm>
        <a:prstGeom prst="rect">
          <a:avLst/>
        </a:prstGeom>
      </xdr:spPr>
    </xdr:pic>
    <xdr:clientData/>
  </xdr:twoCellAnchor>
  <xdr:twoCellAnchor>
    <xdr:from>
      <xdr:col>1</xdr:col>
      <xdr:colOff>314325</xdr:colOff>
      <xdr:row>60</xdr:row>
      <xdr:rowOff>157162</xdr:rowOff>
    </xdr:from>
    <xdr:to>
      <xdr:col>9</xdr:col>
      <xdr:colOff>9525</xdr:colOff>
      <xdr:row>75</xdr:row>
      <xdr:rowOff>42862</xdr:rowOff>
    </xdr:to>
    <xdr:graphicFrame macro="">
      <xdr:nvGraphicFramePr>
        <xdr:cNvPr id="6" name="Chart 5">
          <a:extLst>
            <a:ext uri="{FF2B5EF4-FFF2-40B4-BE49-F238E27FC236}">
              <a16:creationId xmlns:a16="http://schemas.microsoft.com/office/drawing/2014/main" id="{F736939B-4440-4ACC-9CE7-9A60AEFD95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704850</xdr:colOff>
      <xdr:row>13</xdr:row>
      <xdr:rowOff>133350</xdr:rowOff>
    </xdr:from>
    <xdr:to>
      <xdr:col>12</xdr:col>
      <xdr:colOff>105833</xdr:colOff>
      <xdr:row>34</xdr:row>
      <xdr:rowOff>107950</xdr:rowOff>
    </xdr:to>
    <xdr:graphicFrame macro="">
      <xdr:nvGraphicFramePr>
        <xdr:cNvPr id="2" name="Chart 1">
          <a:extLst>
            <a:ext uri="{FF2B5EF4-FFF2-40B4-BE49-F238E27FC236}">
              <a16:creationId xmlns:a16="http://schemas.microsoft.com/office/drawing/2014/main" id="{A5CAA6DE-BCF4-4553-B87C-FBE8AECFAD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131233</xdr:colOff>
      <xdr:row>13</xdr:row>
      <xdr:rowOff>139700</xdr:rowOff>
    </xdr:from>
    <xdr:to>
      <xdr:col>24</xdr:col>
      <xdr:colOff>74083</xdr:colOff>
      <xdr:row>34</xdr:row>
      <xdr:rowOff>114300</xdr:rowOff>
    </xdr:to>
    <xdr:graphicFrame macro="">
      <xdr:nvGraphicFramePr>
        <xdr:cNvPr id="3" name="Chart 2">
          <a:extLst>
            <a:ext uri="{FF2B5EF4-FFF2-40B4-BE49-F238E27FC236}">
              <a16:creationId xmlns:a16="http://schemas.microsoft.com/office/drawing/2014/main" id="{606DD5A6-7C79-4E94-A3CF-7866905F29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523875</xdr:colOff>
      <xdr:row>12</xdr:row>
      <xdr:rowOff>152400</xdr:rowOff>
    </xdr:from>
    <xdr:to>
      <xdr:col>16</xdr:col>
      <xdr:colOff>325098</xdr:colOff>
      <xdr:row>47</xdr:row>
      <xdr:rowOff>115225</xdr:rowOff>
    </xdr:to>
    <xdr:pic>
      <xdr:nvPicPr>
        <xdr:cNvPr id="2" name="Picture 1">
          <a:extLst>
            <a:ext uri="{FF2B5EF4-FFF2-40B4-BE49-F238E27FC236}">
              <a16:creationId xmlns:a16="http://schemas.microsoft.com/office/drawing/2014/main" id="{C681C23D-2E6B-4F54-990A-7FAE889FD8BA}"/>
            </a:ext>
          </a:extLst>
        </xdr:cNvPr>
        <xdr:cNvPicPr>
          <a:picLocks noChangeAspect="1"/>
        </xdr:cNvPicPr>
      </xdr:nvPicPr>
      <xdr:blipFill>
        <a:blip xmlns:r="http://schemas.openxmlformats.org/officeDocument/2006/relationships" r:embed="rId1"/>
        <a:stretch>
          <a:fillRect/>
        </a:stretch>
      </xdr:blipFill>
      <xdr:spPr>
        <a:xfrm>
          <a:off x="1130300" y="2809875"/>
          <a:ext cx="8948398" cy="6296950"/>
        </a:xfrm>
        <a:prstGeom prst="rect">
          <a:avLst/>
        </a:prstGeom>
      </xdr:spPr>
    </xdr:pic>
    <xdr:clientData/>
  </xdr:twoCellAnchor>
  <xdr:twoCellAnchor editAs="oneCell">
    <xdr:from>
      <xdr:col>17</xdr:col>
      <xdr:colOff>390525</xdr:colOff>
      <xdr:row>10</xdr:row>
      <xdr:rowOff>28575</xdr:rowOff>
    </xdr:from>
    <xdr:to>
      <xdr:col>32</xdr:col>
      <xdr:colOff>515644</xdr:colOff>
      <xdr:row>39</xdr:row>
      <xdr:rowOff>115108</xdr:rowOff>
    </xdr:to>
    <xdr:pic>
      <xdr:nvPicPr>
        <xdr:cNvPr id="3" name="Picture 2">
          <a:extLst>
            <a:ext uri="{FF2B5EF4-FFF2-40B4-BE49-F238E27FC236}">
              <a16:creationId xmlns:a16="http://schemas.microsoft.com/office/drawing/2014/main" id="{9372757D-9752-42E2-A941-BBD62E0973BB}"/>
            </a:ext>
          </a:extLst>
        </xdr:cNvPr>
        <xdr:cNvPicPr>
          <a:picLocks noChangeAspect="1"/>
        </xdr:cNvPicPr>
      </xdr:nvPicPr>
      <xdr:blipFill>
        <a:blip xmlns:r="http://schemas.openxmlformats.org/officeDocument/2006/relationships" r:embed="rId2"/>
        <a:stretch>
          <a:fillRect/>
        </a:stretch>
      </xdr:blipFill>
      <xdr:spPr>
        <a:xfrm>
          <a:off x="10750550" y="2149475"/>
          <a:ext cx="9272294" cy="5509433"/>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9</xdr:col>
      <xdr:colOff>790575</xdr:colOff>
      <xdr:row>16</xdr:row>
      <xdr:rowOff>175450</xdr:rowOff>
    </xdr:from>
    <xdr:to>
      <xdr:col>23</xdr:col>
      <xdr:colOff>382719</xdr:colOff>
      <xdr:row>40</xdr:row>
      <xdr:rowOff>48486</xdr:rowOff>
    </xdr:to>
    <xdr:pic>
      <xdr:nvPicPr>
        <xdr:cNvPr id="2" name="Picture 1">
          <a:extLst>
            <a:ext uri="{FF2B5EF4-FFF2-40B4-BE49-F238E27FC236}">
              <a16:creationId xmlns:a16="http://schemas.microsoft.com/office/drawing/2014/main" id="{DB230C55-6325-4F59-B287-53727B1D00F4}"/>
            </a:ext>
          </a:extLst>
        </xdr:cNvPr>
        <xdr:cNvPicPr>
          <a:picLocks noChangeAspect="1"/>
        </xdr:cNvPicPr>
      </xdr:nvPicPr>
      <xdr:blipFill>
        <a:blip xmlns:r="http://schemas.openxmlformats.org/officeDocument/2006/relationships" r:embed="rId1"/>
        <a:stretch>
          <a:fillRect/>
        </a:stretch>
      </xdr:blipFill>
      <xdr:spPr>
        <a:xfrm>
          <a:off x="10607675" y="3121850"/>
          <a:ext cx="8967919" cy="4210086"/>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14</xdr:col>
      <xdr:colOff>434975</xdr:colOff>
      <xdr:row>1</xdr:row>
      <xdr:rowOff>107950</xdr:rowOff>
    </xdr:from>
    <xdr:to>
      <xdr:col>34</xdr:col>
      <xdr:colOff>188992</xdr:colOff>
      <xdr:row>36</xdr:row>
      <xdr:rowOff>45373</xdr:rowOff>
    </xdr:to>
    <xdr:pic>
      <xdr:nvPicPr>
        <xdr:cNvPr id="2" name="Picture 1">
          <a:extLst>
            <a:ext uri="{FF2B5EF4-FFF2-40B4-BE49-F238E27FC236}">
              <a16:creationId xmlns:a16="http://schemas.microsoft.com/office/drawing/2014/main" id="{5E13341E-622B-422A-8B4D-4C2D662AF76E}"/>
            </a:ext>
          </a:extLst>
        </xdr:cNvPr>
        <xdr:cNvPicPr>
          <a:picLocks noChangeAspect="1"/>
        </xdr:cNvPicPr>
      </xdr:nvPicPr>
      <xdr:blipFill>
        <a:blip xmlns:r="http://schemas.openxmlformats.org/officeDocument/2006/relationships" r:embed="rId1"/>
        <a:stretch>
          <a:fillRect/>
        </a:stretch>
      </xdr:blipFill>
      <xdr:spPr>
        <a:xfrm>
          <a:off x="8969375" y="285750"/>
          <a:ext cx="11946017" cy="6277898"/>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escholarship.org/uc/item/32d6m0d1"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https://www.eia.gov/analysis/studies/demand/miscelectric/" TargetMode="Externa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s://onlocationinc.com/news/2025/07/aeo-2025-trends-growing-electricity-demand-from-data-centers/" TargetMode="Externa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hyperlink" Target="https://escholarship.org/uc/item/32d6m0d1"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hyperlink" Target="https://www.evolved.energy/us-adp-2024"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3"/>
  <sheetViews>
    <sheetView tabSelected="1" workbookViewId="0">
      <selection activeCell="F14" sqref="F14"/>
    </sheetView>
  </sheetViews>
  <sheetFormatPr defaultRowHeight="14.5"/>
  <cols>
    <col min="2" max="2" width="34" customWidth="1"/>
  </cols>
  <sheetData>
    <row r="1" spans="1:2">
      <c r="A1" t="s">
        <v>110</v>
      </c>
    </row>
    <row r="3" spans="1:2">
      <c r="A3" s="39" t="s">
        <v>105</v>
      </c>
      <c r="B3" s="40" t="s">
        <v>226</v>
      </c>
    </row>
    <row r="4" spans="1:2">
      <c r="B4" t="s">
        <v>121</v>
      </c>
    </row>
    <row r="5" spans="1:2">
      <c r="B5" s="41">
        <v>2024</v>
      </c>
    </row>
    <row r="6" spans="1:2">
      <c r="B6" s="41" t="s">
        <v>227</v>
      </c>
    </row>
    <row r="7" spans="1:2">
      <c r="B7" s="41" t="s">
        <v>228</v>
      </c>
    </row>
    <row r="9" spans="1:2">
      <c r="B9" s="40" t="s">
        <v>221</v>
      </c>
    </row>
    <row r="10" spans="1:2">
      <c r="B10" t="s">
        <v>222</v>
      </c>
    </row>
    <row r="11" spans="1:2">
      <c r="B11" s="41">
        <v>2025</v>
      </c>
    </row>
    <row r="12" spans="1:2">
      <c r="B12" s="41" t="s">
        <v>4</v>
      </c>
    </row>
    <row r="13" spans="1:2">
      <c r="B13" s="29" t="s">
        <v>223</v>
      </c>
    </row>
    <row r="14" spans="1:2">
      <c r="B14" t="s">
        <v>224</v>
      </c>
    </row>
    <row r="16" spans="1:2">
      <c r="B16" s="40" t="s">
        <v>225</v>
      </c>
    </row>
    <row r="17" spans="1:5">
      <c r="B17" t="s">
        <v>117</v>
      </c>
    </row>
    <row r="18" spans="1:5">
      <c r="B18" s="41">
        <v>2025</v>
      </c>
    </row>
    <row r="19" spans="1:5">
      <c r="B19" s="49" t="s">
        <v>215</v>
      </c>
      <c r="E19" s="49"/>
    </row>
    <row r="21" spans="1:5">
      <c r="B21" s="40" t="s">
        <v>229</v>
      </c>
    </row>
    <row r="22" spans="1:5">
      <c r="B22" t="s">
        <v>230</v>
      </c>
    </row>
    <row r="23" spans="1:5">
      <c r="B23" s="41">
        <v>2024</v>
      </c>
    </row>
    <row r="24" spans="1:5">
      <c r="B24" s="41" t="s">
        <v>231</v>
      </c>
    </row>
    <row r="25" spans="1:5">
      <c r="B25" s="29" t="s">
        <v>232</v>
      </c>
    </row>
    <row r="27" spans="1:5">
      <c r="A27" s="39" t="s">
        <v>106</v>
      </c>
    </row>
    <row r="28" spans="1:5">
      <c r="A28" t="s">
        <v>108</v>
      </c>
    </row>
    <row r="29" spans="1:5">
      <c r="A29" t="s">
        <v>107</v>
      </c>
    </row>
    <row r="30" spans="1:5">
      <c r="A30" t="s">
        <v>112</v>
      </c>
    </row>
    <row r="31" spans="1:5">
      <c r="A31" t="s">
        <v>113</v>
      </c>
    </row>
    <row r="33" spans="1:1">
      <c r="A33" s="42" t="s">
        <v>111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4E364-82EC-413B-9E5F-4D9B991497B1}">
  <sheetPr>
    <tabColor theme="9"/>
  </sheetPr>
  <dimension ref="A2:AE50"/>
  <sheetViews>
    <sheetView zoomScale="80" zoomScaleNormal="80" workbookViewId="0">
      <selection activeCell="O50" sqref="O50"/>
    </sheetView>
  </sheetViews>
  <sheetFormatPr defaultRowHeight="14.5"/>
  <cols>
    <col min="1" max="1" width="25.26953125" customWidth="1"/>
    <col min="2" max="2" width="13.26953125" customWidth="1"/>
  </cols>
  <sheetData>
    <row r="2" spans="1:11">
      <c r="B2" s="39" t="s">
        <v>119</v>
      </c>
      <c r="C2" t="s">
        <v>120</v>
      </c>
      <c r="F2" t="s">
        <v>121</v>
      </c>
    </row>
    <row r="3" spans="1:11">
      <c r="B3">
        <v>2018</v>
      </c>
      <c r="C3">
        <v>76</v>
      </c>
    </row>
    <row r="4" spans="1:11">
      <c r="B4">
        <v>2023</v>
      </c>
      <c r="C4">
        <v>176</v>
      </c>
      <c r="D4" s="29" t="s">
        <v>122</v>
      </c>
    </row>
    <row r="6" spans="1:11">
      <c r="A6" s="39" t="s">
        <v>114</v>
      </c>
      <c r="B6">
        <v>2018</v>
      </c>
      <c r="C6">
        <f>B6+1</f>
        <v>2019</v>
      </c>
      <c r="D6">
        <f t="shared" ref="D6:F6" si="0">C6+1</f>
        <v>2020</v>
      </c>
      <c r="E6">
        <f t="shared" si="0"/>
        <v>2021</v>
      </c>
      <c r="F6">
        <f t="shared" si="0"/>
        <v>2022</v>
      </c>
      <c r="G6">
        <v>2023</v>
      </c>
    </row>
    <row r="7" spans="1:11">
      <c r="A7" t="s">
        <v>121</v>
      </c>
      <c r="B7" s="50">
        <f>C3</f>
        <v>76</v>
      </c>
      <c r="C7" cm="1">
        <f t="array" ref="C7">TREND($C$3:$C$4,$B$3:$B$4,C$6)</f>
        <v>96</v>
      </c>
      <c r="D7" cm="1">
        <f t="array" ref="D7">TREND($C$3:$C$4,$B$3:$B$4,D$6)</f>
        <v>116</v>
      </c>
      <c r="E7" cm="1">
        <f t="array" ref="E7">TREND($C$3:$C$4,$B$3:$B$4,E$6)</f>
        <v>136</v>
      </c>
      <c r="F7" cm="1">
        <f t="array" ref="F7">TREND($C$3:$C$4,$B$3:$B$4,F$6)</f>
        <v>156</v>
      </c>
      <c r="G7" s="50">
        <f>C4</f>
        <v>176</v>
      </c>
    </row>
    <row r="8" spans="1:11">
      <c r="A8" t="s">
        <v>117</v>
      </c>
      <c r="D8">
        <f>BNEF!C9</f>
        <v>65</v>
      </c>
      <c r="E8">
        <f>BNEF!D9</f>
        <v>78</v>
      </c>
      <c r="F8">
        <f>BNEF!E9</f>
        <v>93</v>
      </c>
      <c r="G8">
        <f>BNEF!F9</f>
        <v>118</v>
      </c>
    </row>
    <row r="10" spans="1:11">
      <c r="B10" s="39" t="s">
        <v>123</v>
      </c>
    </row>
    <row r="11" spans="1:11">
      <c r="B11" s="47" t="s">
        <v>124</v>
      </c>
      <c r="C11" s="47"/>
      <c r="D11" s="47"/>
      <c r="E11" s="47"/>
      <c r="F11" s="47"/>
      <c r="G11" s="47"/>
      <c r="H11" s="47"/>
      <c r="I11" s="47"/>
      <c r="J11" s="47"/>
    </row>
    <row r="12" spans="1:11">
      <c r="A12" s="39" t="s">
        <v>114</v>
      </c>
      <c r="C12" s="39">
        <v>2023</v>
      </c>
      <c r="D12" s="39">
        <v>2024</v>
      </c>
      <c r="E12" s="39">
        <f>D12+1</f>
        <v>2025</v>
      </c>
      <c r="F12" s="39">
        <f>E12+1</f>
        <v>2026</v>
      </c>
      <c r="G12" s="39">
        <f>F12+1</f>
        <v>2027</v>
      </c>
      <c r="H12" s="39">
        <f>G12+1</f>
        <v>2028</v>
      </c>
      <c r="I12">
        <v>2029</v>
      </c>
      <c r="J12">
        <v>2030</v>
      </c>
      <c r="K12" t="s">
        <v>125</v>
      </c>
    </row>
    <row r="13" spans="1:11">
      <c r="A13" t="s">
        <v>109</v>
      </c>
      <c r="B13" t="s">
        <v>126</v>
      </c>
      <c r="C13" s="31">
        <f>G7</f>
        <v>176</v>
      </c>
      <c r="D13" s="31">
        <f>'Compare AEO'!C40+$G7</f>
        <v>267.21828970624011</v>
      </c>
      <c r="E13" s="31">
        <f>'Compare AEO'!D40+$G7</f>
        <v>301.72255892546752</v>
      </c>
      <c r="F13" s="31">
        <f>'Compare AEO'!E40+$G7</f>
        <v>291.67905369621087</v>
      </c>
      <c r="G13" s="31">
        <f>'Compare AEO'!F40+$G7</f>
        <v>300.56526271679206</v>
      </c>
      <c r="H13" s="31">
        <f>'Compare AEO'!G40+$G7</f>
        <v>301.00096154184996</v>
      </c>
      <c r="K13" s="44">
        <f>(H13/C13-1)</f>
        <v>0.71023273603323833</v>
      </c>
    </row>
    <row r="14" spans="1:11">
      <c r="A14" t="s">
        <v>127</v>
      </c>
      <c r="B14" t="s">
        <v>128</v>
      </c>
      <c r="C14">
        <f>C13</f>
        <v>176</v>
      </c>
      <c r="D14" s="31">
        <f>($H14-$C$13)/($H$12-$C$12)+C14</f>
        <v>256.8</v>
      </c>
      <c r="E14" s="31">
        <f t="shared" ref="E14:G14" si="1">($H14-$C$13)/($H$12-$C$12)+D14</f>
        <v>337.6</v>
      </c>
      <c r="F14" s="31">
        <f>($H14-$C$13)/($H$12-$C$12)+E14</f>
        <v>418.40000000000003</v>
      </c>
      <c r="G14" s="31">
        <f t="shared" si="1"/>
        <v>499.20000000000005</v>
      </c>
      <c r="H14" s="51">
        <f>'LBNL 2024'!D5</f>
        <v>580</v>
      </c>
      <c r="K14" s="44">
        <f>(H14/C14-1)</f>
        <v>2.2954545454545454</v>
      </c>
    </row>
    <row r="15" spans="1:11">
      <c r="A15" t="s">
        <v>117</v>
      </c>
      <c r="B15" t="s">
        <v>116</v>
      </c>
      <c r="C15" s="51">
        <f>BNEF!F11</f>
        <v>176</v>
      </c>
      <c r="D15" s="51">
        <f>BNEF!G11</f>
        <v>208</v>
      </c>
      <c r="E15" s="51">
        <f>BNEF!H11</f>
        <v>238</v>
      </c>
      <c r="F15" s="51">
        <f>BNEF!I11</f>
        <v>279</v>
      </c>
      <c r="G15" s="51">
        <f>BNEF!J11</f>
        <v>321</v>
      </c>
      <c r="H15" s="51">
        <f>BNEF!K11</f>
        <v>366</v>
      </c>
      <c r="I15" s="51">
        <f>BNEF!L11</f>
        <v>408</v>
      </c>
      <c r="J15" s="51">
        <f>BNEF!M11</f>
        <v>449</v>
      </c>
      <c r="K15" s="44">
        <f>(H15/C15-1)</f>
        <v>1.0795454545454546</v>
      </c>
    </row>
    <row r="16" spans="1:11">
      <c r="D16" s="44"/>
      <c r="E16" s="44"/>
      <c r="F16" s="44"/>
      <c r="G16" s="44"/>
      <c r="H16" s="44"/>
    </row>
    <row r="17" spans="1:24">
      <c r="B17" s="39" t="s">
        <v>129</v>
      </c>
    </row>
    <row r="18" spans="1:24">
      <c r="B18" s="47" t="s">
        <v>130</v>
      </c>
      <c r="C18" s="47"/>
      <c r="D18" s="47"/>
      <c r="E18" s="47"/>
      <c r="F18" s="47"/>
      <c r="G18" s="47"/>
    </row>
    <row r="19" spans="1:24">
      <c r="B19" s="52" t="s">
        <v>131</v>
      </c>
    </row>
    <row r="20" spans="1:24">
      <c r="C20">
        <v>2025</v>
      </c>
      <c r="D20">
        <v>2030</v>
      </c>
      <c r="E20">
        <v>2035</v>
      </c>
      <c r="F20">
        <v>2040</v>
      </c>
      <c r="G20">
        <v>2050</v>
      </c>
    </row>
    <row r="21" spans="1:24" ht="29">
      <c r="B21" s="53" t="s">
        <v>132</v>
      </c>
      <c r="C21">
        <f>'evolved energy ADP 2024'!C5</f>
        <v>279</v>
      </c>
      <c r="D21">
        <f>'evolved energy ADP 2024'!D5</f>
        <v>541</v>
      </c>
      <c r="E21">
        <f>'evolved energy ADP 2024'!E5</f>
        <v>693</v>
      </c>
      <c r="F21">
        <f>'evolved energy ADP 2024'!F5</f>
        <v>776</v>
      </c>
      <c r="G21">
        <f>'evolved energy ADP 2024'!G5</f>
        <v>870</v>
      </c>
    </row>
    <row r="22" spans="1:24" ht="29">
      <c r="B22" s="53" t="s">
        <v>133</v>
      </c>
      <c r="C22">
        <f>'evolved energy ADP 2024'!C6</f>
        <v>279</v>
      </c>
      <c r="D22">
        <f>'evolved energy ADP 2024'!D6</f>
        <v>718</v>
      </c>
      <c r="E22">
        <f>'evolved energy ADP 2024'!E6</f>
        <v>1043</v>
      </c>
      <c r="F22">
        <f>'evolved energy ADP 2024'!F6</f>
        <v>1222</v>
      </c>
      <c r="G22">
        <f>'evolved energy ADP 2024'!G6</f>
        <v>1679</v>
      </c>
    </row>
    <row r="23" spans="1:24">
      <c r="D23" s="25"/>
      <c r="E23" s="44"/>
      <c r="F23" s="44"/>
      <c r="G23" s="54"/>
    </row>
    <row r="24" spans="1:24">
      <c r="B24" t="s">
        <v>125</v>
      </c>
    </row>
    <row r="25" spans="1:24">
      <c r="C25">
        <v>2029</v>
      </c>
      <c r="D25">
        <f>C25+1</f>
        <v>2030</v>
      </c>
      <c r="E25">
        <f t="shared" ref="E25:X25" si="2">D25+1</f>
        <v>2031</v>
      </c>
      <c r="F25">
        <f t="shared" si="2"/>
        <v>2032</v>
      </c>
      <c r="G25">
        <f t="shared" si="2"/>
        <v>2033</v>
      </c>
      <c r="H25">
        <f t="shared" si="2"/>
        <v>2034</v>
      </c>
      <c r="I25">
        <f t="shared" si="2"/>
        <v>2035</v>
      </c>
      <c r="J25">
        <f t="shared" si="2"/>
        <v>2036</v>
      </c>
      <c r="K25">
        <f t="shared" si="2"/>
        <v>2037</v>
      </c>
      <c r="L25">
        <f t="shared" si="2"/>
        <v>2038</v>
      </c>
      <c r="M25">
        <f t="shared" si="2"/>
        <v>2039</v>
      </c>
      <c r="N25">
        <f t="shared" si="2"/>
        <v>2040</v>
      </c>
      <c r="O25">
        <f>N25+1</f>
        <v>2041</v>
      </c>
      <c r="P25">
        <f t="shared" si="2"/>
        <v>2042</v>
      </c>
      <c r="Q25">
        <f t="shared" si="2"/>
        <v>2043</v>
      </c>
      <c r="R25">
        <f t="shared" si="2"/>
        <v>2044</v>
      </c>
      <c r="S25">
        <f t="shared" si="2"/>
        <v>2045</v>
      </c>
      <c r="T25">
        <f t="shared" si="2"/>
        <v>2046</v>
      </c>
      <c r="U25">
        <f t="shared" si="2"/>
        <v>2047</v>
      </c>
      <c r="V25">
        <f>U25+1</f>
        <v>2048</v>
      </c>
      <c r="W25">
        <f t="shared" si="2"/>
        <v>2049</v>
      </c>
      <c r="X25">
        <f t="shared" si="2"/>
        <v>2050</v>
      </c>
    </row>
    <row r="26" spans="1:24" ht="29">
      <c r="B26" s="53" t="s">
        <v>132</v>
      </c>
      <c r="D26" s="55">
        <f>HLOOKUP(D25,$C$20:$G$21,2,FALSE)</f>
        <v>541</v>
      </c>
      <c r="E26" s="31" cm="1">
        <f t="array" ref="E26">TREND($D$21:$E$21,$D$20:$E$20,E25)</f>
        <v>571.39999999999418</v>
      </c>
      <c r="F26" s="31" cm="1">
        <f t="array" ref="F26">TREND($D$21:$E$21,$D$20:$E$20,F25)</f>
        <v>601.79999999999563</v>
      </c>
      <c r="G26" s="31" cm="1">
        <f t="array" ref="G26">TREND($D$21:$E$21,$D$20:$E$20,G25)</f>
        <v>632.19999999999709</v>
      </c>
      <c r="H26" s="31" cm="1">
        <f t="array" ref="H26">TREND($D$21:$E$21,$D$20:$E$20,H25)</f>
        <v>662.59999999999854</v>
      </c>
      <c r="I26" s="55">
        <f>HLOOKUP(I25,$C$20:$G$21,2,FALSE)</f>
        <v>693</v>
      </c>
      <c r="J26" s="31" cm="1">
        <f t="array" ref="J26">TREND($E$21:$F$21,$E$20:$F$20,J25)</f>
        <v>709.60000000000582</v>
      </c>
      <c r="K26" s="31" cm="1">
        <f t="array" ref="K26">TREND($E$21:$F$21,$E$20:$F$20,K25)</f>
        <v>726.20000000000437</v>
      </c>
      <c r="L26" s="31" cm="1">
        <f t="array" ref="L26">TREND($E$21:$F$21,$E$20:$F$20,L25)</f>
        <v>742.80000000000291</v>
      </c>
      <c r="M26" s="31" cm="1">
        <f t="array" ref="M26">TREND($E$21:$F$21,$E$20:$F$20,M25)</f>
        <v>759.40000000000146</v>
      </c>
      <c r="N26" s="55">
        <f>HLOOKUP(N25,$C$20:$G$21,2,FALSE)</f>
        <v>776</v>
      </c>
      <c r="O26" s="31" cm="1">
        <f t="array" ref="O26">TREND($F$21:$G$21,$F$20:$G$20,O25)</f>
        <v>785.40000000000146</v>
      </c>
      <c r="P26" s="31" cm="1">
        <f t="array" ref="P26">TREND($F$21:$G$21,$F$20:$G$20,P25)</f>
        <v>794.79999999999927</v>
      </c>
      <c r="Q26" s="31" cm="1">
        <f t="array" ref="Q26">TREND($F$21:$G$21,$F$20:$G$20,Q25)</f>
        <v>804.20000000000073</v>
      </c>
      <c r="R26" s="31" cm="1">
        <f t="array" ref="R26">TREND($F$21:$G$21,$F$20:$G$20,R25)</f>
        <v>813.60000000000218</v>
      </c>
      <c r="S26" s="31" cm="1">
        <f t="array" ref="S26">TREND($F$21:$G$21,$F$20:$G$20,S25)</f>
        <v>823</v>
      </c>
      <c r="T26" s="31" cm="1">
        <f t="array" ref="T26">TREND($F$21:$G$21,$F$20:$G$20,T25)</f>
        <v>832.40000000000146</v>
      </c>
      <c r="U26" s="31" cm="1">
        <f t="array" ref="U26">TREND($F$21:$G$21,$F$20:$G$20,U25)</f>
        <v>841.79999999999927</v>
      </c>
      <c r="V26" s="31" cm="1">
        <f t="array" ref="V26">TREND($F$21:$G$21,$F$20:$G$20,V25)</f>
        <v>851.20000000000073</v>
      </c>
      <c r="W26" s="31" cm="1">
        <f t="array" ref="W26">TREND($F$21:$G$21,$F$20:$G$20,W25)</f>
        <v>860.60000000000218</v>
      </c>
      <c r="X26" s="55">
        <f>HLOOKUP(X25,$C$20:$G$21,2,FALSE)</f>
        <v>870</v>
      </c>
    </row>
    <row r="27" spans="1:24">
      <c r="A27" t="s">
        <v>134</v>
      </c>
      <c r="B27" t="s">
        <v>125</v>
      </c>
      <c r="C27" s="56">
        <f>D27</f>
        <v>5.6192236598880285E-2</v>
      </c>
      <c r="D27" s="56">
        <f>E27</f>
        <v>5.6192236598880285E-2</v>
      </c>
      <c r="E27" s="44">
        <f>E26/D26-1</f>
        <v>5.6192236598880285E-2</v>
      </c>
      <c r="F27" s="44">
        <f>F26/E26-1</f>
        <v>5.3202660133009783E-2</v>
      </c>
      <c r="G27" s="44">
        <f t="shared" ref="G27:U27" si="3">G26/F26-1</f>
        <v>5.0515121302761257E-2</v>
      </c>
      <c r="H27" s="44">
        <f t="shared" si="3"/>
        <v>4.8086048718762431E-2</v>
      </c>
      <c r="I27" s="44">
        <f>I26/H26-1</f>
        <v>4.5879867189860368E-2</v>
      </c>
      <c r="J27" s="44">
        <f t="shared" si="3"/>
        <v>2.3953823953832387E-2</v>
      </c>
      <c r="K27" s="44">
        <f t="shared" si="3"/>
        <v>2.3393461104845636E-2</v>
      </c>
      <c r="L27" s="44">
        <f t="shared" si="3"/>
        <v>2.2858716606993124E-2</v>
      </c>
      <c r="M27" s="44">
        <f t="shared" si="3"/>
        <v>2.2347872913298872E-2</v>
      </c>
      <c r="N27" s="44">
        <f t="shared" si="3"/>
        <v>2.1859362654725434E-2</v>
      </c>
      <c r="O27" s="44">
        <f t="shared" si="3"/>
        <v>1.2113402061857625E-2</v>
      </c>
      <c r="P27" s="44">
        <f t="shared" si="3"/>
        <v>1.1968423733126787E-2</v>
      </c>
      <c r="Q27" s="44">
        <f t="shared" si="3"/>
        <v>1.1826874685457289E-2</v>
      </c>
      <c r="R27" s="44">
        <f t="shared" si="3"/>
        <v>1.1688634667994746E-2</v>
      </c>
      <c r="S27" s="44">
        <f t="shared" si="3"/>
        <v>1.1553588987214702E-2</v>
      </c>
      <c r="T27" s="44">
        <f t="shared" si="3"/>
        <v>1.142162818955228E-2</v>
      </c>
      <c r="U27" s="44">
        <f t="shared" si="3"/>
        <v>1.1292647765494657E-2</v>
      </c>
      <c r="V27" s="44">
        <f>V26/U26-1</f>
        <v>1.1166547873605825E-2</v>
      </c>
      <c r="W27" s="44">
        <f>W26/V26-1</f>
        <v>1.1043233082708381E-2</v>
      </c>
      <c r="X27" s="44">
        <f t="shared" ref="X27" si="4">X26/W26-1</f>
        <v>1.0922612131068821E-2</v>
      </c>
    </row>
    <row r="29" spans="1:24">
      <c r="C29">
        <v>2029</v>
      </c>
      <c r="D29">
        <f>C29+1</f>
        <v>2030</v>
      </c>
      <c r="E29">
        <f t="shared" ref="E29:N29" si="5">D29+1</f>
        <v>2031</v>
      </c>
      <c r="F29">
        <f t="shared" si="5"/>
        <v>2032</v>
      </c>
      <c r="G29">
        <f t="shared" si="5"/>
        <v>2033</v>
      </c>
      <c r="H29">
        <f t="shared" si="5"/>
        <v>2034</v>
      </c>
      <c r="I29">
        <f t="shared" si="5"/>
        <v>2035</v>
      </c>
      <c r="J29">
        <f t="shared" si="5"/>
        <v>2036</v>
      </c>
      <c r="K29">
        <f t="shared" si="5"/>
        <v>2037</v>
      </c>
      <c r="L29">
        <f t="shared" si="5"/>
        <v>2038</v>
      </c>
      <c r="M29">
        <f t="shared" si="5"/>
        <v>2039</v>
      </c>
      <c r="N29">
        <f t="shared" si="5"/>
        <v>2040</v>
      </c>
      <c r="O29">
        <f>N29+1</f>
        <v>2041</v>
      </c>
      <c r="P29">
        <f t="shared" ref="P29:U29" si="6">O29+1</f>
        <v>2042</v>
      </c>
      <c r="Q29">
        <f t="shared" si="6"/>
        <v>2043</v>
      </c>
      <c r="R29">
        <f t="shared" si="6"/>
        <v>2044</v>
      </c>
      <c r="S29">
        <f t="shared" si="6"/>
        <v>2045</v>
      </c>
      <c r="T29">
        <f t="shared" si="6"/>
        <v>2046</v>
      </c>
      <c r="U29">
        <f t="shared" si="6"/>
        <v>2047</v>
      </c>
      <c r="V29">
        <f>U29+1</f>
        <v>2048</v>
      </c>
      <c r="W29">
        <f t="shared" ref="W29:X29" si="7">V29+1</f>
        <v>2049</v>
      </c>
      <c r="X29">
        <f t="shared" si="7"/>
        <v>2050</v>
      </c>
    </row>
    <row r="30" spans="1:24" ht="29">
      <c r="B30" s="53" t="s">
        <v>132</v>
      </c>
      <c r="D30" s="55">
        <f>HLOOKUP(D29,$C$20:$G$22,3,FALSE)</f>
        <v>718</v>
      </c>
      <c r="E30" s="31" cm="1">
        <f t="array" ref="E30">TREND($D$22:$E$22,$D$20:$E$20,E29)</f>
        <v>783</v>
      </c>
      <c r="F30" s="31" cm="1">
        <f t="array" ref="F30">TREND($D$22:$E$22,$D$20:$E$20,F29)</f>
        <v>848</v>
      </c>
      <c r="G30" s="31" cm="1">
        <f t="array" ref="G30">TREND($D$22:$E$22,$D$20:$E$20,G29)</f>
        <v>913</v>
      </c>
      <c r="H30" s="31" cm="1">
        <f t="array" ref="H30">TREND($D$22:$E$22,$D$20:$E$20,H29)</f>
        <v>978</v>
      </c>
      <c r="I30" s="55">
        <f>HLOOKUP(I29,$C$20:$G$22,3,FALSE)</f>
        <v>1043</v>
      </c>
      <c r="J30" s="31" cm="1">
        <f t="array" ref="J30">TREND($E$22:$F$22,$E$20:$F$20,J29)</f>
        <v>1078.7999999999884</v>
      </c>
      <c r="K30" s="31" cm="1">
        <f t="array" ref="K30">TREND($E$22:$F$22,$E$20:$F$20,K29)</f>
        <v>1114.5999999999913</v>
      </c>
      <c r="L30" s="31" cm="1">
        <f t="array" ref="L30">TREND($E$22:$F$22,$E$20:$F$20,L29)</f>
        <v>1150.3999999999942</v>
      </c>
      <c r="M30" s="31" cm="1">
        <f t="array" ref="M30">TREND($E$22:$F$22,$E$20:$F$20,M29)</f>
        <v>1186.1999999999971</v>
      </c>
      <c r="N30" s="55">
        <f>HLOOKUP(N29,$C$20:$G$22,3,FALSE)</f>
        <v>1222</v>
      </c>
      <c r="O30" s="31" cm="1">
        <f t="array" ref="O30">TREND($F$22:$G$22,$F$20:$G$20,O29)</f>
        <v>1267.7000000000116</v>
      </c>
      <c r="P30" s="31" cm="1">
        <f t="array" ref="P30">TREND($F$22:$G$22,$F$20:$G$20,P29)</f>
        <v>1313.4000000000087</v>
      </c>
      <c r="Q30" s="31" cm="1">
        <f t="array" ref="Q30">TREND($F$22:$G$22,$F$20:$G$20,Q29)</f>
        <v>1359.1000000000058</v>
      </c>
      <c r="R30" s="31" cm="1">
        <f t="array" ref="R30">TREND($F$22:$G$22,$F$20:$G$20,R29)</f>
        <v>1404.8000000000029</v>
      </c>
      <c r="S30" s="31" cm="1">
        <f t="array" ref="S30">TREND($F$22:$G$22,$F$20:$G$20,S29)</f>
        <v>1450.5</v>
      </c>
      <c r="T30" s="31" cm="1">
        <f t="array" ref="T30">TREND($F$22:$G$22,$F$20:$G$20,T29)</f>
        <v>1496.2000000000116</v>
      </c>
      <c r="U30" s="31" cm="1">
        <f t="array" ref="U30">TREND($F$22:$G$22,$F$20:$G$20,U29)</f>
        <v>1541.9000000000087</v>
      </c>
      <c r="V30" s="31" cm="1">
        <f t="array" ref="V30">TREND($F$22:$G$22,$F$20:$G$20,V29)</f>
        <v>1587.6000000000058</v>
      </c>
      <c r="W30" s="31" cm="1">
        <f t="array" ref="W30">TREND($F$22:$G$22,$F$20:$G$20,W29)</f>
        <v>1633.3000000000029</v>
      </c>
      <c r="X30" s="55">
        <f>HLOOKUP(X29,$C$20:$G$22,3,FALSE)</f>
        <v>1679</v>
      </c>
    </row>
    <row r="31" spans="1:24">
      <c r="A31" t="s">
        <v>135</v>
      </c>
      <c r="B31" t="s">
        <v>125</v>
      </c>
      <c r="C31" s="56">
        <f>D31</f>
        <v>9.0529247910863475E-2</v>
      </c>
      <c r="D31" s="56">
        <f>E31</f>
        <v>9.0529247910863475E-2</v>
      </c>
      <c r="E31" s="44">
        <f>E30/D30-1</f>
        <v>9.0529247910863475E-2</v>
      </c>
      <c r="F31" s="44">
        <f>F30/E30-1</f>
        <v>8.3014048531290019E-2</v>
      </c>
      <c r="G31" s="44">
        <f t="shared" ref="G31:H31" si="8">G30/F30-1</f>
        <v>7.6650943396226356E-2</v>
      </c>
      <c r="H31" s="44">
        <f t="shared" si="8"/>
        <v>7.1193866374589243E-2</v>
      </c>
      <c r="I31" s="44">
        <f>I30/H30-1</f>
        <v>6.6462167689161467E-2</v>
      </c>
      <c r="J31" s="44">
        <f t="shared" ref="J31:U31" si="9">J30/I30-1</f>
        <v>3.4324065196537301E-2</v>
      </c>
      <c r="K31" s="44">
        <f t="shared" si="9"/>
        <v>3.3185020393032394E-2</v>
      </c>
      <c r="L31" s="44">
        <f t="shared" si="9"/>
        <v>3.2119145881933653E-2</v>
      </c>
      <c r="M31" s="44">
        <f t="shared" si="9"/>
        <v>3.1119610570239153E-2</v>
      </c>
      <c r="N31" s="44">
        <f t="shared" si="9"/>
        <v>3.018040802563049E-2</v>
      </c>
      <c r="O31" s="44">
        <f t="shared" si="9"/>
        <v>3.7397708674314023E-2</v>
      </c>
      <c r="P31" s="44">
        <f t="shared" si="9"/>
        <v>3.6049538534350889E-2</v>
      </c>
      <c r="Q31" s="44">
        <f t="shared" si="9"/>
        <v>3.4795188061517379E-2</v>
      </c>
      <c r="R31" s="44">
        <f t="shared" si="9"/>
        <v>3.3625193142518439E-2</v>
      </c>
      <c r="S31" s="44">
        <f t="shared" si="9"/>
        <v>3.2531321184508188E-2</v>
      </c>
      <c r="T31" s="44">
        <f t="shared" si="9"/>
        <v>3.1506377111348849E-2</v>
      </c>
      <c r="U31" s="44">
        <f t="shared" si="9"/>
        <v>3.0544044913779489E-2</v>
      </c>
      <c r="V31" s="44">
        <f>V30/U30-1</f>
        <v>2.963875737725985E-2</v>
      </c>
      <c r="W31" s="44">
        <f>W30/V30-1</f>
        <v>2.8785588309395926E-2</v>
      </c>
      <c r="X31" s="44">
        <f t="shared" ref="X31" si="10">X30/W30-1</f>
        <v>2.7980162860464786E-2</v>
      </c>
    </row>
    <row r="33" spans="1:31">
      <c r="C33">
        <v>2029</v>
      </c>
      <c r="D33">
        <f>C33+1</f>
        <v>2030</v>
      </c>
      <c r="E33">
        <f t="shared" ref="E33:N33" si="11">D33+1</f>
        <v>2031</v>
      </c>
      <c r="F33">
        <f t="shared" si="11"/>
        <v>2032</v>
      </c>
      <c r="G33">
        <f t="shared" si="11"/>
        <v>2033</v>
      </c>
      <c r="H33">
        <f t="shared" si="11"/>
        <v>2034</v>
      </c>
      <c r="I33">
        <f t="shared" si="11"/>
        <v>2035</v>
      </c>
      <c r="J33">
        <f t="shared" si="11"/>
        <v>2036</v>
      </c>
      <c r="K33">
        <f t="shared" si="11"/>
        <v>2037</v>
      </c>
      <c r="L33">
        <f t="shared" si="11"/>
        <v>2038</v>
      </c>
      <c r="M33">
        <f t="shared" si="11"/>
        <v>2039</v>
      </c>
      <c r="N33">
        <f t="shared" si="11"/>
        <v>2040</v>
      </c>
      <c r="O33">
        <f>N33+1</f>
        <v>2041</v>
      </c>
      <c r="P33">
        <f t="shared" ref="P33:U33" si="12">O33+1</f>
        <v>2042</v>
      </c>
      <c r="Q33">
        <f t="shared" si="12"/>
        <v>2043</v>
      </c>
      <c r="R33">
        <f t="shared" si="12"/>
        <v>2044</v>
      </c>
      <c r="S33">
        <f t="shared" si="12"/>
        <v>2045</v>
      </c>
      <c r="T33">
        <f t="shared" si="12"/>
        <v>2046</v>
      </c>
      <c r="U33">
        <f t="shared" si="12"/>
        <v>2047</v>
      </c>
      <c r="V33">
        <f>U33+1</f>
        <v>2048</v>
      </c>
      <c r="W33">
        <f t="shared" ref="W33:X33" si="13">V33+1</f>
        <v>2049</v>
      </c>
      <c r="X33">
        <f t="shared" si="13"/>
        <v>2050</v>
      </c>
    </row>
    <row r="34" spans="1:31" ht="29">
      <c r="B34" s="53" t="s">
        <v>132</v>
      </c>
      <c r="D34" s="55">
        <f>HLOOKUP(D33,$C$20:$G$22,3,FALSE)</f>
        <v>718</v>
      </c>
      <c r="E34" s="31" cm="1">
        <f t="array" ref="E34">TREND($D$22:$E$22,$D$20:$E$20,E33)</f>
        <v>783</v>
      </c>
      <c r="F34" s="31" cm="1">
        <f t="array" ref="F34">TREND($D$22:$E$22,$D$20:$E$20,F33)</f>
        <v>848</v>
      </c>
      <c r="G34" s="31" cm="1">
        <f t="array" ref="G34">TREND($D$22:$E$22,$D$20:$E$20,G33)</f>
        <v>913</v>
      </c>
      <c r="H34" s="31" cm="1">
        <f t="array" ref="H34">TREND($D$22:$E$22,$D$20:$E$20,H33)</f>
        <v>978</v>
      </c>
      <c r="I34" s="55">
        <f>HLOOKUP(I33,$C$20:$G$22,3,FALSE)</f>
        <v>1043</v>
      </c>
      <c r="J34" s="31" cm="1">
        <f t="array" ref="J34">TREND($E$22:$F$22,$E$20:$F$20,J33)</f>
        <v>1078.7999999999884</v>
      </c>
      <c r="K34" s="31" cm="1">
        <f t="array" ref="K34">TREND($E$22:$F$22,$E$20:$F$20,K33)</f>
        <v>1114.5999999999913</v>
      </c>
      <c r="L34" s="31" cm="1">
        <f t="array" ref="L34">TREND($E$22:$F$22,$E$20:$F$20,L33)</f>
        <v>1150.3999999999942</v>
      </c>
      <c r="M34" s="31" cm="1">
        <f t="array" ref="M34">TREND($E$22:$F$22,$E$20:$F$20,M33)</f>
        <v>1186.1999999999971</v>
      </c>
      <c r="N34" s="55">
        <f>HLOOKUP(N33,$C$20:$G$22,3,FALSE)</f>
        <v>1222</v>
      </c>
      <c r="O34" s="31" cm="1">
        <f t="array" ref="O34">TREND($F$22:$G$22,$F$20:$G$20,O33)</f>
        <v>1267.7000000000116</v>
      </c>
      <c r="P34" s="31" cm="1">
        <f t="array" ref="P34">TREND($F$22:$G$22,$F$20:$G$20,P33)</f>
        <v>1313.4000000000087</v>
      </c>
      <c r="Q34" s="31" cm="1">
        <f t="array" ref="Q34">TREND($F$22:$G$22,$F$20:$G$20,Q33)</f>
        <v>1359.1000000000058</v>
      </c>
      <c r="R34" s="31" cm="1">
        <f t="array" ref="R34">TREND($F$22:$G$22,$F$20:$G$20,R33)</f>
        <v>1404.8000000000029</v>
      </c>
      <c r="S34" s="31" cm="1">
        <f t="array" ref="S34">TREND($F$22:$G$22,$F$20:$G$20,S33)</f>
        <v>1450.5</v>
      </c>
      <c r="T34" s="31" cm="1">
        <f t="array" ref="T34">TREND($F$22:$G$22,$F$20:$G$20,T33)</f>
        <v>1496.2000000000116</v>
      </c>
      <c r="U34" s="31" cm="1">
        <f t="array" ref="U34">TREND($F$22:$G$22,$F$20:$G$20,U33)</f>
        <v>1541.9000000000087</v>
      </c>
      <c r="V34" s="31" cm="1">
        <f t="array" ref="V34">TREND($F$22:$G$22,$F$20:$G$20,V33)</f>
        <v>1587.6000000000058</v>
      </c>
      <c r="W34" s="31" cm="1">
        <f t="array" ref="W34">TREND($F$22:$G$22,$F$20:$G$20,W33)</f>
        <v>1633.3000000000029</v>
      </c>
      <c r="X34" s="55">
        <f>HLOOKUP(X33,$C$20:$G$22,3,FALSE)</f>
        <v>1679</v>
      </c>
    </row>
    <row r="35" spans="1:31">
      <c r="A35" t="s">
        <v>136</v>
      </c>
      <c r="B35" t="s">
        <v>125</v>
      </c>
      <c r="C35" s="56">
        <f>C27</f>
        <v>5.6192236598880285E-2</v>
      </c>
      <c r="D35" s="56">
        <f t="shared" ref="D35:I35" si="14">D27</f>
        <v>5.6192236598880285E-2</v>
      </c>
      <c r="E35" s="56">
        <f t="shared" si="14"/>
        <v>5.6192236598880285E-2</v>
      </c>
      <c r="F35" s="56">
        <f t="shared" si="14"/>
        <v>5.3202660133009783E-2</v>
      </c>
      <c r="G35" s="56">
        <f t="shared" si="14"/>
        <v>5.0515121302761257E-2</v>
      </c>
      <c r="H35" s="56">
        <f t="shared" si="14"/>
        <v>4.8086048718762431E-2</v>
      </c>
      <c r="I35" s="56">
        <f t="shared" si="14"/>
        <v>4.5879867189860368E-2</v>
      </c>
      <c r="J35" s="44">
        <f>J31</f>
        <v>3.4324065196537301E-2</v>
      </c>
      <c r="K35" s="44">
        <f t="shared" ref="K35:X35" si="15">K31</f>
        <v>3.3185020393032394E-2</v>
      </c>
      <c r="L35" s="44">
        <f t="shared" si="15"/>
        <v>3.2119145881933653E-2</v>
      </c>
      <c r="M35" s="44">
        <f t="shared" si="15"/>
        <v>3.1119610570239153E-2</v>
      </c>
      <c r="N35" s="44">
        <f t="shared" si="15"/>
        <v>3.018040802563049E-2</v>
      </c>
      <c r="O35" s="44">
        <f t="shared" si="15"/>
        <v>3.7397708674314023E-2</v>
      </c>
      <c r="P35" s="44">
        <f t="shared" si="15"/>
        <v>3.6049538534350889E-2</v>
      </c>
      <c r="Q35" s="44">
        <f t="shared" si="15"/>
        <v>3.4795188061517379E-2</v>
      </c>
      <c r="R35" s="44">
        <f t="shared" si="15"/>
        <v>3.3625193142518439E-2</v>
      </c>
      <c r="S35" s="44">
        <f t="shared" si="15"/>
        <v>3.2531321184508188E-2</v>
      </c>
      <c r="T35" s="44">
        <f t="shared" si="15"/>
        <v>3.1506377111348849E-2</v>
      </c>
      <c r="U35" s="44">
        <f t="shared" si="15"/>
        <v>3.0544044913779489E-2</v>
      </c>
      <c r="V35" s="44">
        <f t="shared" si="15"/>
        <v>2.963875737725985E-2</v>
      </c>
      <c r="W35" s="44">
        <f t="shared" si="15"/>
        <v>2.8785588309395926E-2</v>
      </c>
      <c r="X35" s="44">
        <f t="shared" si="15"/>
        <v>2.7980162860464786E-2</v>
      </c>
    </row>
    <row r="37" spans="1:31" ht="29">
      <c r="B37" s="53" t="s">
        <v>132</v>
      </c>
      <c r="C37" s="31">
        <f>'Compare AEO'!C40</f>
        <v>91.2182897062401</v>
      </c>
      <c r="D37" s="31">
        <f>'Compare AEO'!D40</f>
        <v>125.72255892546752</v>
      </c>
      <c r="E37" s="31">
        <f>'Compare AEO'!E40</f>
        <v>115.67905369621086</v>
      </c>
      <c r="F37" s="31">
        <f>'Compare AEO'!F40</f>
        <v>124.56526271679206</v>
      </c>
      <c r="G37" s="31">
        <f>'Compare AEO'!G40</f>
        <v>125.00096154184995</v>
      </c>
      <c r="H37" s="31">
        <f>'Compare AEO'!H40</f>
        <v>138.05901313974039</v>
      </c>
      <c r="I37" s="31">
        <f>'Compare AEO'!I40</f>
        <v>148.23645493182025</v>
      </c>
      <c r="J37" s="31">
        <f>'Compare AEO'!J40</f>
        <v>157.74638303586781</v>
      </c>
      <c r="K37" s="31">
        <f>'Compare AEO'!K40</f>
        <v>167.67843389511123</v>
      </c>
      <c r="L37" s="31">
        <f>'Compare AEO'!L40</f>
        <v>178.53833272672344</v>
      </c>
      <c r="M37" s="31">
        <f>'Compare AEO'!M40</f>
        <v>190.90304906203346</v>
      </c>
      <c r="N37" s="31">
        <f>'Compare AEO'!N40</f>
        <v>204.90759927698193</v>
      </c>
      <c r="O37" s="31">
        <f>'Compare AEO'!O40</f>
        <v>220.23714975399542</v>
      </c>
      <c r="P37" s="31">
        <f>'Compare AEO'!P40</f>
        <v>236.90296559037515</v>
      </c>
      <c r="Q37" s="31">
        <f>'Compare AEO'!Q40</f>
        <v>253.35275936350308</v>
      </c>
      <c r="R37" s="31">
        <f>'Compare AEO'!R40</f>
        <v>270.49083792115135</v>
      </c>
      <c r="S37" s="31">
        <f>'Compare AEO'!S40</f>
        <v>288.32337732527498</v>
      </c>
      <c r="T37" s="31">
        <f>'Compare AEO'!T40</f>
        <v>306.48413949163705</v>
      </c>
      <c r="U37" s="31">
        <f>'Compare AEO'!U40</f>
        <v>324.60514363873614</v>
      </c>
      <c r="V37" s="31">
        <f>'Compare AEO'!V40</f>
        <v>342.79914423058221</v>
      </c>
      <c r="W37" s="31">
        <f>'Compare AEO'!W40</f>
        <v>361.5433897407504</v>
      </c>
      <c r="X37" s="31">
        <f>'Compare AEO'!X40</f>
        <v>380.2077065531563</v>
      </c>
    </row>
    <row r="38" spans="1:31">
      <c r="A38" t="s">
        <v>137</v>
      </c>
      <c r="B38" t="s">
        <v>125</v>
      </c>
      <c r="C38" s="56">
        <f>D38</f>
        <v>7.6817787980161256E-2</v>
      </c>
      <c r="D38" s="56">
        <f>E38</f>
        <v>7.6817787980161256E-2</v>
      </c>
      <c r="E38" s="44">
        <f>F38</f>
        <v>7.6817787980161256E-2</v>
      </c>
      <c r="F38" s="44">
        <f t="shared" ref="F38:X38" si="16">F37/E37-1</f>
        <v>7.6817787980161256E-2</v>
      </c>
      <c r="G38" s="44">
        <f t="shared" si="16"/>
        <v>3.4977554380346554E-3</v>
      </c>
      <c r="H38" s="44">
        <f t="shared" si="16"/>
        <v>0.10446360921406717</v>
      </c>
      <c r="I38" s="44">
        <f t="shared" si="16"/>
        <v>7.3718054045326831E-2</v>
      </c>
      <c r="J38" s="44">
        <f t="shared" si="16"/>
        <v>6.4153774511280348E-2</v>
      </c>
      <c r="K38" s="44">
        <f t="shared" si="16"/>
        <v>6.2962146377613548E-2</v>
      </c>
      <c r="L38" s="44">
        <f t="shared" si="16"/>
        <v>6.4766222938398066E-2</v>
      </c>
      <c r="M38" s="44">
        <f t="shared" si="16"/>
        <v>6.9255247018778165E-2</v>
      </c>
      <c r="N38" s="44">
        <f t="shared" si="16"/>
        <v>7.3359489456858995E-2</v>
      </c>
      <c r="O38" s="44">
        <f t="shared" si="16"/>
        <v>7.4812015421116262E-2</v>
      </c>
      <c r="P38" s="44">
        <f t="shared" si="16"/>
        <v>7.5672137307422505E-2</v>
      </c>
      <c r="Q38" s="44">
        <f t="shared" si="16"/>
        <v>6.9436841924431558E-2</v>
      </c>
      <c r="R38" s="44">
        <f t="shared" si="16"/>
        <v>6.7645122953087888E-2</v>
      </c>
      <c r="S38" s="44">
        <f t="shared" si="16"/>
        <v>6.5926593082320295E-2</v>
      </c>
      <c r="T38" s="44">
        <f t="shared" si="16"/>
        <v>6.2987477237663736E-2</v>
      </c>
      <c r="U38" s="44">
        <f t="shared" si="16"/>
        <v>5.9125422206696365E-2</v>
      </c>
      <c r="V38" s="44">
        <f t="shared" si="16"/>
        <v>5.6049637377572736E-2</v>
      </c>
      <c r="W38" s="44">
        <f t="shared" si="16"/>
        <v>5.4679965879844694E-2</v>
      </c>
      <c r="X38" s="44">
        <f t="shared" si="16"/>
        <v>5.1624002379878631E-2</v>
      </c>
    </row>
    <row r="40" spans="1:31" ht="29">
      <c r="A40" s="57" t="s">
        <v>138</v>
      </c>
      <c r="B40" t="s">
        <v>139</v>
      </c>
      <c r="C40" s="39">
        <v>2029</v>
      </c>
      <c r="D40" s="39">
        <f>C40+1</f>
        <v>2030</v>
      </c>
      <c r="E40" s="39">
        <f t="shared" ref="E40:X40" si="17">D40+1</f>
        <v>2031</v>
      </c>
      <c r="F40" s="39">
        <f t="shared" si="17"/>
        <v>2032</v>
      </c>
      <c r="G40" s="39">
        <f t="shared" si="17"/>
        <v>2033</v>
      </c>
      <c r="H40" s="39">
        <f t="shared" si="17"/>
        <v>2034</v>
      </c>
      <c r="I40" s="39">
        <f t="shared" si="17"/>
        <v>2035</v>
      </c>
      <c r="J40" s="39">
        <f t="shared" si="17"/>
        <v>2036</v>
      </c>
      <c r="K40" s="39">
        <f t="shared" si="17"/>
        <v>2037</v>
      </c>
      <c r="L40" s="39">
        <f t="shared" si="17"/>
        <v>2038</v>
      </c>
      <c r="M40" s="39">
        <f t="shared" si="17"/>
        <v>2039</v>
      </c>
      <c r="N40" s="39">
        <f t="shared" si="17"/>
        <v>2040</v>
      </c>
      <c r="O40" s="39">
        <f>N40+1</f>
        <v>2041</v>
      </c>
      <c r="P40" s="39">
        <f t="shared" si="17"/>
        <v>2042</v>
      </c>
      <c r="Q40" s="39">
        <f t="shared" si="17"/>
        <v>2043</v>
      </c>
      <c r="R40" s="39">
        <f t="shared" si="17"/>
        <v>2044</v>
      </c>
      <c r="S40" s="39">
        <f t="shared" si="17"/>
        <v>2045</v>
      </c>
      <c r="T40" s="39">
        <f t="shared" si="17"/>
        <v>2046</v>
      </c>
      <c r="U40" s="39">
        <f t="shared" si="17"/>
        <v>2047</v>
      </c>
      <c r="V40" s="39">
        <f>U40+1</f>
        <v>2048</v>
      </c>
      <c r="W40" s="39">
        <f t="shared" si="17"/>
        <v>2049</v>
      </c>
      <c r="X40" s="39">
        <f t="shared" si="17"/>
        <v>2050</v>
      </c>
    </row>
    <row r="41" spans="1:31">
      <c r="A41" s="47" t="s">
        <v>134</v>
      </c>
      <c r="B41" t="s">
        <v>126</v>
      </c>
      <c r="C41" s="43">
        <f>H13*(1+INDEX($C$27:$C$38,MATCH($A41,$A$27:$A$38,0),1))</f>
        <v>317.91487878930008</v>
      </c>
      <c r="D41" s="31">
        <f t="shared" ref="D41:X43" si="18">C41*(1+INDEX(C$27:C$38,MATCH($A41,$A$27:$A$38,0),1))</f>
        <v>335.77922687653279</v>
      </c>
      <c r="E41" s="31">
        <f t="shared" si="18"/>
        <v>354.64741263816802</v>
      </c>
      <c r="F41" s="31">
        <f t="shared" si="18"/>
        <v>374.5758439583127</v>
      </c>
      <c r="G41" s="31">
        <f t="shared" si="18"/>
        <v>394.5042752784621</v>
      </c>
      <c r="H41" s="31">
        <f t="shared" si="18"/>
        <v>414.43270659861156</v>
      </c>
      <c r="I41" s="31">
        <f t="shared" si="18"/>
        <v>434.36113791876096</v>
      </c>
      <c r="J41" s="31">
        <f t="shared" si="18"/>
        <v>454.28956923891036</v>
      </c>
      <c r="K41" s="31">
        <f t="shared" si="18"/>
        <v>465.17154160452156</v>
      </c>
      <c r="L41" s="31">
        <f t="shared" si="18"/>
        <v>476.05351397012805</v>
      </c>
      <c r="M41" s="31">
        <f t="shared" si="18"/>
        <v>486.93548633573442</v>
      </c>
      <c r="N41" s="31">
        <f t="shared" si="18"/>
        <v>497.8174587013408</v>
      </c>
      <c r="O41" s="31">
        <f t="shared" si="18"/>
        <v>508.69943106694723</v>
      </c>
      <c r="P41" s="31">
        <f t="shared" si="18"/>
        <v>514.86151180409934</v>
      </c>
      <c r="Q41" s="31">
        <f t="shared" si="18"/>
        <v>521.02359254124906</v>
      </c>
      <c r="R41" s="31">
        <f t="shared" si="18"/>
        <v>527.18567327840117</v>
      </c>
      <c r="S41" s="31">
        <f t="shared" si="18"/>
        <v>533.34775401555328</v>
      </c>
      <c r="T41" s="31">
        <f t="shared" si="18"/>
        <v>539.50983475270311</v>
      </c>
      <c r="U41" s="31">
        <f t="shared" si="18"/>
        <v>545.67191548985522</v>
      </c>
      <c r="V41" s="31">
        <f t="shared" si="18"/>
        <v>551.83399622700495</v>
      </c>
      <c r="W41" s="31">
        <f t="shared" si="18"/>
        <v>557.99607696415706</v>
      </c>
      <c r="X41" s="31">
        <f t="shared" si="18"/>
        <v>564.15815770130916</v>
      </c>
    </row>
    <row r="42" spans="1:31">
      <c r="A42" s="47" t="s">
        <v>136</v>
      </c>
      <c r="B42" t="s">
        <v>128</v>
      </c>
      <c r="C42" s="43">
        <f>H14*(1+INDEX($C$27:$C$38,MATCH($A42,$A$27:$A$38,0),1))</f>
        <v>612.5914972273506</v>
      </c>
      <c r="D42" s="31">
        <f t="shared" si="18"/>
        <v>647.01438357801226</v>
      </c>
      <c r="E42" s="31">
        <f t="shared" si="18"/>
        <v>683.37156890290657</v>
      </c>
      <c r="F42" s="31">
        <f t="shared" si="18"/>
        <v>721.77174578764675</v>
      </c>
      <c r="G42" s="31">
        <f t="shared" si="18"/>
        <v>760.17192267239602</v>
      </c>
      <c r="H42" s="31">
        <f t="shared" si="18"/>
        <v>798.57209955714541</v>
      </c>
      <c r="I42" s="31">
        <f t="shared" si="18"/>
        <v>836.97227644189468</v>
      </c>
      <c r="J42" s="31">
        <f t="shared" si="18"/>
        <v>875.37245332664395</v>
      </c>
      <c r="K42" s="31">
        <f t="shared" si="18"/>
        <v>905.41879448588043</v>
      </c>
      <c r="L42" s="31">
        <f t="shared" si="18"/>
        <v>935.46513564512918</v>
      </c>
      <c r="M42" s="31">
        <f t="shared" si="18"/>
        <v>965.51147680437793</v>
      </c>
      <c r="N42" s="31">
        <f t="shared" si="18"/>
        <v>995.55781796362669</v>
      </c>
      <c r="O42" s="31">
        <f t="shared" si="18"/>
        <v>1025.6041591228752</v>
      </c>
      <c r="P42" s="31">
        <f t="shared" si="18"/>
        <v>1063.9594046809173</v>
      </c>
      <c r="Q42" s="31">
        <f t="shared" si="18"/>
        <v>1102.314650238947</v>
      </c>
      <c r="R42" s="31">
        <f t="shared" si="18"/>
        <v>1140.669895796977</v>
      </c>
      <c r="S42" s="31">
        <f t="shared" si="18"/>
        <v>1179.0251413550068</v>
      </c>
      <c r="T42" s="31">
        <f t="shared" si="18"/>
        <v>1217.3803869130368</v>
      </c>
      <c r="U42" s="31">
        <f t="shared" si="18"/>
        <v>1255.7356324710786</v>
      </c>
      <c r="V42" s="31">
        <f t="shared" si="18"/>
        <v>1294.0908780291086</v>
      </c>
      <c r="W42" s="31">
        <f t="shared" si="18"/>
        <v>1332.4461235871386</v>
      </c>
      <c r="X42" s="31">
        <f t="shared" si="18"/>
        <v>1370.8013691451683</v>
      </c>
    </row>
    <row r="43" spans="1:31">
      <c r="A43" s="47" t="s">
        <v>134</v>
      </c>
      <c r="B43" t="s">
        <v>116</v>
      </c>
      <c r="C43" s="58">
        <f>I15</f>
        <v>408</v>
      </c>
      <c r="D43" s="58">
        <f>J15</f>
        <v>449</v>
      </c>
      <c r="E43" s="31">
        <f t="shared" si="18"/>
        <v>474.23031423289723</v>
      </c>
      <c r="F43" s="31">
        <f t="shared" si="18"/>
        <v>500.87837625263353</v>
      </c>
      <c r="G43" s="31">
        <f t="shared" si="18"/>
        <v>527.52643827237614</v>
      </c>
      <c r="H43" s="31">
        <f t="shared" si="18"/>
        <v>554.17450029211886</v>
      </c>
      <c r="I43" s="31">
        <f t="shared" si="18"/>
        <v>580.82256231186147</v>
      </c>
      <c r="J43" s="31">
        <f t="shared" si="18"/>
        <v>607.47062433160409</v>
      </c>
      <c r="K43" s="31">
        <f t="shared" si="18"/>
        <v>622.02186872396794</v>
      </c>
      <c r="L43" s="31">
        <f t="shared" si="18"/>
        <v>636.57311311632543</v>
      </c>
      <c r="M43" s="31">
        <f t="shared" si="18"/>
        <v>651.12435750868292</v>
      </c>
      <c r="N43" s="31">
        <f t="shared" si="18"/>
        <v>665.6756019010403</v>
      </c>
      <c r="O43" s="31">
        <f t="shared" si="18"/>
        <v>680.22684629339778</v>
      </c>
      <c r="P43" s="31">
        <f t="shared" si="18"/>
        <v>688.4667075758191</v>
      </c>
      <c r="Q43" s="31">
        <f t="shared" si="18"/>
        <v>696.70656885823723</v>
      </c>
      <c r="R43" s="31">
        <f t="shared" si="18"/>
        <v>704.94643014065855</v>
      </c>
      <c r="S43" s="31">
        <f t="shared" si="18"/>
        <v>713.18629142307975</v>
      </c>
      <c r="T43" s="31">
        <f t="shared" si="18"/>
        <v>721.426152705498</v>
      </c>
      <c r="U43" s="31">
        <f t="shared" si="18"/>
        <v>729.66601398791931</v>
      </c>
      <c r="V43" s="31">
        <f t="shared" si="18"/>
        <v>737.90587527033733</v>
      </c>
      <c r="W43" s="31">
        <f t="shared" si="18"/>
        <v>746.14573655275854</v>
      </c>
      <c r="X43" s="31">
        <f t="shared" si="18"/>
        <v>754.38559783517974</v>
      </c>
    </row>
    <row r="46" spans="1:31" s="59" customFormat="1">
      <c r="B46" s="59" t="s">
        <v>140</v>
      </c>
    </row>
    <row r="47" spans="1:31">
      <c r="A47" s="39" t="s">
        <v>114</v>
      </c>
      <c r="B47" s="39" t="s">
        <v>5</v>
      </c>
      <c r="C47" s="39">
        <v>2022</v>
      </c>
      <c r="D47" s="39">
        <f>C47+1</f>
        <v>2023</v>
      </c>
      <c r="E47" s="39">
        <f t="shared" ref="E47:AD47" si="19">D47+1</f>
        <v>2024</v>
      </c>
      <c r="F47" s="39">
        <f t="shared" si="19"/>
        <v>2025</v>
      </c>
      <c r="G47" s="39">
        <f t="shared" si="19"/>
        <v>2026</v>
      </c>
      <c r="H47" s="39">
        <f t="shared" si="19"/>
        <v>2027</v>
      </c>
      <c r="I47" s="39">
        <f t="shared" si="19"/>
        <v>2028</v>
      </c>
      <c r="J47" s="39">
        <f t="shared" si="19"/>
        <v>2029</v>
      </c>
      <c r="K47" s="39">
        <f t="shared" si="19"/>
        <v>2030</v>
      </c>
      <c r="L47" s="39">
        <f t="shared" si="19"/>
        <v>2031</v>
      </c>
      <c r="M47" s="39">
        <f t="shared" si="19"/>
        <v>2032</v>
      </c>
      <c r="N47" s="39">
        <f t="shared" si="19"/>
        <v>2033</v>
      </c>
      <c r="O47" s="39">
        <f t="shared" si="19"/>
        <v>2034</v>
      </c>
      <c r="P47" s="39">
        <f t="shared" si="19"/>
        <v>2035</v>
      </c>
      <c r="Q47" s="39">
        <f t="shared" si="19"/>
        <v>2036</v>
      </c>
      <c r="R47" s="39">
        <f t="shared" si="19"/>
        <v>2037</v>
      </c>
      <c r="S47" s="39">
        <f t="shared" si="19"/>
        <v>2038</v>
      </c>
      <c r="T47" s="39">
        <f t="shared" si="19"/>
        <v>2039</v>
      </c>
      <c r="U47" s="39">
        <f t="shared" si="19"/>
        <v>2040</v>
      </c>
      <c r="V47" s="39">
        <f t="shared" si="19"/>
        <v>2041</v>
      </c>
      <c r="W47" s="39">
        <f t="shared" si="19"/>
        <v>2042</v>
      </c>
      <c r="X47" s="39">
        <f t="shared" si="19"/>
        <v>2043</v>
      </c>
      <c r="Y47" s="39">
        <f t="shared" si="19"/>
        <v>2044</v>
      </c>
      <c r="Z47" s="39">
        <f t="shared" si="19"/>
        <v>2045</v>
      </c>
      <c r="AA47" s="39">
        <f t="shared" si="19"/>
        <v>2046</v>
      </c>
      <c r="AB47" s="39">
        <f t="shared" si="19"/>
        <v>2047</v>
      </c>
      <c r="AC47" s="39">
        <f>AB47+1</f>
        <v>2048</v>
      </c>
      <c r="AD47" s="39">
        <f t="shared" si="19"/>
        <v>2049</v>
      </c>
      <c r="AE47" s="39">
        <f>AD47+1</f>
        <v>2050</v>
      </c>
    </row>
    <row r="48" spans="1:31">
      <c r="A48" s="48" t="s">
        <v>141</v>
      </c>
      <c r="B48" s="48" t="s">
        <v>126</v>
      </c>
      <c r="C48" s="60">
        <f>F7</f>
        <v>156</v>
      </c>
      <c r="D48" s="60">
        <f>G7</f>
        <v>176</v>
      </c>
      <c r="E48" s="61">
        <f>$D48+'Compare AEO'!C40</f>
        <v>267.21828970624011</v>
      </c>
      <c r="F48" s="61">
        <f>$D48+'Compare AEO'!D40</f>
        <v>301.72255892546752</v>
      </c>
      <c r="G48" s="61">
        <f>$D48+'Compare AEO'!E40</f>
        <v>291.67905369621087</v>
      </c>
      <c r="H48" s="61">
        <f>$D48+'Compare AEO'!F40</f>
        <v>300.56526271679206</v>
      </c>
      <c r="I48" s="61">
        <f>$D48+'Compare AEO'!G40</f>
        <v>301.00096154184996</v>
      </c>
      <c r="J48" s="61">
        <f>$D48+'Compare AEO'!H40</f>
        <v>314.05901313974039</v>
      </c>
      <c r="K48" s="61">
        <f>$D48+'Compare AEO'!I40</f>
        <v>324.23645493182028</v>
      </c>
      <c r="L48" s="61">
        <f>$D48+'Compare AEO'!J40</f>
        <v>333.74638303586778</v>
      </c>
      <c r="M48" s="61">
        <f>$D48+'Compare AEO'!K40</f>
        <v>343.6784338951112</v>
      </c>
      <c r="N48" s="61">
        <f>$D48+'Compare AEO'!L40</f>
        <v>354.53833272672341</v>
      </c>
      <c r="O48" s="61">
        <f>$D48+'Compare AEO'!M40</f>
        <v>366.90304906203346</v>
      </c>
      <c r="P48" s="61">
        <f>$D48+'Compare AEO'!N40</f>
        <v>380.90759927698195</v>
      </c>
      <c r="Q48" s="61">
        <f>$D48+'Compare AEO'!O40</f>
        <v>396.23714975399542</v>
      </c>
      <c r="R48" s="61">
        <f>$D48+'Compare AEO'!P40</f>
        <v>412.90296559037517</v>
      </c>
      <c r="S48" s="61">
        <f>$D48+'Compare AEO'!Q40</f>
        <v>429.35275936350308</v>
      </c>
      <c r="T48" s="61">
        <f>$D48+'Compare AEO'!R40</f>
        <v>446.49083792115135</v>
      </c>
      <c r="U48" s="61">
        <f>$D48+'Compare AEO'!S40</f>
        <v>464.32337732527498</v>
      </c>
      <c r="V48" s="61">
        <f>$D48+'Compare AEO'!T40</f>
        <v>482.48413949163705</v>
      </c>
      <c r="W48" s="61">
        <f>$D48+'Compare AEO'!U40</f>
        <v>500.60514363873614</v>
      </c>
      <c r="X48" s="61">
        <f>$D48+'Compare AEO'!V40</f>
        <v>518.79914423058221</v>
      </c>
      <c r="Y48" s="61">
        <f>$D48+'Compare AEO'!W40</f>
        <v>537.5433897407504</v>
      </c>
      <c r="Z48" s="61">
        <f>$D48+'Compare AEO'!X40</f>
        <v>556.2077065531563</v>
      </c>
      <c r="AA48" s="61">
        <f>$D48+'Compare AEO'!Y40</f>
        <v>574.84551577886691</v>
      </c>
      <c r="AB48" s="61">
        <f>$D48+'Compare AEO'!Z40</f>
        <v>593.90860164682601</v>
      </c>
      <c r="AC48" s="61">
        <f>$D48+'Compare AEO'!AA40</f>
        <v>613.25128498502227</v>
      </c>
      <c r="AD48" s="61">
        <f>$D48+'Compare AEO'!AB40</f>
        <v>632.71793785855493</v>
      </c>
      <c r="AE48" s="61">
        <f>$D48+'Compare AEO'!AC40</f>
        <v>652.73790807377441</v>
      </c>
    </row>
    <row r="49" spans="1:31" ht="72.5">
      <c r="A49" s="62" t="s">
        <v>142</v>
      </c>
      <c r="B49" s="48" t="s">
        <v>128</v>
      </c>
      <c r="C49" s="60">
        <f>C48</f>
        <v>156</v>
      </c>
      <c r="D49" s="60">
        <f>D48</f>
        <v>176</v>
      </c>
      <c r="E49" s="63">
        <f>D14</f>
        <v>256.8</v>
      </c>
      <c r="F49" s="63">
        <f>E14</f>
        <v>337.6</v>
      </c>
      <c r="G49" s="63">
        <f>F14</f>
        <v>418.40000000000003</v>
      </c>
      <c r="H49" s="63">
        <f>G14</f>
        <v>499.20000000000005</v>
      </c>
      <c r="I49" s="63">
        <f>H14</f>
        <v>580</v>
      </c>
      <c r="J49" s="46">
        <f>C42</f>
        <v>612.5914972273506</v>
      </c>
      <c r="K49" s="46">
        <f t="shared" ref="K49:Z50" si="20">D42</f>
        <v>647.01438357801226</v>
      </c>
      <c r="L49" s="46">
        <f>E42</f>
        <v>683.37156890290657</v>
      </c>
      <c r="M49" s="46">
        <f t="shared" si="20"/>
        <v>721.77174578764675</v>
      </c>
      <c r="N49" s="46">
        <f t="shared" si="20"/>
        <v>760.17192267239602</v>
      </c>
      <c r="O49" s="46">
        <f t="shared" si="20"/>
        <v>798.57209955714541</v>
      </c>
      <c r="P49" s="46">
        <f t="shared" si="20"/>
        <v>836.97227644189468</v>
      </c>
      <c r="Q49" s="46">
        <f t="shared" si="20"/>
        <v>875.37245332664395</v>
      </c>
      <c r="R49" s="46">
        <f t="shared" si="20"/>
        <v>905.41879448588043</v>
      </c>
      <c r="S49" s="46">
        <f t="shared" si="20"/>
        <v>935.46513564512918</v>
      </c>
      <c r="T49" s="46">
        <f t="shared" si="20"/>
        <v>965.51147680437793</v>
      </c>
      <c r="U49" s="46">
        <f t="shared" si="20"/>
        <v>995.55781796362669</v>
      </c>
      <c r="V49" s="46">
        <f t="shared" si="20"/>
        <v>1025.6041591228752</v>
      </c>
      <c r="W49" s="46">
        <f t="shared" si="20"/>
        <v>1063.9594046809173</v>
      </c>
      <c r="X49" s="46">
        <f t="shared" si="20"/>
        <v>1102.314650238947</v>
      </c>
      <c r="Y49" s="46">
        <f t="shared" si="20"/>
        <v>1140.669895796977</v>
      </c>
      <c r="Z49" s="46">
        <f t="shared" si="20"/>
        <v>1179.0251413550068</v>
      </c>
      <c r="AA49" s="46">
        <f t="shared" ref="AA49:AE50" si="21">T42</f>
        <v>1217.3803869130368</v>
      </c>
      <c r="AB49" s="46">
        <f t="shared" si="21"/>
        <v>1255.7356324710786</v>
      </c>
      <c r="AC49" s="46">
        <f t="shared" si="21"/>
        <v>1294.0908780291086</v>
      </c>
      <c r="AD49" s="46">
        <f t="shared" si="21"/>
        <v>1332.4461235871386</v>
      </c>
      <c r="AE49" s="46">
        <f t="shared" si="21"/>
        <v>1370.8013691451683</v>
      </c>
    </row>
    <row r="50" spans="1:31" ht="87">
      <c r="A50" s="62" t="s">
        <v>220</v>
      </c>
      <c r="B50" s="48" t="s">
        <v>116</v>
      </c>
      <c r="C50" s="60">
        <f>C49</f>
        <v>156</v>
      </c>
      <c r="D50" s="60">
        <f>D49</f>
        <v>176</v>
      </c>
      <c r="E50" s="63">
        <f>MAX(D15,E48)</f>
        <v>267.21828970624011</v>
      </c>
      <c r="F50" s="63">
        <f t="shared" ref="F50:I50" si="22">MAX(E15,F48)</f>
        <v>301.72255892546752</v>
      </c>
      <c r="G50" s="63">
        <f t="shared" si="22"/>
        <v>291.67905369621087</v>
      </c>
      <c r="H50" s="63">
        <f t="shared" si="22"/>
        <v>321</v>
      </c>
      <c r="I50" s="63">
        <f t="shared" si="22"/>
        <v>366</v>
      </c>
      <c r="J50" s="63">
        <f>C43</f>
        <v>408</v>
      </c>
      <c r="K50" s="63">
        <f>D43</f>
        <v>449</v>
      </c>
      <c r="L50" s="46">
        <f>E43</f>
        <v>474.23031423289723</v>
      </c>
      <c r="M50" s="46">
        <f t="shared" si="20"/>
        <v>500.87837625263353</v>
      </c>
      <c r="N50" s="46">
        <f t="shared" si="20"/>
        <v>527.52643827237614</v>
      </c>
      <c r="O50" s="46">
        <f t="shared" si="20"/>
        <v>554.17450029211886</v>
      </c>
      <c r="P50" s="46">
        <f t="shared" si="20"/>
        <v>580.82256231186147</v>
      </c>
      <c r="Q50" s="46">
        <f t="shared" si="20"/>
        <v>607.47062433160409</v>
      </c>
      <c r="R50" s="46">
        <f t="shared" si="20"/>
        <v>622.02186872396794</v>
      </c>
      <c r="S50" s="46">
        <f t="shared" si="20"/>
        <v>636.57311311632543</v>
      </c>
      <c r="T50" s="46">
        <f t="shared" si="20"/>
        <v>651.12435750868292</v>
      </c>
      <c r="U50" s="46">
        <f t="shared" si="20"/>
        <v>665.6756019010403</v>
      </c>
      <c r="V50" s="46">
        <f t="shared" si="20"/>
        <v>680.22684629339778</v>
      </c>
      <c r="W50" s="46">
        <f t="shared" si="20"/>
        <v>688.4667075758191</v>
      </c>
      <c r="X50" s="46">
        <f t="shared" si="20"/>
        <v>696.70656885823723</v>
      </c>
      <c r="Y50" s="46">
        <f t="shared" si="20"/>
        <v>704.94643014065855</v>
      </c>
      <c r="Z50" s="46">
        <f t="shared" si="20"/>
        <v>713.18629142307975</v>
      </c>
      <c r="AA50" s="46">
        <f t="shared" si="21"/>
        <v>721.426152705498</v>
      </c>
      <c r="AB50" s="46">
        <f t="shared" si="21"/>
        <v>729.66601398791931</v>
      </c>
      <c r="AC50" s="46">
        <f t="shared" si="21"/>
        <v>737.90587527033733</v>
      </c>
      <c r="AD50" s="46">
        <f t="shared" si="21"/>
        <v>746.14573655275854</v>
      </c>
      <c r="AE50" s="46">
        <f t="shared" si="21"/>
        <v>754.38559783517974</v>
      </c>
    </row>
  </sheetData>
  <dataValidations count="2">
    <dataValidation type="list" allowBlank="1" showInputMessage="1" showErrorMessage="1" sqref="A41:A42" xr:uid="{75393353-1484-41B0-BD70-36377B392B4D}">
      <formula1>"ADP,ADP high,AEO,ADP hybrid"</formula1>
    </dataValidation>
    <dataValidation type="list" allowBlank="1" showInputMessage="1" showErrorMessage="1" sqref="A43" xr:uid="{62A7EF1F-26F1-4C8C-A8EE-2B2E5C531FCD}">
      <formula1>"ADP,ADP high,AEO"</formula1>
    </dataValidation>
  </dataValidations>
  <hyperlinks>
    <hyperlink ref="D4" r:id="rId1" location="page=50" xr:uid="{26ED0F1C-8912-43E9-A0A4-ECB4A591CBF8}"/>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9CC13-B84D-44EA-A8E4-8EB458F00A4B}">
  <sheetPr>
    <tabColor theme="4" tint="0.79998168889431442"/>
  </sheetPr>
  <dimension ref="A1"/>
  <sheetViews>
    <sheetView workbookViewId="0">
      <selection activeCell="B48" sqref="B48"/>
    </sheetView>
  </sheetViews>
  <sheetFormatPr defaultRowHeight="14.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86DC3-0746-4619-9F3A-761805CD2C31}">
  <dimension ref="A1:AC59"/>
  <sheetViews>
    <sheetView workbookViewId="0">
      <selection activeCell="B48" sqref="B48"/>
    </sheetView>
  </sheetViews>
  <sheetFormatPr defaultRowHeight="14.5"/>
  <cols>
    <col min="1" max="1" width="37" customWidth="1"/>
  </cols>
  <sheetData>
    <row r="1" spans="2:13">
      <c r="B1" t="s">
        <v>114</v>
      </c>
      <c r="C1" t="s">
        <v>143</v>
      </c>
    </row>
    <row r="2" spans="2:13">
      <c r="B2" t="s">
        <v>144</v>
      </c>
      <c r="C2" s="29" t="s">
        <v>145</v>
      </c>
      <c r="L2" s="29" t="s">
        <v>146</v>
      </c>
    </row>
    <row r="3" spans="2:13">
      <c r="B3" t="s">
        <v>147</v>
      </c>
      <c r="C3">
        <v>2025</v>
      </c>
      <c r="D3">
        <f>C3+5</f>
        <v>2030</v>
      </c>
      <c r="E3">
        <v>2035</v>
      </c>
      <c r="F3">
        <v>2040</v>
      </c>
      <c r="G3">
        <v>2050</v>
      </c>
    </row>
    <row r="4" spans="2:13">
      <c r="B4" t="s">
        <v>99</v>
      </c>
      <c r="C4" s="49">
        <f>AVERAGE(F10:G10)</f>
        <v>83.8</v>
      </c>
      <c r="D4">
        <f>G10</f>
        <v>97.1</v>
      </c>
      <c r="F4">
        <f>H10</f>
        <v>126.9</v>
      </c>
      <c r="G4">
        <f>I10</f>
        <v>159.4</v>
      </c>
      <c r="M4" t="s">
        <v>148</v>
      </c>
    </row>
    <row r="6" spans="2:13">
      <c r="B6" t="s">
        <v>149</v>
      </c>
    </row>
    <row r="7" spans="2:13">
      <c r="C7">
        <v>2012</v>
      </c>
      <c r="D7">
        <v>2015</v>
      </c>
      <c r="E7">
        <v>2018</v>
      </c>
      <c r="F7">
        <v>2020</v>
      </c>
      <c r="G7">
        <v>2030</v>
      </c>
      <c r="H7">
        <v>2040</v>
      </c>
      <c r="I7">
        <v>2050</v>
      </c>
    </row>
    <row r="8" spans="2:13">
      <c r="B8" t="s">
        <v>150</v>
      </c>
      <c r="C8">
        <v>46</v>
      </c>
      <c r="D8">
        <v>53</v>
      </c>
      <c r="E8">
        <v>60</v>
      </c>
      <c r="F8">
        <v>64</v>
      </c>
      <c r="G8">
        <v>88</v>
      </c>
      <c r="H8">
        <v>117</v>
      </c>
      <c r="I8">
        <v>149</v>
      </c>
    </row>
    <row r="9" spans="2:13">
      <c r="B9" t="s">
        <v>151</v>
      </c>
      <c r="C9">
        <v>4.5999999999999996</v>
      </c>
      <c r="D9">
        <v>5.5</v>
      </c>
      <c r="E9" s="38">
        <f>AVERAGE(D9,F9)</f>
        <v>6</v>
      </c>
      <c r="F9">
        <v>6.5</v>
      </c>
      <c r="G9">
        <v>9.1</v>
      </c>
      <c r="H9">
        <v>9.9</v>
      </c>
      <c r="I9">
        <v>10.4</v>
      </c>
    </row>
    <row r="10" spans="2:13">
      <c r="B10" t="s">
        <v>152</v>
      </c>
      <c r="C10">
        <f>SUM(C8:C9)</f>
        <v>50.6</v>
      </c>
      <c r="D10">
        <f t="shared" ref="D10:I10" si="0">SUM(D8:D9)</f>
        <v>58.5</v>
      </c>
      <c r="E10">
        <f t="shared" si="0"/>
        <v>66</v>
      </c>
      <c r="F10">
        <f t="shared" si="0"/>
        <v>70.5</v>
      </c>
      <c r="G10">
        <f t="shared" si="0"/>
        <v>97.1</v>
      </c>
      <c r="H10">
        <f t="shared" si="0"/>
        <v>126.9</v>
      </c>
      <c r="I10">
        <f t="shared" si="0"/>
        <v>159.4</v>
      </c>
    </row>
    <row r="23" spans="13:21">
      <c r="M23" t="s">
        <v>153</v>
      </c>
    </row>
    <row r="26" spans="13:21">
      <c r="U26" t="s">
        <v>154</v>
      </c>
    </row>
    <row r="39" spans="1:29">
      <c r="B39" s="64" t="s">
        <v>97</v>
      </c>
      <c r="C39">
        <v>3412</v>
      </c>
    </row>
    <row r="41" spans="1:29">
      <c r="A41" s="5" t="s">
        <v>155</v>
      </c>
      <c r="B41" s="6">
        <v>2024</v>
      </c>
      <c r="C41" s="6">
        <v>2025</v>
      </c>
      <c r="D41" s="6">
        <v>2026</v>
      </c>
      <c r="E41" s="6">
        <v>2027</v>
      </c>
      <c r="F41" s="6">
        <v>2028</v>
      </c>
      <c r="G41" s="6">
        <v>2029</v>
      </c>
      <c r="H41" s="6">
        <v>2030</v>
      </c>
      <c r="I41" s="6">
        <v>2031</v>
      </c>
      <c r="J41" s="6">
        <v>2032</v>
      </c>
      <c r="K41" s="6">
        <v>2033</v>
      </c>
      <c r="L41" s="6">
        <v>2034</v>
      </c>
      <c r="M41" s="6">
        <v>2035</v>
      </c>
      <c r="N41" s="6">
        <v>2036</v>
      </c>
      <c r="O41" s="6">
        <v>2037</v>
      </c>
      <c r="P41" s="6">
        <v>2038</v>
      </c>
      <c r="Q41" s="6">
        <v>2039</v>
      </c>
      <c r="R41" s="6">
        <v>2040</v>
      </c>
      <c r="S41" s="6">
        <v>2041</v>
      </c>
      <c r="T41" s="6">
        <v>2042</v>
      </c>
      <c r="U41" s="6">
        <v>2043</v>
      </c>
      <c r="V41" s="6">
        <v>2044</v>
      </c>
      <c r="W41" s="6">
        <v>2045</v>
      </c>
      <c r="X41" s="6">
        <v>2046</v>
      </c>
      <c r="Y41" s="6">
        <v>2047</v>
      </c>
      <c r="Z41" s="6">
        <v>2048</v>
      </c>
      <c r="AA41" s="6">
        <v>2049</v>
      </c>
      <c r="AB41" s="6">
        <v>2050</v>
      </c>
      <c r="AC41" s="6" t="s">
        <v>156</v>
      </c>
    </row>
    <row r="42" spans="1:29">
      <c r="A42" s="4" t="s">
        <v>14</v>
      </c>
      <c r="B42" s="24">
        <f>'AEO 2025 Table 5 (2)'!B11*10^15/$C$39/10^9</f>
        <v>54.672067812431045</v>
      </c>
      <c r="C42" s="24">
        <f>'AEO 2025 Table 5 (2)'!C11*10^15/$C$39/10^9</f>
        <v>58.026182938013356</v>
      </c>
      <c r="D42" s="24">
        <f>'AEO 2025 Table 5 (2)'!D11*10^15/$C$39/10^9</f>
        <v>58.052875756658381</v>
      </c>
      <c r="E42" s="24">
        <f>'AEO 2025 Table 5 (2)'!E11*10^15/$C$39/10^9</f>
        <v>58.339378094477496</v>
      </c>
      <c r="F42" s="24">
        <f>'AEO 2025 Table 5 (2)'!F11*10^15/$C$39/10^9</f>
        <v>58.337762200678632</v>
      </c>
      <c r="G42" s="24">
        <f>'AEO 2025 Table 5 (2)'!G11*10^15/$C$39/10^9</f>
        <v>57.99843760475882</v>
      </c>
      <c r="H42" s="24">
        <f>'AEO 2025 Table 5 (2)'!H11*10^15/$C$39/10^9</f>
        <v>57.547048590247535</v>
      </c>
      <c r="I42" s="24">
        <f>'AEO 2025 Table 5 (2)'!I11*10^15/$C$39/10^9</f>
        <v>57.03109806755085</v>
      </c>
      <c r="J42" s="24">
        <f>'AEO 2025 Table 5 (2)'!J11*10^15/$C$39/10^9</f>
        <v>56.498661060825171</v>
      </c>
      <c r="K42" s="24">
        <f>'AEO 2025 Table 5 (2)'!K11*10^15/$C$39/10^9</f>
        <v>55.705073779800436</v>
      </c>
      <c r="L42" s="24">
        <f>'AEO 2025 Table 5 (2)'!L11*10^15/$C$39/10^9</f>
        <v>55.005688739968903</v>
      </c>
      <c r="M42" s="24">
        <f>'AEO 2025 Table 5 (2)'!M11*10^15/$C$39/10^9</f>
        <v>54.673600727899711</v>
      </c>
      <c r="N42" s="24">
        <f>'AEO 2025 Table 5 (2)'!N11*10^15/$C$39/10^9</f>
        <v>54.429212076303401</v>
      </c>
      <c r="O42" s="24">
        <f>'AEO 2025 Table 5 (2)'!O11*10^15/$C$39/10^9</f>
        <v>54.194365932681507</v>
      </c>
      <c r="P42" s="24">
        <f>'AEO 2025 Table 5 (2)'!P11*10^15/$C$39/10^9</f>
        <v>53.849119304352875</v>
      </c>
      <c r="Q42" s="24">
        <f>'AEO 2025 Table 5 (2)'!Q11*10^15/$C$39/10^9</f>
        <v>53.486796609122734</v>
      </c>
      <c r="R42" s="24">
        <f>'AEO 2025 Table 5 (2)'!R11*10^15/$C$39/10^9</f>
        <v>53.104131121149088</v>
      </c>
      <c r="S42" s="24">
        <f>'AEO 2025 Table 5 (2)'!S11*10^15/$C$39/10^9</f>
        <v>52.691955918583758</v>
      </c>
      <c r="T42" s="24">
        <f>'AEO 2025 Table 5 (2)'!T11*10^15/$C$39/10^9</f>
        <v>52.231024396098093</v>
      </c>
      <c r="U42" s="24">
        <f>'AEO 2025 Table 5 (2)'!U11*10^15/$C$39/10^9</f>
        <v>51.74843552942712</v>
      </c>
      <c r="V42" s="24">
        <f>'AEO 2025 Table 5 (2)'!V11*10^15/$C$39/10^9</f>
        <v>51.230117940679101</v>
      </c>
      <c r="W42" s="24">
        <f>'AEO 2025 Table 5 (2)'!W11*10^15/$C$39/10^9</f>
        <v>50.688452870177777</v>
      </c>
      <c r="X42" s="24">
        <f>'AEO 2025 Table 5 (2)'!X11*10^15/$C$39/10^9</f>
        <v>50.121247943093323</v>
      </c>
      <c r="Y42" s="24">
        <f>'AEO 2025 Table 5 (2)'!Y11*10^15/$C$39/10^9</f>
        <v>49.53741241172218</v>
      </c>
      <c r="Z42" s="24">
        <f>'AEO 2025 Table 5 (2)'!Z11*10^15/$C$39/10^9</f>
        <v>48.943444789504106</v>
      </c>
      <c r="AA42" s="24">
        <f>'AEO 2025 Table 5 (2)'!AA11*10^15/$C$39/10^9</f>
        <v>48.363849887534855</v>
      </c>
      <c r="AB42" s="24">
        <f>'AEO 2025 Table 5 (2)'!AB11*10^15/$C$39/10^9</f>
        <v>47.780285127557043</v>
      </c>
    </row>
    <row r="43" spans="1:29">
      <c r="A43" s="4" t="s">
        <v>15</v>
      </c>
      <c r="B43" s="24">
        <f>'AEO 2025 Table 5 (2)'!B12*10^15/$C$39/10^9</f>
        <v>167.89646668562716</v>
      </c>
      <c r="C43" s="24">
        <f>'AEO 2025 Table 5 (2)'!C12*10^15/$C$39/10^9</f>
        <v>162.80881195806256</v>
      </c>
      <c r="D43" s="24">
        <f>'AEO 2025 Table 5 (2)'!D12*10^15/$C$39/10^9</f>
        <v>166.20769170915392</v>
      </c>
      <c r="E43" s="24">
        <f>'AEO 2025 Table 5 (2)'!E12*10^15/$C$39/10^9</f>
        <v>170.40370497306654</v>
      </c>
      <c r="F43" s="24">
        <f>'AEO 2025 Table 5 (2)'!F12*10^15/$C$39/10^9</f>
        <v>173.80401719217423</v>
      </c>
      <c r="G43" s="24">
        <f>'AEO 2025 Table 5 (2)'!G12*10^15/$C$39/10^9</f>
        <v>176.00411337397443</v>
      </c>
      <c r="H43" s="24">
        <f>'AEO 2025 Table 5 (2)'!H12*10^15/$C$39/10^9</f>
        <v>177.50775059390321</v>
      </c>
      <c r="I43" s="24">
        <f>'AEO 2025 Table 5 (2)'!I12*10^15/$C$39/10^9</f>
        <v>178.9305407165223</v>
      </c>
      <c r="J43" s="24">
        <f>'AEO 2025 Table 5 (2)'!J12*10^15/$C$39/10^9</f>
        <v>180.51457083658485</v>
      </c>
      <c r="K43" s="24">
        <f>'AEO 2025 Table 5 (2)'!K12*10^15/$C$39/10^9</f>
        <v>181.87316193530316</v>
      </c>
      <c r="L43" s="24">
        <f>'AEO 2025 Table 5 (2)'!L12*10^15/$C$39/10^9</f>
        <v>183.58892670549793</v>
      </c>
      <c r="M43" s="24">
        <f>'AEO 2025 Table 5 (2)'!M12*10^15/$C$39/10^9</f>
        <v>185.88424707213713</v>
      </c>
      <c r="N43" s="24">
        <f>'AEO 2025 Table 5 (2)'!N12*10^15/$C$39/10^9</f>
        <v>188.69295000051696</v>
      </c>
      <c r="O43" s="24">
        <f>'AEO 2025 Table 5 (2)'!O12*10^15/$C$39/10^9</f>
        <v>191.67017755027675</v>
      </c>
      <c r="P43" s="24">
        <f>'AEO 2025 Table 5 (2)'!P12*10^15/$C$39/10^9</f>
        <v>194.33538910931748</v>
      </c>
      <c r="Q43" s="24">
        <f>'AEO 2025 Table 5 (2)'!Q12*10^15/$C$39/10^9</f>
        <v>197.06607493817597</v>
      </c>
      <c r="R43" s="24">
        <f>'AEO 2025 Table 5 (2)'!R12*10^15/$C$39/10^9</f>
        <v>199.79284768367287</v>
      </c>
      <c r="S43" s="24">
        <f>'AEO 2025 Table 5 (2)'!S12*10^15/$C$39/10^9</f>
        <v>202.64485656586228</v>
      </c>
      <c r="T43" s="24">
        <f>'AEO 2025 Table 5 (2)'!T12*10^15/$C$39/10^9</f>
        <v>205.41860378082026</v>
      </c>
      <c r="U43" s="24">
        <f>'AEO 2025 Table 5 (2)'!U12*10^15/$C$39/10^9</f>
        <v>208.34497871600169</v>
      </c>
      <c r="V43" s="24">
        <f>'AEO 2025 Table 5 (2)'!V12*10^15/$C$39/10^9</f>
        <v>211.27748531305778</v>
      </c>
      <c r="W43" s="24">
        <f>'AEO 2025 Table 5 (2)'!W12*10^15/$C$39/10^9</f>
        <v>214.19156198624566</v>
      </c>
      <c r="X43" s="24">
        <f>'AEO 2025 Table 5 (2)'!X12*10^15/$C$39/10^9</f>
        <v>217.09344521217304</v>
      </c>
      <c r="Y43" s="24">
        <f>'AEO 2025 Table 5 (2)'!Y12*10^15/$C$39/10^9</f>
        <v>220.02839748633005</v>
      </c>
      <c r="Z43" s="24">
        <f>'AEO 2025 Table 5 (2)'!Z12*10^15/$C$39/10^9</f>
        <v>223.02927822748075</v>
      </c>
      <c r="AA43" s="24">
        <f>'AEO 2025 Table 5 (2)'!AA12*10^15/$C$39/10^9</f>
        <v>226.12244834094926</v>
      </c>
      <c r="AB43" s="24">
        <f>'AEO 2025 Table 5 (2)'!AB12*10^15/$C$39/10^9</f>
        <v>229.25695039742439</v>
      </c>
    </row>
    <row r="44" spans="1:29">
      <c r="A44" s="4" t="s">
        <v>16</v>
      </c>
      <c r="B44" s="24">
        <f>'AEO 2025 Table 5 (2)'!B13*10^15/$C$39/10^9</f>
        <v>21.834122966909465</v>
      </c>
      <c r="C44" s="24">
        <f>'AEO 2025 Table 5 (2)'!C13*10^15/$C$39/10^9</f>
        <v>21.708871544735093</v>
      </c>
      <c r="D44" s="24">
        <f>'AEO 2025 Table 5 (2)'!D13*10^15/$C$39/10^9</f>
        <v>21.74156937411913</v>
      </c>
      <c r="E44" s="24">
        <f>'AEO 2025 Table 5 (2)'!E13*10^15/$C$39/10^9</f>
        <v>21.891572358739612</v>
      </c>
      <c r="F44" s="24">
        <f>'AEO 2025 Table 5 (2)'!F13*10^15/$C$39/10^9</f>
        <v>21.929779512521673</v>
      </c>
      <c r="G44" s="24">
        <f>'AEO 2025 Table 5 (2)'!G13*10^15/$C$39/10^9</f>
        <v>21.817614646477825</v>
      </c>
      <c r="H44" s="24">
        <f>'AEO 2025 Table 5 (2)'!H13*10^15/$C$39/10^9</f>
        <v>21.618663181593384</v>
      </c>
      <c r="I44" s="24">
        <f>'AEO 2025 Table 5 (2)'!I13*10^15/$C$39/10^9</f>
        <v>21.379528368483673</v>
      </c>
      <c r="J44" s="24">
        <f>'AEO 2025 Table 5 (2)'!J13*10^15/$C$39/10^9</f>
        <v>21.144286985973121</v>
      </c>
      <c r="K44" s="24">
        <f>'AEO 2025 Table 5 (2)'!K13*10^15/$C$39/10^9</f>
        <v>20.876232041144288</v>
      </c>
      <c r="L44" s="24">
        <f>'AEO 2025 Table 5 (2)'!L13*10^15/$C$39/10^9</f>
        <v>20.639833329291307</v>
      </c>
      <c r="M44" s="24">
        <f>'AEO 2025 Table 5 (2)'!M13*10^15/$C$39/10^9</f>
        <v>20.455763372838287</v>
      </c>
      <c r="N44" s="24">
        <f>'AEO 2025 Table 5 (2)'!N13*10^15/$C$39/10^9</f>
        <v>20.312346247268312</v>
      </c>
      <c r="O44" s="24">
        <f>'AEO 2025 Table 5 (2)'!O13*10^15/$C$39/10^9</f>
        <v>20.178783890231134</v>
      </c>
      <c r="P44" s="24">
        <f>'AEO 2025 Table 5 (2)'!P13*10^15/$C$39/10^9</f>
        <v>20.012464745522664</v>
      </c>
      <c r="Q44" s="24">
        <f>'AEO 2025 Table 5 (2)'!Q13*10^15/$C$39/10^9</f>
        <v>19.841345959503514</v>
      </c>
      <c r="R44" s="24">
        <f>'AEO 2025 Table 5 (2)'!R13*10^15/$C$39/10^9</f>
        <v>19.66724432087727</v>
      </c>
      <c r="S44" s="24">
        <f>'AEO 2025 Table 5 (2)'!S13*10^15/$C$39/10^9</f>
        <v>19.487690132499999</v>
      </c>
      <c r="T44" s="24">
        <f>'AEO 2025 Table 5 (2)'!T13*10^15/$C$39/10^9</f>
        <v>19.300065209689478</v>
      </c>
      <c r="U44" s="24">
        <f>'AEO 2025 Table 5 (2)'!U13*10^15/$C$39/10^9</f>
        <v>19.112123659039998</v>
      </c>
      <c r="V44" s="24">
        <f>'AEO 2025 Table 5 (2)'!V13*10^15/$C$39/10^9</f>
        <v>18.918471889087773</v>
      </c>
      <c r="W44" s="24">
        <f>'AEO 2025 Table 5 (2)'!W13*10^15/$C$39/10^9</f>
        <v>18.71878672107303</v>
      </c>
      <c r="X44" s="24">
        <f>'AEO 2025 Table 5 (2)'!X13*10^15/$C$39/10^9</f>
        <v>18.514221117057666</v>
      </c>
      <c r="Y44" s="24">
        <f>'AEO 2025 Table 5 (2)'!Y13*10^15/$C$39/10^9</f>
        <v>18.306840800735902</v>
      </c>
      <c r="Z44" s="24">
        <f>'AEO 2025 Table 5 (2)'!Z13*10^15/$C$39/10^9</f>
        <v>18.098326083294534</v>
      </c>
      <c r="AA44" s="24">
        <f>'AEO 2025 Table 5 (2)'!AA13*10^15/$C$39/10^9</f>
        <v>17.893003847926053</v>
      </c>
      <c r="AB44" s="24">
        <f>'AEO 2025 Table 5 (2)'!AB13*10^15/$C$39/10^9</f>
        <v>17.686232767239265</v>
      </c>
    </row>
    <row r="45" spans="1:29">
      <c r="A45" s="7" t="s">
        <v>17</v>
      </c>
      <c r="B45" s="24">
        <f>'AEO 2025 Table 5 (2)'!B14*10^15/$C$39/10^9</f>
        <v>218.24757770524911</v>
      </c>
      <c r="C45" s="24">
        <f>'AEO 2025 Table 5 (2)'!C14*10^15/$C$39/10^9</f>
        <v>221.74767355007694</v>
      </c>
      <c r="D45" s="24">
        <f>'AEO 2025 Table 5 (2)'!D14*10^15/$C$39/10^9</f>
        <v>226.61944486611335</v>
      </c>
      <c r="E45" s="24">
        <f>'AEO 2025 Table 5 (2)'!E14*10^15/$C$39/10^9</f>
        <v>232.9091149505669</v>
      </c>
      <c r="F45" s="24">
        <f>'AEO 2025 Table 5 (2)'!F14*10^15/$C$39/10^9</f>
        <v>238.17523423001464</v>
      </c>
      <c r="G45" s="24">
        <f>'AEO 2025 Table 5 (2)'!G14*10^15/$C$39/10^9</f>
        <v>241.90749470821439</v>
      </c>
      <c r="H45" s="24">
        <f>'AEO 2025 Table 5 (2)'!H14*10^15/$C$39/10^9</f>
        <v>244.00834880708112</v>
      </c>
      <c r="I45" s="24">
        <f>'AEO 2025 Table 5 (2)'!I14*10^15/$C$39/10^9</f>
        <v>245.95264463324062</v>
      </c>
      <c r="J45" s="24">
        <f>'AEO 2025 Table 5 (2)'!J14*10^15/$C$39/10^9</f>
        <v>248.01803641414307</v>
      </c>
      <c r="K45" s="24">
        <f>'AEO 2025 Table 5 (2)'!K14*10^15/$C$39/10^9</f>
        <v>249.91296450110701</v>
      </c>
      <c r="L45" s="24">
        <f>'AEO 2025 Table 5 (2)'!L14*10^15/$C$39/10^9</f>
        <v>252.21046850801491</v>
      </c>
      <c r="M45" s="24">
        <f>'AEO 2025 Table 5 (2)'!M14*10^15/$C$39/10^9</f>
        <v>255.15294997381858</v>
      </c>
      <c r="N45" s="24">
        <f>'AEO 2025 Table 5 (2)'!N14*10^15/$C$39/10^9</f>
        <v>258.6301962068743</v>
      </c>
      <c r="O45" s="24">
        <f>'AEO 2025 Table 5 (2)'!O14*10^15/$C$39/10^9</f>
        <v>262.28225594528396</v>
      </c>
      <c r="P45" s="24">
        <f>'AEO 2025 Table 5 (2)'!P14*10^15/$C$39/10^9</f>
        <v>265.57097541209822</v>
      </c>
      <c r="Q45" s="24">
        <f>'AEO 2025 Table 5 (2)'!Q14*10^15/$C$39/10^9</f>
        <v>268.90083466157546</v>
      </c>
      <c r="R45" s="24">
        <f>'AEO 2025 Table 5 (2)'!R14*10^15/$C$39/10^9</f>
        <v>272.24910636579864</v>
      </c>
      <c r="S45" s="24">
        <f>'AEO 2025 Table 5 (2)'!S14*10^15/$C$39/10^9</f>
        <v>275.61788681942585</v>
      </c>
      <c r="T45" s="24">
        <f>'AEO 2025 Table 5 (2)'!T14*10^15/$C$39/10^9</f>
        <v>278.87016569743543</v>
      </c>
      <c r="U45" s="24">
        <f>'AEO 2025 Table 5 (2)'!U14*10^15/$C$39/10^9</f>
        <v>282.13516209637015</v>
      </c>
      <c r="V45" s="24">
        <f>'AEO 2025 Table 5 (2)'!V14*10^15/$C$39/10^9</f>
        <v>285.35255513744642</v>
      </c>
      <c r="W45" s="24">
        <f>'AEO 2025 Table 5 (2)'!W14*10^15/$C$39/10^9</f>
        <v>288.52617055841517</v>
      </c>
      <c r="X45" s="24">
        <f>'AEO 2025 Table 5 (2)'!X14*10^15/$C$39/10^9</f>
        <v>291.69171524495061</v>
      </c>
      <c r="Y45" s="24">
        <f>'AEO 2025 Table 5 (2)'!Y14*10^15/$C$39/10^9</f>
        <v>294.85198425659672</v>
      </c>
      <c r="Z45" s="24">
        <f>'AEO 2025 Table 5 (2)'!Z14*10^15/$C$39/10^9</f>
        <v>298.05019620155247</v>
      </c>
      <c r="AA45" s="24">
        <f>'AEO 2025 Table 5 (2)'!AA14*10^15/$C$39/10^9</f>
        <v>301.32740351687016</v>
      </c>
      <c r="AB45" s="24">
        <f>'AEO 2025 Table 5 (2)'!AB14*10^15/$C$39/10^9</f>
        <v>304.64786437863069</v>
      </c>
    </row>
    <row r="46" spans="1:29">
      <c r="A46" s="4" t="s">
        <v>18</v>
      </c>
      <c r="B46" s="24">
        <f>'AEO 2025 Table 5 (2)'!B15*10^15/$C$39/10^9</f>
        <v>24.725511617705244</v>
      </c>
      <c r="C46" s="24">
        <f>'AEO 2025 Table 5 (2)'!C15*10^15/$C$39/10^9</f>
        <v>24.789793619936265</v>
      </c>
      <c r="D46" s="24">
        <f>'AEO 2025 Table 5 (2)'!D15*10^15/$C$39/10^9</f>
        <v>24.927279978536358</v>
      </c>
      <c r="E46" s="24">
        <f>'AEO 2025 Table 5 (2)'!E15*10^15/$C$39/10^9</f>
        <v>25.191509185614368</v>
      </c>
      <c r="F46" s="24">
        <f>'AEO 2025 Table 5 (2)'!F15*10^15/$C$39/10^9</f>
        <v>25.330716252746228</v>
      </c>
      <c r="G46" s="24">
        <f>'AEO 2025 Table 5 (2)'!G15*10^15/$C$39/10^9</f>
        <v>25.297937628672241</v>
      </c>
      <c r="H46" s="24">
        <f>'AEO 2025 Table 5 (2)'!H15*10^15/$C$39/10^9</f>
        <v>25.167681303001935</v>
      </c>
      <c r="I46" s="24">
        <f>'AEO 2025 Table 5 (2)'!I15*10^15/$C$39/10^9</f>
        <v>25.003882079163581</v>
      </c>
      <c r="J46" s="24">
        <f>'AEO 2025 Table 5 (2)'!J15*10^15/$C$39/10^9</f>
        <v>24.846026724136728</v>
      </c>
      <c r="K46" s="24">
        <f>'AEO 2025 Table 5 (2)'!K15*10^15/$C$39/10^9</f>
        <v>24.662917569401955</v>
      </c>
      <c r="L46" s="24">
        <f>'AEO 2025 Table 5 (2)'!L15*10^15/$C$39/10^9</f>
        <v>24.513812060931922</v>
      </c>
      <c r="M46" s="24">
        <f>'AEO 2025 Table 5 (2)'!M15*10^15/$C$39/10^9</f>
        <v>24.420834841929455</v>
      </c>
      <c r="N46" s="24">
        <f>'AEO 2025 Table 5 (2)'!N15*10^15/$C$39/10^9</f>
        <v>24.371386308043949</v>
      </c>
      <c r="O46" s="24">
        <f>'AEO 2025 Table 5 (2)'!O15*10^15/$C$39/10^9</f>
        <v>24.327036574185943</v>
      </c>
      <c r="P46" s="24">
        <f>'AEO 2025 Table 5 (2)'!P15*10^15/$C$39/10^9</f>
        <v>24.238251944499446</v>
      </c>
      <c r="Q46" s="24">
        <f>'AEO 2025 Table 5 (2)'!Q15*10^15/$C$39/10^9</f>
        <v>24.1411803999931</v>
      </c>
      <c r="R46" s="24">
        <f>'AEO 2025 Table 5 (2)'!R15*10^15/$C$39/10^9</f>
        <v>24.035804471544754</v>
      </c>
      <c r="S46" s="24">
        <f>'AEO 2025 Table 5 (2)'!S15*10^15/$C$39/10^9</f>
        <v>23.930528990548773</v>
      </c>
      <c r="T46" s="24">
        <f>'AEO 2025 Table 5 (2)'!T15*10^15/$C$39/10^9</f>
        <v>23.811524963183249</v>
      </c>
      <c r="U46" s="24">
        <f>'AEO 2025 Table 5 (2)'!U15*10^15/$C$39/10^9</f>
        <v>23.689762998158322</v>
      </c>
      <c r="V46" s="24">
        <f>'AEO 2025 Table 5 (2)'!V15*10^15/$C$39/10^9</f>
        <v>23.555174330194834</v>
      </c>
      <c r="W46" s="24">
        <f>'AEO 2025 Table 5 (2)'!W15*10^15/$C$39/10^9</f>
        <v>23.408136729059301</v>
      </c>
      <c r="X46" s="24">
        <f>'AEO 2025 Table 5 (2)'!X15*10^15/$C$39/10^9</f>
        <v>23.25256982903408</v>
      </c>
      <c r="Y46" s="24">
        <f>'AEO 2025 Table 5 (2)'!Y15*10^15/$C$39/10^9</f>
        <v>23.090711861394631</v>
      </c>
      <c r="Z46" s="24">
        <f>'AEO 2025 Table 5 (2)'!Z15*10^15/$C$39/10^9</f>
        <v>22.926663702565648</v>
      </c>
      <c r="AA46" s="24">
        <f>'AEO 2025 Table 5 (2)'!AA15*10^15/$C$39/10^9</f>
        <v>22.762873213288373</v>
      </c>
      <c r="AB46" s="24">
        <f>'AEO 2025 Table 5 (2)'!AB15*10^15/$C$39/10^9</f>
        <v>22.597178589696757</v>
      </c>
    </row>
    <row r="47" spans="1:29">
      <c r="A47" s="4" t="s">
        <v>19</v>
      </c>
      <c r="B47" s="24">
        <f>'AEO 2025 Table 5 (2)'!B16*10^15/$C$39/10^9</f>
        <v>168.70733092845813</v>
      </c>
      <c r="C47" s="24">
        <f>'AEO 2025 Table 5 (2)'!C16*10^15/$C$39/10^9</f>
        <v>165.32036511867295</v>
      </c>
      <c r="D47" s="24">
        <f>'AEO 2025 Table 5 (2)'!D16*10^15/$C$39/10^9</f>
        <v>164.54236029460588</v>
      </c>
      <c r="E47" s="24">
        <f>'AEO 2025 Table 5 (2)'!E16*10^15/$C$39/10^9</f>
        <v>165.54402228955786</v>
      </c>
      <c r="F47" s="24">
        <f>'AEO 2025 Table 5 (2)'!F16*10^15/$C$39/10^9</f>
        <v>166.3946637235241</v>
      </c>
      <c r="G47" s="24">
        <f>'AEO 2025 Table 5 (2)'!G16*10^15/$C$39/10^9</f>
        <v>166.48255087706016</v>
      </c>
      <c r="H47" s="24">
        <f>'AEO 2025 Table 5 (2)'!H16*10^15/$C$39/10^9</f>
        <v>163.48056958121404</v>
      </c>
      <c r="I47" s="24">
        <f>'AEO 2025 Table 5 (2)'!I16*10^15/$C$39/10^9</f>
        <v>160.80531327693711</v>
      </c>
      <c r="J47" s="24">
        <f>'AEO 2025 Table 5 (2)'!J16*10^15/$C$39/10^9</f>
        <v>158.47694133119037</v>
      </c>
      <c r="K47" s="24">
        <f>'AEO 2025 Table 5 (2)'!K16*10^15/$C$39/10^9</f>
        <v>156.16516505148599</v>
      </c>
      <c r="L47" s="24">
        <f>'AEO 2025 Table 5 (2)'!L16*10^15/$C$39/10^9</f>
        <v>154.09935401165191</v>
      </c>
      <c r="M47" s="24">
        <f>'AEO 2025 Table 5 (2)'!M16*10^15/$C$39/10^9</f>
        <v>152.47704904495902</v>
      </c>
      <c r="N47" s="24">
        <f>'AEO 2025 Table 5 (2)'!N16*10^15/$C$39/10^9</f>
        <v>151.3471986316712</v>
      </c>
      <c r="O47" s="24">
        <f>'AEO 2025 Table 5 (2)'!O16*10^15/$C$39/10^9</f>
        <v>150.57574472841037</v>
      </c>
      <c r="P47" s="24">
        <f>'AEO 2025 Table 5 (2)'!P16*10^15/$C$39/10^9</f>
        <v>149.79414126518043</v>
      </c>
      <c r="Q47" s="24">
        <f>'AEO 2025 Table 5 (2)'!Q16*10^15/$C$39/10^9</f>
        <v>149.22005350396893</v>
      </c>
      <c r="R47" s="24">
        <f>'AEO 2025 Table 5 (2)'!R16*10^15/$C$39/10^9</f>
        <v>148.36481769087726</v>
      </c>
      <c r="S47" s="24">
        <f>'AEO 2025 Table 5 (2)'!S16*10^15/$C$39/10^9</f>
        <v>147.78658974771622</v>
      </c>
      <c r="T47" s="24">
        <f>'AEO 2025 Table 5 (2)'!T16*10^15/$C$39/10^9</f>
        <v>147.32205085150662</v>
      </c>
      <c r="U47" s="24">
        <f>'AEO 2025 Table 5 (2)'!U16*10^15/$C$39/10^9</f>
        <v>147.02016695163456</v>
      </c>
      <c r="V47" s="24">
        <f>'AEO 2025 Table 5 (2)'!V16*10^15/$C$39/10^9</f>
        <v>146.79691157055908</v>
      </c>
      <c r="W47" s="24">
        <f>'AEO 2025 Table 5 (2)'!W16*10^15/$C$39/10^9</f>
        <v>146.64994384591213</v>
      </c>
      <c r="X47" s="24">
        <f>'AEO 2025 Table 5 (2)'!X16*10^15/$C$39/10^9</f>
        <v>146.57068643871813</v>
      </c>
      <c r="Y47" s="24">
        <f>'AEO 2025 Table 5 (2)'!Y16*10^15/$C$39/10^9</f>
        <v>146.33893232971673</v>
      </c>
      <c r="Z47" s="24">
        <f>'AEO 2025 Table 5 (2)'!Z16*10^15/$C$39/10^9</f>
        <v>146.17698483282629</v>
      </c>
      <c r="AA47" s="24">
        <f>'AEO 2025 Table 5 (2)'!AA16*10^15/$C$39/10^9</f>
        <v>146.10184140389856</v>
      </c>
      <c r="AB47" s="24">
        <f>'AEO 2025 Table 5 (2)'!AB16*10^15/$C$39/10^9</f>
        <v>146.01389310843498</v>
      </c>
    </row>
    <row r="48" spans="1:29">
      <c r="A48" s="4" t="s">
        <v>20</v>
      </c>
      <c r="B48" s="24">
        <f>'AEO 2025 Table 5 (2)'!B17*10^15/$C$39/10^9</f>
        <v>107.65217253359651</v>
      </c>
      <c r="C48" s="24">
        <f>'AEO 2025 Table 5 (2)'!C17*10^15/$C$39/10^9</f>
        <v>108.03759377558934</v>
      </c>
      <c r="D48" s="24">
        <f>'AEO 2025 Table 5 (2)'!D17*10^15/$C$39/10^9</f>
        <v>108.66541655653388</v>
      </c>
      <c r="E48" s="24">
        <f>'AEO 2025 Table 5 (2)'!E17*10^15/$C$39/10^9</f>
        <v>109.72007986808856</v>
      </c>
      <c r="F48" s="24">
        <f>'AEO 2025 Table 5 (2)'!F17*10^15/$C$39/10^9</f>
        <v>110.67425205447607</v>
      </c>
      <c r="G48" s="24">
        <f>'AEO 2025 Table 5 (2)'!G17*10^15/$C$39/10^9</f>
        <v>111.37204740419197</v>
      </c>
      <c r="H48" s="24">
        <f>'AEO 2025 Table 5 (2)'!H17*10^15/$C$39/10^9</f>
        <v>111.58153711701334</v>
      </c>
      <c r="I48" s="24">
        <f>'AEO 2025 Table 5 (2)'!I17*10^15/$C$39/10^9</f>
        <v>111.86008226969318</v>
      </c>
      <c r="J48" s="24">
        <f>'AEO 2025 Table 5 (2)'!J17*10^15/$C$39/10^9</f>
        <v>112.22266263447499</v>
      </c>
      <c r="K48" s="24">
        <f>'AEO 2025 Table 5 (2)'!K17*10^15/$C$39/10^9</f>
        <v>112.61000547990432</v>
      </c>
      <c r="L48" s="24">
        <f>'AEO 2025 Table 5 (2)'!L17*10^15/$C$39/10^9</f>
        <v>113.11270567345032</v>
      </c>
      <c r="M48" s="24">
        <f>'AEO 2025 Table 5 (2)'!M17*10^15/$C$39/10^9</f>
        <v>113.75741236095273</v>
      </c>
      <c r="N48" s="24">
        <f>'AEO 2025 Table 5 (2)'!N17*10^15/$C$39/10^9</f>
        <v>114.50477634476886</v>
      </c>
      <c r="O48" s="24">
        <f>'AEO 2025 Table 5 (2)'!O17*10^15/$C$39/10^9</f>
        <v>115.27756663587421</v>
      </c>
      <c r="P48" s="24">
        <f>'AEO 2025 Table 5 (2)'!P17*10^15/$C$39/10^9</f>
        <v>115.97969432788328</v>
      </c>
      <c r="Q48" s="24">
        <f>'AEO 2025 Table 5 (2)'!Q17*10^15/$C$39/10^9</f>
        <v>116.67619696256004</v>
      </c>
      <c r="R48" s="24">
        <f>'AEO 2025 Table 5 (2)'!R17*10^15/$C$39/10^9</f>
        <v>117.3616591120381</v>
      </c>
      <c r="S48" s="24">
        <f>'AEO 2025 Table 5 (2)'!S17*10^15/$C$39/10^9</f>
        <v>118.12579345311816</v>
      </c>
      <c r="T48" s="24">
        <f>'AEO 2025 Table 5 (2)'!T17*10^15/$C$39/10^9</f>
        <v>118.86791670028936</v>
      </c>
      <c r="U48" s="24">
        <f>'AEO 2025 Table 5 (2)'!U17*10^15/$C$39/10^9</f>
        <v>119.6080397329744</v>
      </c>
      <c r="V48" s="24">
        <f>'AEO 2025 Table 5 (2)'!V17*10^15/$C$39/10^9</f>
        <v>120.33006475511215</v>
      </c>
      <c r="W48" s="24">
        <f>'AEO 2025 Table 5 (2)'!W17*10^15/$C$39/10^9</f>
        <v>121.0337035261872</v>
      </c>
      <c r="X48" s="24">
        <f>'AEO 2025 Table 5 (2)'!X17*10^15/$C$39/10^9</f>
        <v>121.72718400273206</v>
      </c>
      <c r="Y48" s="24">
        <f>'AEO 2025 Table 5 (2)'!Y17*10^15/$C$39/10^9</f>
        <v>122.40938816092915</v>
      </c>
      <c r="Z48" s="24">
        <f>'AEO 2025 Table 5 (2)'!Z17*10^15/$C$39/10^9</f>
        <v>123.08575763232821</v>
      </c>
      <c r="AA48" s="24">
        <f>'AEO 2025 Table 5 (2)'!AA17*10^15/$C$39/10^9</f>
        <v>123.76162049918494</v>
      </c>
      <c r="AB48" s="24">
        <f>'AEO 2025 Table 5 (2)'!AB17*10^15/$C$39/10^9</f>
        <v>124.42957858826881</v>
      </c>
    </row>
    <row r="49" spans="1:29">
      <c r="A49" s="8" t="s">
        <v>21</v>
      </c>
      <c r="B49" s="24">
        <f>'AEO 2025 Table 5 (2)'!B18*10^15/$C$39/10^9</f>
        <v>99.949529973172062</v>
      </c>
      <c r="C49" s="24">
        <f>'AEO 2025 Table 5 (2)'!C18*10^15/$C$39/10^9</f>
        <v>104.73427885721884</v>
      </c>
      <c r="D49" s="24">
        <f>'AEO 2025 Table 5 (2)'!D18*10^15/$C$39/10^9</f>
        <v>110.01556133469273</v>
      </c>
      <c r="E49" s="24">
        <f>'AEO 2025 Table 5 (2)'!E18*10^15/$C$39/10^9</f>
        <v>115.73091655934678</v>
      </c>
      <c r="F49" s="24">
        <f>'AEO 2025 Table 5 (2)'!F18*10^15/$C$39/10^9</f>
        <v>121.71954999635254</v>
      </c>
      <c r="G49" s="24">
        <f>'AEO 2025 Table 5 (2)'!G18*10^15/$C$39/10^9</f>
        <v>127.60763990082468</v>
      </c>
      <c r="H49" s="24">
        <f>'AEO 2025 Table 5 (2)'!H18*10^15/$C$39/10^9</f>
        <v>133.52590771381071</v>
      </c>
      <c r="I49" s="24">
        <f>'AEO 2025 Table 5 (2)'!I18*10^15/$C$39/10^9</f>
        <v>139.65844304452608</v>
      </c>
      <c r="J49" s="24">
        <f>'AEO 2025 Table 5 (2)'!J18*10^15/$C$39/10^9</f>
        <v>146.11917077307126</v>
      </c>
      <c r="K49" s="24">
        <f>'AEO 2025 Table 5 (2)'!K18*10^15/$C$39/10^9</f>
        <v>152.91368975309527</v>
      </c>
      <c r="L49" s="24">
        <f>'AEO 2025 Table 5 (2)'!L18*10^15/$C$39/10^9</f>
        <v>160.12775590523188</v>
      </c>
      <c r="M49" s="24">
        <f>'AEO 2025 Table 5 (2)'!M18*10^15/$C$39/10^9</f>
        <v>167.80386286911062</v>
      </c>
      <c r="N49" s="24">
        <f>'AEO 2025 Table 5 (2)'!N18*10^15/$C$39/10^9</f>
        <v>175.93689219194169</v>
      </c>
      <c r="O49" s="24">
        <f>'AEO 2025 Table 5 (2)'!O18*10^15/$C$39/10^9</f>
        <v>184.66516438290773</v>
      </c>
      <c r="P49" s="24">
        <f>'AEO 2025 Table 5 (2)'!P18*10^15/$C$39/10^9</f>
        <v>193.61169578601439</v>
      </c>
      <c r="Q49" s="24">
        <f>'AEO 2025 Table 5 (2)'!Q18*10^15/$C$39/10^9</f>
        <v>203.02486237998866</v>
      </c>
      <c r="R49" s="24">
        <f>'AEO 2025 Table 5 (2)'!R18*10^15/$C$39/10^9</f>
        <v>212.93563691840222</v>
      </c>
      <c r="S49" s="24">
        <f>'AEO 2025 Table 5 (2)'!S18*10^15/$C$39/10^9</f>
        <v>223.35008118664115</v>
      </c>
      <c r="T49" s="24">
        <f>'AEO 2025 Table 5 (2)'!T18*10^15/$C$39/10^9</f>
        <v>234.10678049604053</v>
      </c>
      <c r="U49" s="24">
        <f>'AEO 2025 Table 5 (2)'!U18*10^15/$C$39/10^9</f>
        <v>245.24079537475512</v>
      </c>
      <c r="V49" s="24">
        <f>'AEO 2025 Table 5 (2)'!V18*10^15/$C$39/10^9</f>
        <v>256.97433305653152</v>
      </c>
      <c r="W49" s="24">
        <f>'AEO 2025 Table 5 (2)'!W18*10^15/$C$39/10^9</f>
        <v>269.11663072749286</v>
      </c>
      <c r="X49" s="24">
        <f>'AEO 2025 Table 5 (2)'!X18*10^15/$C$39/10^9</f>
        <v>281.69866114121112</v>
      </c>
      <c r="Y49" s="24">
        <f>'AEO 2025 Table 5 (2)'!Y18*10^15/$C$39/10^9</f>
        <v>294.97825107149623</v>
      </c>
      <c r="Z49" s="24">
        <f>'AEO 2025 Table 5 (2)'!Z18*10^15/$C$39/10^9</f>
        <v>308.75820906752023</v>
      </c>
      <c r="AA49" s="24">
        <f>'AEO 2025 Table 5 (2)'!AA18*10^15/$C$39/10^9</f>
        <v>322.81442376122249</v>
      </c>
      <c r="AB49" s="24">
        <f>'AEO 2025 Table 5 (2)'!AB18*10^15/$C$39/10^9</f>
        <v>337.66272339144456</v>
      </c>
    </row>
    <row r="50" spans="1:29">
      <c r="A50" s="4" t="s">
        <v>22</v>
      </c>
      <c r="B50" s="24">
        <f>'AEO 2025 Table 5 (2)'!B19*10^15/$C$39/10^9</f>
        <v>12.670682933168422</v>
      </c>
      <c r="C50" s="24">
        <f>'AEO 2025 Table 5 (2)'!C19*10^15/$C$39/10^9</f>
        <v>12.691741959920103</v>
      </c>
      <c r="D50" s="24">
        <f>'AEO 2025 Table 5 (2)'!D19*10^15/$C$39/10^9</f>
        <v>12.755602519579258</v>
      </c>
      <c r="E50" s="24">
        <f>'AEO 2025 Table 5 (2)'!E19*10^15/$C$39/10^9</f>
        <v>12.862449129748596</v>
      </c>
      <c r="F50" s="24">
        <f>'AEO 2025 Table 5 (2)'!F19*10^15/$C$39/10^9</f>
        <v>12.992984961373306</v>
      </c>
      <c r="G50" s="24">
        <f>'AEO 2025 Table 5 (2)'!G19*10^15/$C$39/10^9</f>
        <v>13.10294325892559</v>
      </c>
      <c r="H50" s="24">
        <f>'AEO 2025 Table 5 (2)'!H19*10^15/$C$39/10^9</f>
        <v>13.196292788593878</v>
      </c>
      <c r="I50" s="24">
        <f>'AEO 2025 Table 5 (2)'!I19*10^15/$C$39/10^9</f>
        <v>13.29490816677022</v>
      </c>
      <c r="J50" s="24">
        <f>'AEO 2025 Table 5 (2)'!J19*10^15/$C$39/10^9</f>
        <v>13.392814953679355</v>
      </c>
      <c r="K50" s="24">
        <f>'AEO 2025 Table 5 (2)'!K19*10^15/$C$39/10^9</f>
        <v>13.504278871196934</v>
      </c>
      <c r="L50" s="24">
        <f>'AEO 2025 Table 5 (2)'!L19*10^15/$C$39/10^9</f>
        <v>13.635128055200209</v>
      </c>
      <c r="M50" s="24">
        <f>'AEO 2025 Table 5 (2)'!M19*10^15/$C$39/10^9</f>
        <v>13.770739758629594</v>
      </c>
      <c r="N50" s="24">
        <f>'AEO 2025 Table 5 (2)'!N19*10^15/$C$39/10^9</f>
        <v>13.908380063868629</v>
      </c>
      <c r="O50" s="24">
        <f>'AEO 2025 Table 5 (2)'!O19*10^15/$C$39/10^9</f>
        <v>14.04315324943482</v>
      </c>
      <c r="P50" s="24">
        <f>'AEO 2025 Table 5 (2)'!P19*10^15/$C$39/10^9</f>
        <v>14.1523298037709</v>
      </c>
      <c r="Q50" s="24">
        <f>'AEO 2025 Table 5 (2)'!Q19*10^15/$C$39/10^9</f>
        <v>14.257600917486343</v>
      </c>
      <c r="R50" s="24">
        <f>'AEO 2025 Table 5 (2)'!R19*10^15/$C$39/10^9</f>
        <v>14.341568436740014</v>
      </c>
      <c r="S50" s="24">
        <f>'AEO 2025 Table 5 (2)'!S19*10^15/$C$39/10^9</f>
        <v>14.38441255063273</v>
      </c>
      <c r="T50" s="24">
        <f>'AEO 2025 Table 5 (2)'!T19*10^15/$C$39/10^9</f>
        <v>14.404256381574857</v>
      </c>
      <c r="U50" s="24">
        <f>'AEO 2025 Table 5 (2)'!U19*10^15/$C$39/10^9</f>
        <v>14.402107679550422</v>
      </c>
      <c r="V50" s="24">
        <f>'AEO 2025 Table 5 (2)'!V19*10^15/$C$39/10^9</f>
        <v>14.358398844111287</v>
      </c>
      <c r="W50" s="24">
        <f>'AEO 2025 Table 5 (2)'!W19*10^15/$C$39/10^9</f>
        <v>14.253762077893908</v>
      </c>
      <c r="X50" s="24">
        <f>'AEO 2025 Table 5 (2)'!X19*10^15/$C$39/10^9</f>
        <v>14.125041943152652</v>
      </c>
      <c r="Y50" s="24">
        <f>'AEO 2025 Table 5 (2)'!Y19*10^15/$C$39/10^9</f>
        <v>13.934030194285327</v>
      </c>
      <c r="Z50" s="24">
        <f>'AEO 2025 Table 5 (2)'!Z19*10^15/$C$39/10^9</f>
        <v>13.679661214840788</v>
      </c>
      <c r="AA50" s="24">
        <f>'AEO 2025 Table 5 (2)'!AA19*10^15/$C$39/10^9</f>
        <v>13.380136738279079</v>
      </c>
      <c r="AB50" s="24">
        <f>'AEO 2025 Table 5 (2)'!AB19*10^15/$C$39/10^9</f>
        <v>13.014475257078058</v>
      </c>
    </row>
    <row r="51" spans="1:29">
      <c r="A51" s="7" t="s">
        <v>23</v>
      </c>
      <c r="B51" s="24">
        <f>'AEO 2025 Table 5 (2)'!B20*10^15/$C$39/10^9</f>
        <v>557.13841532207448</v>
      </c>
      <c r="C51" s="24">
        <f>'AEO 2025 Table 5 (2)'!C20*10^15/$C$39/10^9</f>
        <v>579.81123957796069</v>
      </c>
      <c r="D51" s="24">
        <f>'AEO 2025 Table 5 (2)'!D20*10^15/$C$39/10^9</f>
        <v>559.431796616155</v>
      </c>
      <c r="E51" s="24">
        <f>'AEO 2025 Table 5 (2)'!E20*10^15/$C$39/10^9</f>
        <v>555.39856063243519</v>
      </c>
      <c r="F51" s="24">
        <f>'AEO 2025 Table 5 (2)'!F20*10^15/$C$39/10^9</f>
        <v>550.7383578547558</v>
      </c>
      <c r="G51" s="24">
        <f>'AEO 2025 Table 5 (2)'!G20*10^15/$C$39/10^9</f>
        <v>560.81996293867326</v>
      </c>
      <c r="H51" s="24">
        <f>'AEO 2025 Table 5 (2)'!H20*10^15/$C$39/10^9</f>
        <v>569.88039301819686</v>
      </c>
      <c r="I51" s="24">
        <f>'AEO 2025 Table 5 (2)'!I20*10^15/$C$39/10^9</f>
        <v>578.67662009432615</v>
      </c>
      <c r="J51" s="24">
        <f>'AEO 2025 Table 5 (2)'!J20*10^15/$C$39/10^9</f>
        <v>587.58636152618533</v>
      </c>
      <c r="K51" s="24">
        <f>'AEO 2025 Table 5 (2)'!K20*10^15/$C$39/10^9</f>
        <v>596.67533615130196</v>
      </c>
      <c r="L51" s="24">
        <f>'AEO 2025 Table 5 (2)'!L20*10^15/$C$39/10^9</f>
        <v>606.19055735687584</v>
      </c>
      <c r="M51" s="24">
        <f>'AEO 2025 Table 5 (2)'!M20*10^15/$C$39/10^9</f>
        <v>616.28519440591674</v>
      </c>
      <c r="N51" s="24">
        <f>'AEO 2025 Table 5 (2)'!N20*10^15/$C$39/10^9</f>
        <v>627.01326182411253</v>
      </c>
      <c r="O51" s="24">
        <f>'AEO 2025 Table 5 (2)'!O20*10^15/$C$39/10^9</f>
        <v>637.89575628211298</v>
      </c>
      <c r="P51" s="24">
        <f>'AEO 2025 Table 5 (2)'!P20*10^15/$C$39/10^9</f>
        <v>648.79816553936462</v>
      </c>
      <c r="Q51" s="24">
        <f>'AEO 2025 Table 5 (2)'!Q20*10^15/$C$39/10^9</f>
        <v>659.86408577993905</v>
      </c>
      <c r="R51" s="24">
        <f>'AEO 2025 Table 5 (2)'!R20*10^15/$C$39/10^9</f>
        <v>671.14215103990182</v>
      </c>
      <c r="S51" s="24">
        <f>'AEO 2025 Table 5 (2)'!S20*10^15/$C$39/10^9</f>
        <v>682.60937195450322</v>
      </c>
      <c r="T51" s="24">
        <f>'AEO 2025 Table 5 (2)'!T20*10^15/$C$39/10^9</f>
        <v>694.26770506542448</v>
      </c>
      <c r="U51" s="24">
        <f>'AEO 2025 Table 5 (2)'!U20*10^15/$C$39/10^9</f>
        <v>706.21099449685437</v>
      </c>
      <c r="V51" s="24">
        <f>'AEO 2025 Table 5 (2)'!V20*10^15/$C$39/10^9</f>
        <v>718.40143706846072</v>
      </c>
      <c r="W51" s="24">
        <f>'AEO 2025 Table 5 (2)'!W20*10^15/$C$39/10^9</f>
        <v>730.85154067170311</v>
      </c>
      <c r="X51" s="24">
        <f>'AEO 2025 Table 5 (2)'!X20*10^15/$C$39/10^9</f>
        <v>743.44810539504977</v>
      </c>
      <c r="Y51" s="24">
        <f>'AEO 2025 Table 5 (2)'!Y20*10^15/$C$39/10^9</f>
        <v>756.31634990607176</v>
      </c>
      <c r="Z51" s="24">
        <f>'AEO 2025 Table 5 (2)'!Z20*10^15/$C$39/10^9</f>
        <v>769.57212942286628</v>
      </c>
      <c r="AA51" s="24">
        <f>'AEO 2025 Table 5 (2)'!AA20*10^15/$C$39/10^9</f>
        <v>783.08666157694518</v>
      </c>
      <c r="AB51" s="24">
        <f>'AEO 2025 Table 5 (2)'!AB20*10^15/$C$39/10^9</f>
        <v>796.96776579021719</v>
      </c>
    </row>
    <row r="52" spans="1:29">
      <c r="A52" s="5" t="s">
        <v>24</v>
      </c>
      <c r="B52" s="24">
        <f>'AEO 2025 Table 5 (2)'!B21*10^15/$C$39/10^9</f>
        <v>1433.4938031428026</v>
      </c>
      <c r="C52" s="24">
        <f>'AEO 2025 Table 5 (2)'!C21*10^15/$C$39/10^9</f>
        <v>1459.6765234210427</v>
      </c>
      <c r="D52" s="24">
        <f>'AEO 2025 Table 5 (2)'!D21*10^15/$C$39/10^9</f>
        <v>1452.9595760779252</v>
      </c>
      <c r="E52" s="24">
        <f>'AEO 2025 Table 5 (2)'!E21*10^15/$C$39/10^9</f>
        <v>1467.9912665524769</v>
      </c>
      <c r="F52" s="24">
        <f>'AEO 2025 Table 5 (2)'!F21*10^15/$C$39/10^9</f>
        <v>1480.0972284493664</v>
      </c>
      <c r="G52" s="24">
        <f>'AEO 2025 Table 5 (2)'!G21*10^15/$C$39/10^9</f>
        <v>1502.4107478008741</v>
      </c>
      <c r="H52" s="24">
        <f>'AEO 2025 Table 5 (2)'!H21*10^15/$C$39/10^9</f>
        <v>1517.5142713057057</v>
      </c>
      <c r="I52" s="24">
        <f>'AEO 2025 Table 5 (2)'!I21*10^15/$C$39/10^9</f>
        <v>1532.5930585335734</v>
      </c>
      <c r="J52" s="24">
        <f>'AEO 2025 Table 5 (2)'!J21*10^15/$C$39/10^9</f>
        <v>1548.8194972101996</v>
      </c>
      <c r="K52" s="24">
        <f>'AEO 2025 Table 5 (2)'!K21*10^15/$C$39/10^9</f>
        <v>1564.8989157548126</v>
      </c>
      <c r="L52" s="24">
        <f>'AEO 2025 Table 5 (2)'!L21*10^15/$C$39/10^9</f>
        <v>1583.1242412643167</v>
      </c>
      <c r="M52" s="24">
        <f>'AEO 2025 Table 5 (2)'!M21*10^15/$C$39/10^9</f>
        <v>1604.6815572562</v>
      </c>
      <c r="N52" s="24">
        <f>'AEO 2025 Table 5 (2)'!N21*10^15/$C$39/10^9</f>
        <v>1629.1465736916869</v>
      </c>
      <c r="O52" s="24">
        <f>'AEO 2025 Table 5 (2)'!O21*10^15/$C$39/10^9</f>
        <v>1655.1100215487018</v>
      </c>
      <c r="P52" s="24">
        <f>'AEO 2025 Table 5 (2)'!P21*10^15/$C$39/10^9</f>
        <v>1680.3422818290112</v>
      </c>
      <c r="Q52" s="24">
        <f>'AEO 2025 Table 5 (2)'!Q21*10^15/$C$39/10^9</f>
        <v>1706.479023377753</v>
      </c>
      <c r="R52" s="24">
        <f>'AEO 2025 Table 5 (2)'!R21*10^15/$C$39/10^9</f>
        <v>1732.9950545066126</v>
      </c>
      <c r="S52" s="24">
        <f>'AEO 2025 Table 5 (2)'!S21*10^15/$C$39/10^9</f>
        <v>1760.6291094530648</v>
      </c>
      <c r="T52" s="24">
        <f>'AEO 2025 Table 5 (2)'!T21*10^15/$C$39/10^9</f>
        <v>1788.6001088275439</v>
      </c>
      <c r="U52" s="24">
        <f>'AEO 2025 Table 5 (2)'!U21*10^15/$C$39/10^9</f>
        <v>1817.5126240094128</v>
      </c>
      <c r="V52" s="24">
        <f>'AEO 2025 Table 5 (2)'!V21*10^15/$C$39/10^9</f>
        <v>1847.1950383426713</v>
      </c>
      <c r="W52" s="24">
        <f>'AEO 2025 Table 5 (2)'!W21*10^15/$C$39/10^9</f>
        <v>1877.4387006323614</v>
      </c>
      <c r="X52" s="24">
        <f>'AEO 2025 Table 5 (2)'!X21*10^15/$C$39/10^9</f>
        <v>1908.2429121135967</v>
      </c>
      <c r="Y52" s="24">
        <f>'AEO 2025 Table 5 (2)'!Y21*10^15/$C$39/10^9</f>
        <v>1939.7924262222343</v>
      </c>
      <c r="Z52" s="24">
        <f>'AEO 2025 Table 5 (2)'!Z21*10^15/$C$39/10^9</f>
        <v>1972.3207701831741</v>
      </c>
      <c r="AA52" s="24">
        <f>'AEO 2025 Table 5 (2)'!AA21*10^15/$C$39/10^9</f>
        <v>2005.6142616942789</v>
      </c>
      <c r="AB52" s="24">
        <f>'AEO 2025 Table 5 (2)'!AB21*10^15/$C$39/10^9</f>
        <v>2040.0569419368908</v>
      </c>
    </row>
    <row r="53" spans="1:29">
      <c r="A53" s="4" t="s">
        <v>25</v>
      </c>
      <c r="B53" s="24">
        <f>'AEO 2025 Table 5 (2)'!B22*10^15/$C$39/10^9</f>
        <v>5.4987392018157184</v>
      </c>
      <c r="C53" s="24">
        <f>'AEO 2025 Table 5 (2)'!C22*10^15/$C$39/10^9</f>
        <v>8.2416681557509435</v>
      </c>
      <c r="D53" s="24">
        <f>'AEO 2025 Table 5 (2)'!D22*10^15/$C$39/10^9</f>
        <v>12.378244369278761</v>
      </c>
      <c r="E53" s="24">
        <f>'AEO 2025 Table 5 (2)'!E22*10^15/$C$39/10^9</f>
        <v>18.066043145561554</v>
      </c>
      <c r="F53" s="24">
        <f>'AEO 2025 Table 5 (2)'!F22*10^15/$C$39/10^9</f>
        <v>25.278378762785184</v>
      </c>
      <c r="G53" s="24">
        <f>'AEO 2025 Table 5 (2)'!G22*10^15/$C$39/10^9</f>
        <v>34.304851052489951</v>
      </c>
      <c r="H53" s="24">
        <f>'AEO 2025 Table 5 (2)'!H22*10^15/$C$39/10^9</f>
        <v>46.708283712268582</v>
      </c>
      <c r="I53" s="24">
        <f>'AEO 2025 Table 5 (2)'!I22*10^15/$C$39/10^9</f>
        <v>62.40200587621468</v>
      </c>
      <c r="J53" s="24">
        <f>'AEO 2025 Table 5 (2)'!J22*10^15/$C$39/10^9</f>
        <v>83.241292907652237</v>
      </c>
      <c r="K53" s="24">
        <f>'AEO 2025 Table 5 (2)'!K22*10^15/$C$39/10^9</f>
        <v>105.4446257711994</v>
      </c>
      <c r="L53" s="24">
        <f>'AEO 2025 Table 5 (2)'!L22*10^15/$C$39/10^9</f>
        <v>127.30773001175555</v>
      </c>
      <c r="M53" s="24">
        <f>'AEO 2025 Table 5 (2)'!M22*10^15/$C$39/10^9</f>
        <v>148.30909119121915</v>
      </c>
      <c r="N53" s="24">
        <f>'AEO 2025 Table 5 (2)'!N22*10^15/$C$39/10^9</f>
        <v>168.25779800817526</v>
      </c>
      <c r="O53" s="24">
        <f>'AEO 2025 Table 5 (2)'!O22*10^15/$C$39/10^9</f>
        <v>187.15318663598225</v>
      </c>
      <c r="P53" s="24">
        <f>'AEO 2025 Table 5 (2)'!P22*10^15/$C$39/10^9</f>
        <v>204.72321043540001</v>
      </c>
      <c r="Q53" s="24">
        <f>'AEO 2025 Table 5 (2)'!Q22*10^15/$C$39/10^9</f>
        <v>221.08361980979356</v>
      </c>
      <c r="R53" s="24">
        <f>'AEO 2025 Table 5 (2)'!R22*10^15/$C$39/10^9</f>
        <v>236.258190234409</v>
      </c>
      <c r="S53" s="24">
        <f>'AEO 2025 Table 5 (2)'!S22*10^15/$C$39/10^9</f>
        <v>250.09675713524592</v>
      </c>
      <c r="T53" s="24">
        <f>'AEO 2025 Table 5 (2)'!T22*10^15/$C$39/10^9</f>
        <v>262.57439207499641</v>
      </c>
      <c r="U53" s="24">
        <f>'AEO 2025 Table 5 (2)'!U22*10^15/$C$39/10^9</f>
        <v>273.53825770397117</v>
      </c>
      <c r="V53" s="24">
        <f>'AEO 2025 Table 5 (2)'!V22*10^15/$C$39/10^9</f>
        <v>283.21978495241189</v>
      </c>
      <c r="W53" s="24">
        <f>'AEO 2025 Table 5 (2)'!W22*10^15/$C$39/10^9</f>
        <v>291.80126410995251</v>
      </c>
      <c r="X53" s="24">
        <f>'AEO 2025 Table 5 (2)'!X22*10^15/$C$39/10^9</f>
        <v>299.51078950450409</v>
      </c>
      <c r="Y53" s="24">
        <f>'AEO 2025 Table 5 (2)'!Y22*10^15/$C$39/10^9</f>
        <v>306.51859773141706</v>
      </c>
      <c r="Z53" s="24">
        <f>'AEO 2025 Table 5 (2)'!Z22*10^15/$C$39/10^9</f>
        <v>312.50841033416799</v>
      </c>
      <c r="AA53" s="24">
        <f>'AEO 2025 Table 5 (2)'!AA22*10^15/$C$39/10^9</f>
        <v>317.82496296926234</v>
      </c>
      <c r="AB53" s="24">
        <f>'AEO 2025 Table 5 (2)'!AB22*10^15/$C$39/10^9</f>
        <v>322.57415345517296</v>
      </c>
    </row>
    <row r="54" spans="1:29">
      <c r="A54" s="4" t="s">
        <v>26</v>
      </c>
      <c r="B54" s="24">
        <f>'AEO 2025 Table 5 (2)'!B23*10^15/$C$39/10^9</f>
        <v>41.542445928522191</v>
      </c>
      <c r="C54" s="24">
        <f>'AEO 2025 Table 5 (2)'!C23*10^15/$C$39/10^9</f>
        <v>46.502558595270514</v>
      </c>
      <c r="D54" s="24">
        <f>'AEO 2025 Table 5 (2)'!D23*10^15/$C$39/10^9</f>
        <v>51.335744987758353</v>
      </c>
      <c r="E54" s="24">
        <f>'AEO 2025 Table 5 (2)'!E23*10^15/$C$39/10^9</f>
        <v>53.390550480637984</v>
      </c>
      <c r="F54" s="24">
        <f>'AEO 2025 Table 5 (2)'!F23*10^15/$C$39/10^9</f>
        <v>55.390996432667734</v>
      </c>
      <c r="G54" s="24">
        <f>'AEO 2025 Table 5 (2)'!G23*10^15/$C$39/10^9</f>
        <v>58.291595678117055</v>
      </c>
      <c r="H54" s="24">
        <f>'AEO 2025 Table 5 (2)'!H23*10^15/$C$39/10^9</f>
        <v>61.730396740601464</v>
      </c>
      <c r="I54" s="24">
        <f>'AEO 2025 Table 5 (2)'!I23*10^15/$C$39/10^9</f>
        <v>66.096441337679366</v>
      </c>
      <c r="J54" s="24">
        <f>'AEO 2025 Table 5 (2)'!J23*10^15/$C$39/10^9</f>
        <v>70.076243644023421</v>
      </c>
      <c r="K54" s="24">
        <f>'AEO 2025 Table 5 (2)'!K23*10^15/$C$39/10^9</f>
        <v>74.798553518225972</v>
      </c>
      <c r="L54" s="24">
        <f>'AEO 2025 Table 5 (2)'!L23*10^15/$C$39/10^9</f>
        <v>77.914293737512125</v>
      </c>
      <c r="M54" s="24">
        <f>'AEO 2025 Table 5 (2)'!M23*10^15/$C$39/10^9</f>
        <v>79.776484689567184</v>
      </c>
      <c r="N54" s="24">
        <f>'AEO 2025 Table 5 (2)'!N23*10^15/$C$39/10^9</f>
        <v>81.371319461679391</v>
      </c>
      <c r="O54" s="24">
        <f>'AEO 2025 Table 5 (2)'!O23*10^15/$C$39/10^9</f>
        <v>83.096395273980022</v>
      </c>
      <c r="P54" s="24">
        <f>'AEO 2025 Table 5 (2)'!P23*10^15/$C$39/10^9</f>
        <v>85.699154721334963</v>
      </c>
      <c r="Q54" s="24">
        <f>'AEO 2025 Table 5 (2)'!Q23*10^15/$C$39/10^9</f>
        <v>87.175164524583693</v>
      </c>
      <c r="R54" s="24">
        <f>'AEO 2025 Table 5 (2)'!R23*10^15/$C$39/10^9</f>
        <v>88.843465689897229</v>
      </c>
      <c r="S54" s="24">
        <f>'AEO 2025 Table 5 (2)'!S23*10^15/$C$39/10^9</f>
        <v>91.298296610886979</v>
      </c>
      <c r="T54" s="24">
        <f>'AEO 2025 Table 5 (2)'!T23*10^15/$C$39/10^9</f>
        <v>93.69688569311522</v>
      </c>
      <c r="U54" s="24">
        <f>'AEO 2025 Table 5 (2)'!U23*10^15/$C$39/10^9</f>
        <v>96.325385891957978</v>
      </c>
      <c r="V54" s="24">
        <f>'AEO 2025 Table 5 (2)'!V23*10^15/$C$39/10^9</f>
        <v>98.97216752713058</v>
      </c>
      <c r="W54" s="24">
        <f>'AEO 2025 Table 5 (2)'!W23*10^15/$C$39/10^9</f>
        <v>101.70819017280584</v>
      </c>
      <c r="X54" s="24">
        <f>'AEO 2025 Table 5 (2)'!X23*10^15/$C$39/10^9</f>
        <v>104.1901157022501</v>
      </c>
      <c r="Y54" s="24">
        <f>'AEO 2025 Table 5 (2)'!Y23*10^15/$C$39/10^9</f>
        <v>107.07910671603078</v>
      </c>
      <c r="Z54" s="24">
        <f>'AEO 2025 Table 5 (2)'!Z23*10^15/$C$39/10^9</f>
        <v>110.06539200562527</v>
      </c>
      <c r="AA54" s="24">
        <f>'AEO 2025 Table 5 (2)'!AA23*10^15/$C$39/10^9</f>
        <v>112.9570208568506</v>
      </c>
      <c r="AB54" s="24">
        <f>'AEO 2025 Table 5 (2)'!AB23*10^15/$C$39/10^9</f>
        <v>116.11236357605053</v>
      </c>
    </row>
    <row r="55" spans="1:29">
      <c r="A55" s="5" t="s">
        <v>27</v>
      </c>
      <c r="B55" s="24">
        <f>'AEO 2025 Table 5 (2)'!B24*10^15/$C$39/10^9</f>
        <v>1397.4501127933979</v>
      </c>
      <c r="C55" s="24">
        <f>'AEO 2025 Table 5 (2)'!C24*10^15/$C$39/10^9</f>
        <v>1421.4157918413525</v>
      </c>
      <c r="D55" s="24">
        <f>'AEO 2025 Table 5 (2)'!D24*10^15/$C$39/10^9</f>
        <v>1414.0020361539209</v>
      </c>
      <c r="E55" s="24">
        <f>'AEO 2025 Table 5 (2)'!E24*10^15/$C$39/10^9</f>
        <v>1432.6668847767157</v>
      </c>
      <c r="F55" s="24">
        <f>'AEO 2025 Table 5 (2)'!F24*10^15/$C$39/10^9</f>
        <v>1449.9849339582436</v>
      </c>
      <c r="G55" s="24">
        <f>'AEO 2025 Table 5 (2)'!G24*10^15/$C$39/10^9</f>
        <v>1478.4239660533624</v>
      </c>
      <c r="H55" s="24">
        <f>'AEO 2025 Table 5 (2)'!H24*10^15/$C$39/10^9</f>
        <v>1502.4920840336038</v>
      </c>
      <c r="I55" s="24">
        <f>'AEO 2025 Table 5 (2)'!I24*10^15/$C$39/10^9</f>
        <v>1528.8985488283397</v>
      </c>
      <c r="J55" s="24">
        <f>'AEO 2025 Table 5 (2)'!J24*10^15/$C$39/10^9</f>
        <v>1561.9846469212807</v>
      </c>
      <c r="K55" s="24">
        <f>'AEO 2025 Table 5 (2)'!K24*10^15/$C$39/10^9</f>
        <v>1595.5450666188358</v>
      </c>
      <c r="L55" s="24">
        <f>'AEO 2025 Table 5 (2)'!L24*10^15/$C$39/10^9</f>
        <v>1632.5178347606591</v>
      </c>
      <c r="M55" s="24">
        <f>'AEO 2025 Table 5 (2)'!M24*10^15/$C$39/10^9</f>
        <v>1673.2143209799515</v>
      </c>
      <c r="N55" s="24">
        <f>'AEO 2025 Table 5 (2)'!N24*10^15/$C$39/10^9</f>
        <v>1716.0330959109881</v>
      </c>
      <c r="O55" s="24">
        <f>'AEO 2025 Table 5 (2)'!O24*10^15/$C$39/10^9</f>
        <v>1759.1665945466771</v>
      </c>
      <c r="P55" s="24">
        <f>'AEO 2025 Table 5 (2)'!P24*10^15/$C$39/10^9</f>
        <v>1799.3663986850033</v>
      </c>
      <c r="Q55" s="24">
        <f>'AEO 2025 Table 5 (2)'!Q24*10^15/$C$39/10^9</f>
        <v>1840.3876708233061</v>
      </c>
      <c r="R55" s="24">
        <f>'AEO 2025 Table 5 (2)'!R24*10^15/$C$39/10^9</f>
        <v>1880.4097091746357</v>
      </c>
      <c r="S55" s="24">
        <f>'AEO 2025 Table 5 (2)'!S24*10^15/$C$39/10^9</f>
        <v>1919.4276223847901</v>
      </c>
      <c r="T55" s="24">
        <f>'AEO 2025 Table 5 (2)'!T24*10^15/$C$39/10^9</f>
        <v>1957.4777462278416</v>
      </c>
      <c r="U55" s="24">
        <f>'AEO 2025 Table 5 (2)'!U24*10^15/$C$39/10^9</f>
        <v>1994.7256879817701</v>
      </c>
      <c r="V55" s="24">
        <f>'AEO 2025 Table 5 (2)'!V24*10^15/$C$39/10^9</f>
        <v>2031.442568422342</v>
      </c>
      <c r="W55" s="24">
        <f>'AEO 2025 Table 5 (2)'!W24*10^15/$C$39/10^9</f>
        <v>2067.5320977482679</v>
      </c>
      <c r="X55" s="24">
        <f>'AEO 2025 Table 5 (2)'!X24*10^15/$C$39/10^9</f>
        <v>2103.5634898356789</v>
      </c>
      <c r="Y55" s="24">
        <f>'AEO 2025 Table 5 (2)'!Y24*10^15/$C$39/10^9</f>
        <v>2139.2318036883266</v>
      </c>
      <c r="Z55" s="24">
        <f>'AEO 2025 Table 5 (2)'!Z24*10^15/$C$39/10^9</f>
        <v>2174.7641378941598</v>
      </c>
      <c r="AA55" s="24">
        <f>'AEO 2025 Table 5 (2)'!AA24*10^15/$C$39/10^9</f>
        <v>2210.4822038066904</v>
      </c>
      <c r="AB55" s="24">
        <f>'AEO 2025 Table 5 (2)'!AB24*10^15/$C$39/10^9</f>
        <v>2246.5187667542577</v>
      </c>
    </row>
    <row r="56" spans="1:29">
      <c r="A56" s="5"/>
      <c r="B56" s="24"/>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row>
    <row r="57" spans="1:29">
      <c r="A57" s="5" t="s">
        <v>157</v>
      </c>
      <c r="B57" s="6">
        <v>2024</v>
      </c>
      <c r="C57" s="6">
        <v>2025</v>
      </c>
      <c r="D57" s="6">
        <v>2026</v>
      </c>
      <c r="E57" s="6">
        <v>2027</v>
      </c>
      <c r="F57" s="6">
        <v>2028</v>
      </c>
      <c r="G57" s="6">
        <v>2029</v>
      </c>
      <c r="H57" s="6">
        <v>2030</v>
      </c>
      <c r="I57" s="6">
        <v>2031</v>
      </c>
      <c r="J57" s="6">
        <v>2032</v>
      </c>
      <c r="K57" s="6">
        <v>2033</v>
      </c>
      <c r="L57" s="6">
        <v>2034</v>
      </c>
      <c r="M57" s="6">
        <v>2035</v>
      </c>
      <c r="N57" s="6">
        <v>2036</v>
      </c>
      <c r="O57" s="6">
        <v>2037</v>
      </c>
      <c r="P57" s="6">
        <v>2038</v>
      </c>
      <c r="Q57" s="6">
        <v>2039</v>
      </c>
      <c r="R57" s="6">
        <v>2040</v>
      </c>
      <c r="S57" s="6">
        <v>2041</v>
      </c>
      <c r="T57" s="6">
        <v>2042</v>
      </c>
      <c r="U57" s="6">
        <v>2043</v>
      </c>
      <c r="V57" s="6">
        <v>2044</v>
      </c>
      <c r="W57" s="6">
        <v>2045</v>
      </c>
      <c r="X57" s="6">
        <v>2046</v>
      </c>
      <c r="Y57" s="6">
        <v>2047</v>
      </c>
      <c r="Z57" s="6">
        <v>2048</v>
      </c>
      <c r="AA57" s="6">
        <v>2049</v>
      </c>
      <c r="AB57" s="6">
        <v>2050</v>
      </c>
      <c r="AC57" s="6"/>
    </row>
    <row r="58" spans="1:29">
      <c r="A58" s="65" t="s">
        <v>158</v>
      </c>
      <c r="B58" s="55" cm="1">
        <f t="array" ref="B58">TREND($F$10:$G$10,$F$7:$G$7,B$41)</f>
        <v>81.140000000000327</v>
      </c>
      <c r="C58" s="55" cm="1">
        <f t="array" ref="C58">TREND($F$10:$G$10,$F$7:$G$7,C$41)</f>
        <v>83.800000000000182</v>
      </c>
      <c r="D58" s="55" cm="1">
        <f t="array" ref="D58">TREND($F$10:$G$10,$F$7:$G$7,D$41)</f>
        <v>86.460000000000036</v>
      </c>
      <c r="E58" s="55" cm="1">
        <f t="array" ref="E58">TREND($F$10:$G$10,$F$7:$G$7,E$41)</f>
        <v>89.1200000000008</v>
      </c>
      <c r="F58" s="55" cm="1">
        <f t="array" ref="F58">TREND($F$10:$G$10,$F$7:$G$7,F$41)</f>
        <v>91.780000000000655</v>
      </c>
      <c r="G58" s="55" cm="1">
        <f t="array" ref="G58">TREND($F$10:$G$10,$F$7:$G$7,G$41)</f>
        <v>94.440000000000509</v>
      </c>
      <c r="H58" s="55" cm="1">
        <f t="array" ref="H58">TREND($F$10:$G$10,$F$7:$G$7,H$41)</f>
        <v>97.100000000000364</v>
      </c>
      <c r="I58" cm="1">
        <f t="array" ref="I58">TREND($G$10:$H$10,$G$7:$H$7,I$41)</f>
        <v>100.07999999999993</v>
      </c>
      <c r="J58" cm="1">
        <f t="array" ref="J58">TREND($G$10:$H$10,$G$7:$H$7,J$41)</f>
        <v>103.05999999999949</v>
      </c>
      <c r="K58" cm="1">
        <f t="array" ref="K58">TREND($G$10:$H$10,$G$7:$H$7,K$41)</f>
        <v>106.03999999999996</v>
      </c>
      <c r="L58" cm="1">
        <f t="array" ref="L58">TREND($G$10:$H$10,$G$7:$H$7,L$41)</f>
        <v>109.01999999999953</v>
      </c>
      <c r="M58" cm="1">
        <f t="array" ref="M58">TREND($G$10:$H$10,$G$7:$H$7,M$41)</f>
        <v>112</v>
      </c>
      <c r="N58" cm="1">
        <f t="array" ref="N58">TREND($G$10:$H$10,$G$7:$H$7,N$41)</f>
        <v>114.97999999999956</v>
      </c>
      <c r="O58" cm="1">
        <f t="array" ref="O58">TREND($G$10:$H$10,$G$7:$H$7,O$41)</f>
        <v>117.96000000000004</v>
      </c>
      <c r="P58" cm="1">
        <f t="array" ref="P58">TREND($G$10:$H$10,$G$7:$H$7,P$41)</f>
        <v>120.9399999999996</v>
      </c>
      <c r="Q58" cm="1">
        <f t="array" ref="Q58">TREND($G$10:$H$10,$G$7:$H$7,Q$41)</f>
        <v>123.92000000000007</v>
      </c>
      <c r="R58" cm="1">
        <f t="array" ref="R58">TREND($G$10:$H$10,$G$7:$H$7,R$41)</f>
        <v>126.89999999999964</v>
      </c>
      <c r="S58" s="55" cm="1">
        <f t="array" ref="S58">TREND($H$10:$I$10,$H$7:$I$7,S$41)</f>
        <v>130.14999999999964</v>
      </c>
      <c r="T58" s="55" cm="1">
        <f t="array" ref="T58">TREND($H$10:$I$10,$H$7:$I$7,T$41)</f>
        <v>133.39999999999964</v>
      </c>
      <c r="U58" s="55" cm="1">
        <f t="array" ref="U58">TREND($H$10:$I$10,$H$7:$I$7,U$41)</f>
        <v>136.64999999999964</v>
      </c>
      <c r="V58" s="55" cm="1">
        <f t="array" ref="V58">TREND($H$10:$I$10,$H$7:$I$7,V$41)</f>
        <v>139.89999999999964</v>
      </c>
      <c r="W58" s="55" cm="1">
        <f t="array" ref="W58">TREND($H$10:$I$10,$H$7:$I$7,W$41)</f>
        <v>143.14999999999964</v>
      </c>
      <c r="X58" s="55" cm="1">
        <f t="array" ref="X58">TREND($H$10:$I$10,$H$7:$I$7,X$41)</f>
        <v>146.39999999999964</v>
      </c>
      <c r="Y58" s="55" cm="1">
        <f t="array" ref="Y58">TREND($H$10:$I$10,$H$7:$I$7,Y$41)</f>
        <v>149.64999999999964</v>
      </c>
      <c r="Z58" s="55" cm="1">
        <f t="array" ref="Z58">TREND($H$10:$I$10,$H$7:$I$7,Z$41)</f>
        <v>152.89999999999964</v>
      </c>
      <c r="AA58" s="55" cm="1">
        <f t="array" ref="AA58">TREND($H$10:$I$10,$H$7:$I$7,AA$41)</f>
        <v>156.14999999999964</v>
      </c>
      <c r="AB58" s="55" cm="1">
        <f t="array" ref="AB58">TREND($H$10:$I$10,$H$7:$I$7,AB$41)</f>
        <v>159.39999999999964</v>
      </c>
    </row>
    <row r="59" spans="1:29">
      <c r="A59" s="65" t="s">
        <v>159</v>
      </c>
      <c r="B59" s="66">
        <f>B49-B58</f>
        <v>18.809529973171735</v>
      </c>
      <c r="C59" s="66">
        <f t="shared" ref="C59:AA59" si="1">C49-C58</f>
        <v>20.934278857218658</v>
      </c>
      <c r="D59" s="66">
        <f t="shared" si="1"/>
        <v>23.555561334692698</v>
      </c>
      <c r="E59" s="66">
        <f t="shared" si="1"/>
        <v>26.610916559345981</v>
      </c>
      <c r="F59" s="66">
        <f t="shared" si="1"/>
        <v>29.939549996351886</v>
      </c>
      <c r="G59" s="66">
        <f t="shared" si="1"/>
        <v>33.16763990082417</v>
      </c>
      <c r="H59" s="66">
        <f t="shared" si="1"/>
        <v>36.425907713810346</v>
      </c>
      <c r="I59" s="66">
        <f t="shared" si="1"/>
        <v>39.578443044526153</v>
      </c>
      <c r="J59" s="66">
        <f t="shared" si="1"/>
        <v>43.05917077307177</v>
      </c>
      <c r="K59" s="66">
        <f t="shared" si="1"/>
        <v>46.873689753095306</v>
      </c>
      <c r="L59" s="66">
        <f t="shared" si="1"/>
        <v>51.107755905232352</v>
      </c>
      <c r="M59" s="66">
        <f t="shared" si="1"/>
        <v>55.803862869110617</v>
      </c>
      <c r="N59" s="66">
        <f t="shared" si="1"/>
        <v>60.956892191942131</v>
      </c>
      <c r="O59" s="66">
        <f t="shared" si="1"/>
        <v>66.705164382907697</v>
      </c>
      <c r="P59" s="66">
        <f t="shared" si="1"/>
        <v>72.671695786014794</v>
      </c>
      <c r="Q59" s="66">
        <f t="shared" si="1"/>
        <v>79.104862379988589</v>
      </c>
      <c r="R59" s="66">
        <f t="shared" si="1"/>
        <v>86.035636918402588</v>
      </c>
      <c r="S59" s="66">
        <f t="shared" si="1"/>
        <v>93.200081186641512</v>
      </c>
      <c r="T59" s="66">
        <f t="shared" si="1"/>
        <v>100.70678049604089</v>
      </c>
      <c r="U59" s="66">
        <f t="shared" si="1"/>
        <v>108.59079537475549</v>
      </c>
      <c r="V59" s="66">
        <f t="shared" si="1"/>
        <v>117.07433305653188</v>
      </c>
      <c r="W59" s="66">
        <f t="shared" si="1"/>
        <v>125.96663072749323</v>
      </c>
      <c r="X59" s="66">
        <f t="shared" si="1"/>
        <v>135.29866114121148</v>
      </c>
      <c r="Y59" s="66">
        <f t="shared" si="1"/>
        <v>145.3282510714966</v>
      </c>
      <c r="Z59" s="66">
        <f t="shared" si="1"/>
        <v>155.85820906752059</v>
      </c>
      <c r="AA59" s="66">
        <f t="shared" si="1"/>
        <v>166.66442376122285</v>
      </c>
      <c r="AB59" s="66">
        <f>AB49-AB58</f>
        <v>178.26272339144492</v>
      </c>
    </row>
  </sheetData>
  <conditionalFormatting sqref="A41:AC41">
    <cfRule type="notContainsBlanks" dxfId="16" priority="3">
      <formula>LEN(TRIM(A41))&gt;0</formula>
    </cfRule>
  </conditionalFormatting>
  <conditionalFormatting sqref="B57:AC57">
    <cfRule type="notContainsBlanks" dxfId="15" priority="1">
      <formula>LEN(TRIM(B57))&gt;0</formula>
    </cfRule>
  </conditionalFormatting>
  <conditionalFormatting sqref="AC41">
    <cfRule type="notContainsBlanks" dxfId="14" priority="4">
      <formula>LEN(TRIM(AC41))&gt;0</formula>
    </cfRule>
  </conditionalFormatting>
  <conditionalFormatting sqref="AC57">
    <cfRule type="notContainsBlanks" dxfId="13" priority="2">
      <formula>LEN(TRIM(AC57))&gt;0</formula>
    </cfRule>
  </conditionalFormatting>
  <hyperlinks>
    <hyperlink ref="L2" r:id="rId1" xr:uid="{E4D1037F-2FAB-49FD-9AE1-312F02CC04E5}"/>
  </hyperlinks>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021AC-04B1-481E-AC2A-528536D0D255}">
  <dimension ref="A1:AC57"/>
  <sheetViews>
    <sheetView topLeftCell="A2" workbookViewId="0">
      <selection activeCell="B48" sqref="B48"/>
    </sheetView>
  </sheetViews>
  <sheetFormatPr defaultRowHeight="14.5"/>
  <cols>
    <col min="1" max="1" width="30.81640625" customWidth="1"/>
  </cols>
  <sheetData>
    <row r="1" spans="1:29" ht="15.5">
      <c r="A1" s="1" t="s">
        <v>2</v>
      </c>
      <c r="B1" s="1"/>
      <c r="C1" s="1"/>
      <c r="D1" s="1"/>
      <c r="E1" s="1"/>
      <c r="F1" s="1"/>
      <c r="G1" s="1"/>
      <c r="H1" s="1"/>
      <c r="I1" s="1"/>
      <c r="J1" s="1"/>
      <c r="K1" s="1"/>
      <c r="L1" s="1"/>
      <c r="M1" s="1"/>
      <c r="N1" s="1"/>
      <c r="O1" s="1"/>
      <c r="P1" s="1"/>
      <c r="Q1" s="1"/>
      <c r="R1" s="1"/>
      <c r="S1" s="1"/>
      <c r="T1" s="1"/>
      <c r="U1" s="1"/>
      <c r="V1" s="1"/>
      <c r="W1" s="1"/>
      <c r="X1" s="1"/>
      <c r="Y1" s="1"/>
      <c r="Z1" s="1"/>
      <c r="AA1" s="1"/>
      <c r="AB1" s="1"/>
      <c r="AC1" s="1"/>
    </row>
    <row r="2" spans="1:29">
      <c r="A2" s="2"/>
      <c r="B2" s="2"/>
      <c r="C2" s="2"/>
      <c r="D2" s="2"/>
      <c r="E2" s="2"/>
      <c r="F2" s="2"/>
      <c r="G2" s="2"/>
      <c r="H2" s="2"/>
      <c r="I2" s="2"/>
      <c r="J2" s="2"/>
      <c r="K2" s="2"/>
      <c r="L2" s="2"/>
      <c r="M2" s="2"/>
      <c r="N2" s="2"/>
      <c r="O2" s="2"/>
      <c r="P2" s="2"/>
      <c r="Q2" s="2"/>
      <c r="R2" s="2"/>
      <c r="S2" s="2"/>
      <c r="T2" s="2"/>
      <c r="U2" s="2"/>
      <c r="V2" s="2"/>
      <c r="W2" s="2"/>
      <c r="X2" s="2"/>
      <c r="Y2" s="2"/>
      <c r="Z2" s="2"/>
      <c r="AA2" s="2"/>
      <c r="AB2" s="2"/>
      <c r="AC2" s="2"/>
    </row>
    <row r="3" spans="1:29">
      <c r="A3" s="2"/>
      <c r="B3" s="2" t="s">
        <v>3</v>
      </c>
      <c r="C3" s="2" t="s">
        <v>4</v>
      </c>
      <c r="D3" s="2"/>
      <c r="E3" s="2"/>
      <c r="F3" s="2"/>
      <c r="G3" s="2"/>
      <c r="H3" s="2"/>
      <c r="I3" s="2"/>
      <c r="J3" s="2"/>
      <c r="K3" s="2"/>
      <c r="L3" s="2"/>
      <c r="M3" s="2"/>
      <c r="N3" s="2"/>
      <c r="O3" s="2"/>
      <c r="P3" s="2"/>
      <c r="Q3" s="2"/>
      <c r="R3" s="2"/>
      <c r="S3" s="2"/>
      <c r="T3" s="2"/>
      <c r="U3" s="2"/>
      <c r="V3" s="2"/>
      <c r="W3" s="2"/>
      <c r="X3" s="2"/>
      <c r="Y3" s="2"/>
      <c r="Z3" s="2"/>
      <c r="AA3" s="2"/>
      <c r="AB3" s="2"/>
      <c r="AC3" s="2"/>
    </row>
    <row r="4" spans="1:29">
      <c r="A4" s="2"/>
      <c r="B4" s="2" t="s">
        <v>5</v>
      </c>
      <c r="C4" s="2" t="s">
        <v>160</v>
      </c>
      <c r="D4" s="2"/>
      <c r="E4" s="2" t="s">
        <v>161</v>
      </c>
      <c r="F4" s="2"/>
      <c r="G4" s="2"/>
      <c r="H4" s="2"/>
      <c r="I4" s="2"/>
      <c r="J4" s="2"/>
      <c r="K4" s="2"/>
      <c r="L4" s="2"/>
      <c r="M4" s="2"/>
      <c r="N4" s="2"/>
      <c r="O4" s="2"/>
      <c r="P4" s="2"/>
      <c r="Q4" s="2"/>
      <c r="R4" s="2"/>
      <c r="S4" s="2"/>
      <c r="T4" s="2"/>
      <c r="U4" s="2"/>
      <c r="V4" s="2"/>
      <c r="W4" s="2"/>
      <c r="X4" s="2"/>
      <c r="Y4" s="2"/>
      <c r="Z4" s="2"/>
      <c r="AA4" s="2"/>
      <c r="AB4" s="2"/>
      <c r="AC4" s="2"/>
    </row>
    <row r="5" spans="1:29">
      <c r="A5" s="2"/>
      <c r="B5" s="2" t="s">
        <v>7</v>
      </c>
      <c r="C5" s="2" t="s">
        <v>162</v>
      </c>
      <c r="D5" s="2"/>
      <c r="E5" s="2"/>
      <c r="F5" s="2"/>
      <c r="G5" s="2"/>
      <c r="H5" s="2"/>
      <c r="I5" s="2"/>
      <c r="J5" s="2"/>
      <c r="K5" s="2"/>
      <c r="L5" s="2"/>
      <c r="M5" s="2"/>
      <c r="N5" s="2"/>
      <c r="O5" s="2"/>
      <c r="P5" s="2"/>
      <c r="Q5" s="2"/>
      <c r="R5" s="2"/>
      <c r="S5" s="2"/>
      <c r="T5" s="2"/>
      <c r="U5" s="2"/>
      <c r="V5" s="2"/>
      <c r="W5" s="2"/>
      <c r="X5" s="2"/>
      <c r="Y5" s="2"/>
      <c r="Z5" s="2"/>
      <c r="AA5" s="2"/>
      <c r="AB5" s="2"/>
      <c r="AC5" s="2"/>
    </row>
    <row r="6" spans="1:29">
      <c r="A6" s="2"/>
      <c r="B6" s="2" t="s">
        <v>8</v>
      </c>
      <c r="C6" s="2"/>
      <c r="D6" s="2" t="s">
        <v>9</v>
      </c>
      <c r="E6" s="2"/>
      <c r="F6" s="2"/>
      <c r="G6" s="2"/>
      <c r="H6" s="2"/>
      <c r="I6" s="2"/>
      <c r="J6" s="2"/>
      <c r="K6" s="2"/>
      <c r="L6" s="2"/>
      <c r="M6" s="2"/>
      <c r="N6" s="2"/>
      <c r="O6" s="2"/>
      <c r="P6" s="2"/>
      <c r="Q6" s="2"/>
      <c r="R6" s="2"/>
      <c r="S6" s="2"/>
      <c r="T6" s="2"/>
      <c r="U6" s="2"/>
      <c r="V6" s="2"/>
      <c r="W6" s="2"/>
      <c r="X6" s="2"/>
      <c r="Y6" s="2"/>
      <c r="Z6" s="2"/>
      <c r="AA6" s="2"/>
      <c r="AB6" s="2"/>
      <c r="AC6" s="2"/>
    </row>
    <row r="7" spans="1:29" ht="15.5">
      <c r="A7" s="3" t="s">
        <v>10</v>
      </c>
      <c r="B7" s="3"/>
      <c r="C7" s="3"/>
      <c r="D7" s="3"/>
      <c r="E7" s="3"/>
      <c r="F7" s="3"/>
      <c r="G7" s="3"/>
      <c r="H7" s="3"/>
      <c r="I7" s="3"/>
      <c r="J7" s="3"/>
      <c r="K7" s="3"/>
      <c r="L7" s="3"/>
      <c r="M7" s="3"/>
      <c r="N7" s="3"/>
      <c r="O7" s="3"/>
      <c r="P7" s="3"/>
      <c r="Q7" s="3"/>
      <c r="R7" s="3"/>
      <c r="S7" s="3"/>
      <c r="T7" s="3"/>
      <c r="U7" s="3"/>
      <c r="V7" s="3"/>
      <c r="W7" s="3"/>
      <c r="X7" s="3"/>
      <c r="Y7" s="3"/>
      <c r="Z7" s="3"/>
      <c r="AA7" s="3"/>
      <c r="AB7" s="3"/>
      <c r="AC7" s="3"/>
    </row>
    <row r="8" spans="1:29">
      <c r="A8" s="4" t="s">
        <v>11</v>
      </c>
      <c r="B8" s="4"/>
      <c r="C8" s="4"/>
      <c r="D8" s="4"/>
      <c r="E8" s="4"/>
      <c r="F8" s="4"/>
      <c r="G8" s="4"/>
      <c r="H8" s="4"/>
      <c r="I8" s="4"/>
      <c r="J8" s="4"/>
      <c r="K8" s="4"/>
      <c r="L8" s="4"/>
      <c r="M8" s="4"/>
      <c r="N8" s="4"/>
      <c r="O8" s="4"/>
      <c r="P8" s="4"/>
      <c r="Q8" s="4"/>
      <c r="R8" s="4"/>
      <c r="S8" s="4"/>
      <c r="T8" s="4"/>
      <c r="U8" s="4"/>
      <c r="V8" s="4"/>
      <c r="W8" s="4"/>
      <c r="X8" s="4"/>
      <c r="Y8" s="4"/>
      <c r="Z8" s="4"/>
      <c r="AA8" s="4"/>
      <c r="AB8" s="4"/>
      <c r="AC8" s="4"/>
    </row>
    <row r="9" spans="1:29">
      <c r="A9" s="2"/>
      <c r="B9" s="2"/>
      <c r="C9" s="2"/>
      <c r="D9" s="2"/>
      <c r="E9" s="2"/>
      <c r="F9" s="2"/>
      <c r="G9" s="2"/>
      <c r="H9" s="2"/>
      <c r="I9" s="2"/>
      <c r="J9" s="2"/>
      <c r="K9" s="2"/>
      <c r="L9" s="2"/>
      <c r="M9" s="2"/>
      <c r="N9" s="2"/>
      <c r="O9" s="2"/>
      <c r="P9" s="2"/>
      <c r="Q9" s="2"/>
      <c r="R9" s="2"/>
      <c r="S9" s="2"/>
      <c r="T9" s="2"/>
      <c r="U9" s="2"/>
      <c r="V9" s="2"/>
      <c r="W9" s="2"/>
      <c r="X9" s="2"/>
      <c r="Y9" s="2"/>
      <c r="Z9" s="2"/>
      <c r="AA9" s="2"/>
      <c r="AB9" s="2"/>
      <c r="AC9" s="2" t="s">
        <v>12</v>
      </c>
    </row>
    <row r="10" spans="1:29">
      <c r="A10" s="5" t="s">
        <v>13</v>
      </c>
      <c r="B10" s="6">
        <v>2024</v>
      </c>
      <c r="C10" s="6">
        <v>2025</v>
      </c>
      <c r="D10" s="6">
        <v>2026</v>
      </c>
      <c r="E10" s="6">
        <v>2027</v>
      </c>
      <c r="F10" s="6">
        <v>2028</v>
      </c>
      <c r="G10" s="6">
        <v>2029</v>
      </c>
      <c r="H10" s="6">
        <v>2030</v>
      </c>
      <c r="I10" s="6">
        <v>2031</v>
      </c>
      <c r="J10" s="6">
        <v>2032</v>
      </c>
      <c r="K10" s="6">
        <v>2033</v>
      </c>
      <c r="L10" s="6">
        <v>2034</v>
      </c>
      <c r="M10" s="6">
        <v>2035</v>
      </c>
      <c r="N10" s="6">
        <v>2036</v>
      </c>
      <c r="O10" s="6">
        <v>2037</v>
      </c>
      <c r="P10" s="6">
        <v>2038</v>
      </c>
      <c r="Q10" s="6">
        <v>2039</v>
      </c>
      <c r="R10" s="6">
        <v>2040</v>
      </c>
      <c r="S10" s="6">
        <v>2041</v>
      </c>
      <c r="T10" s="6">
        <v>2042</v>
      </c>
      <c r="U10" s="6">
        <v>2043</v>
      </c>
      <c r="V10" s="6">
        <v>2044</v>
      </c>
      <c r="W10" s="6">
        <v>2045</v>
      </c>
      <c r="X10" s="6">
        <v>2046</v>
      </c>
      <c r="Y10" s="6">
        <v>2047</v>
      </c>
      <c r="Z10" s="6">
        <v>2048</v>
      </c>
      <c r="AA10" s="6">
        <v>2049</v>
      </c>
      <c r="AB10" s="6">
        <v>2050</v>
      </c>
      <c r="AC10" s="6" t="s">
        <v>156</v>
      </c>
    </row>
    <row r="11" spans="1:29">
      <c r="A11" s="4" t="s">
        <v>14</v>
      </c>
      <c r="B11" s="4">
        <v>0.18654109537601471</v>
      </c>
      <c r="C11" s="4">
        <v>0.19798533618450159</v>
      </c>
      <c r="D11" s="4">
        <v>0.19807641208171839</v>
      </c>
      <c r="E11" s="4">
        <v>0.19905395805835721</v>
      </c>
      <c r="F11" s="4">
        <v>0.19904844462871549</v>
      </c>
      <c r="G11" s="4">
        <v>0.19789066910743711</v>
      </c>
      <c r="H11" s="4">
        <v>0.19635052978992459</v>
      </c>
      <c r="I11" s="4">
        <v>0.19459010660648349</v>
      </c>
      <c r="J11" s="4">
        <v>0.19277343153953549</v>
      </c>
      <c r="K11" s="4">
        <v>0.1900657117366791</v>
      </c>
      <c r="L11" s="4">
        <v>0.1876794099807739</v>
      </c>
      <c r="M11" s="4">
        <v>0.18654632568359381</v>
      </c>
      <c r="N11" s="4">
        <v>0.1857124716043472</v>
      </c>
      <c r="O11" s="4">
        <v>0.18491117656230929</v>
      </c>
      <c r="P11" s="4">
        <v>0.183733195066452</v>
      </c>
      <c r="Q11" s="4">
        <v>0.18249695003032679</v>
      </c>
      <c r="R11" s="4">
        <v>0.18119129538536069</v>
      </c>
      <c r="S11" s="4">
        <v>0.17978495359420779</v>
      </c>
      <c r="T11" s="4">
        <v>0.17821225523948669</v>
      </c>
      <c r="U11" s="4">
        <v>0.17656566202640531</v>
      </c>
      <c r="V11" s="4">
        <v>0.17479716241359711</v>
      </c>
      <c r="W11" s="4">
        <v>0.1729490011930466</v>
      </c>
      <c r="X11" s="4">
        <v>0.17101369798183441</v>
      </c>
      <c r="Y11" s="4">
        <v>0.16902165114879611</v>
      </c>
      <c r="Z11" s="4">
        <v>0.166995033621788</v>
      </c>
      <c r="AA11" s="4">
        <v>0.16501745581626889</v>
      </c>
      <c r="AB11" s="4">
        <v>0.16302633285522461</v>
      </c>
      <c r="AC11" s="4">
        <v>-4.9112072923823691E-3</v>
      </c>
    </row>
    <row r="12" spans="1:29">
      <c r="A12" s="4" t="s">
        <v>15</v>
      </c>
      <c r="B12" s="4">
        <v>0.57286274433135986</v>
      </c>
      <c r="C12" s="4">
        <v>0.55550366640090942</v>
      </c>
      <c r="D12" s="4">
        <v>0.5671006441116333</v>
      </c>
      <c r="E12" s="4">
        <v>0.58141744136810303</v>
      </c>
      <c r="F12" s="4">
        <v>0.59301930665969849</v>
      </c>
      <c r="G12" s="4">
        <v>0.60052603483200073</v>
      </c>
      <c r="H12" s="4">
        <v>0.60565644502639771</v>
      </c>
      <c r="I12" s="4">
        <v>0.61051100492477417</v>
      </c>
      <c r="J12" s="4">
        <v>0.61591571569442749</v>
      </c>
      <c r="K12" s="4">
        <v>0.62055122852325439</v>
      </c>
      <c r="L12" s="4">
        <v>0.62640541791915894</v>
      </c>
      <c r="M12" s="4">
        <v>0.63423705101013184</v>
      </c>
      <c r="N12" s="4">
        <v>0.64382034540176392</v>
      </c>
      <c r="O12" s="4">
        <v>0.65397864580154419</v>
      </c>
      <c r="P12" s="4">
        <v>0.66307234764099121</v>
      </c>
      <c r="Q12" s="4">
        <v>0.6723894476890564</v>
      </c>
      <c r="R12" s="4">
        <v>0.68169319629669189</v>
      </c>
      <c r="S12" s="4">
        <v>0.69142425060272217</v>
      </c>
      <c r="T12" s="4">
        <v>0.70088827610015869</v>
      </c>
      <c r="U12" s="4">
        <v>0.7108730673789978</v>
      </c>
      <c r="V12" s="4">
        <v>0.72087877988815308</v>
      </c>
      <c r="W12" s="4">
        <v>0.73082160949707031</v>
      </c>
      <c r="X12" s="4">
        <v>0.74072283506393433</v>
      </c>
      <c r="Y12" s="4">
        <v>0.75073689222335815</v>
      </c>
      <c r="Z12" s="4">
        <v>0.76097589731216431</v>
      </c>
      <c r="AA12" s="4">
        <v>0.77152979373931885</v>
      </c>
      <c r="AB12" s="4">
        <v>0.78222471475601196</v>
      </c>
      <c r="AC12" s="4">
        <v>1.2247148144717061E-2</v>
      </c>
    </row>
    <row r="13" spans="1:29">
      <c r="A13" s="4" t="s">
        <v>16</v>
      </c>
      <c r="B13" s="4">
        <v>7.4498027563095093E-2</v>
      </c>
      <c r="C13" s="4">
        <v>7.4070669710636139E-2</v>
      </c>
      <c r="D13" s="4">
        <v>7.4182234704494476E-2</v>
      </c>
      <c r="E13" s="4">
        <v>7.4694044888019562E-2</v>
      </c>
      <c r="F13" s="4">
        <v>7.4824407696723938E-2</v>
      </c>
      <c r="G13" s="4">
        <v>7.4441701173782349E-2</v>
      </c>
      <c r="H13" s="4">
        <v>7.3762878775596619E-2</v>
      </c>
      <c r="I13" s="4">
        <v>7.2946950793266296E-2</v>
      </c>
      <c r="J13" s="4">
        <v>7.2144307196140289E-2</v>
      </c>
      <c r="K13" s="4">
        <v>7.1229703724384308E-2</v>
      </c>
      <c r="L13" s="4">
        <v>7.0423111319541931E-2</v>
      </c>
      <c r="M13" s="4">
        <v>6.9795064628124237E-2</v>
      </c>
      <c r="N13" s="4">
        <v>6.9305725395679474E-2</v>
      </c>
      <c r="O13" s="4">
        <v>6.8850010633468628E-2</v>
      </c>
      <c r="P13" s="4">
        <v>6.8282529711723328E-2</v>
      </c>
      <c r="Q13" s="4">
        <v>6.7698672413825989E-2</v>
      </c>
      <c r="R13" s="4">
        <v>6.7104637622833252E-2</v>
      </c>
      <c r="S13" s="4">
        <v>6.6491998732089996E-2</v>
      </c>
      <c r="T13" s="4">
        <v>6.585182249546051E-2</v>
      </c>
      <c r="U13" s="4">
        <v>6.521056592464447E-2</v>
      </c>
      <c r="V13" s="4">
        <v>6.4549826085567474E-2</v>
      </c>
      <c r="W13" s="4">
        <v>6.3868500292301178E-2</v>
      </c>
      <c r="X13" s="4">
        <v>6.3170522451400757E-2</v>
      </c>
      <c r="Y13" s="4">
        <v>6.2462940812110901E-2</v>
      </c>
      <c r="Z13" s="4">
        <v>6.1751488596200943E-2</v>
      </c>
      <c r="AA13" s="4">
        <v>6.1050929129123688E-2</v>
      </c>
      <c r="AB13" s="4">
        <v>6.0345426201820367E-2</v>
      </c>
      <c r="AC13" s="4">
        <v>-7.811590901369847E-3</v>
      </c>
    </row>
    <row r="14" spans="1:29">
      <c r="A14" s="7" t="s">
        <v>17</v>
      </c>
      <c r="B14" s="7">
        <v>0.74466073513031006</v>
      </c>
      <c r="C14" s="7">
        <v>0.75660306215286255</v>
      </c>
      <c r="D14" s="7">
        <v>0.77322554588317871</v>
      </c>
      <c r="E14" s="7">
        <v>0.79468590021133423</v>
      </c>
      <c r="F14" s="7">
        <v>0.81265389919281006</v>
      </c>
      <c r="G14" s="7">
        <v>0.82538837194442749</v>
      </c>
      <c r="H14" s="7">
        <v>0.83255648612976074</v>
      </c>
      <c r="I14" s="7">
        <v>0.83919042348861694</v>
      </c>
      <c r="J14" s="7">
        <v>0.84623754024505615</v>
      </c>
      <c r="K14" s="7">
        <v>0.8527030348777771</v>
      </c>
      <c r="L14" s="7">
        <v>0.86054211854934692</v>
      </c>
      <c r="M14" s="7">
        <v>0.87058186531066895</v>
      </c>
      <c r="N14" s="7">
        <v>0.88244622945785522</v>
      </c>
      <c r="O14" s="7">
        <v>0.89490705728530884</v>
      </c>
      <c r="P14" s="7">
        <v>0.9061281681060791</v>
      </c>
      <c r="Q14" s="7">
        <v>0.91748964786529541</v>
      </c>
      <c r="R14" s="7">
        <v>0.92891395092010498</v>
      </c>
      <c r="S14" s="7">
        <v>0.94040822982788086</v>
      </c>
      <c r="T14" s="7">
        <v>0.95150500535964966</v>
      </c>
      <c r="U14" s="7">
        <v>0.96264517307281494</v>
      </c>
      <c r="V14" s="7">
        <v>0.97362291812896729</v>
      </c>
      <c r="W14" s="7">
        <v>0.9844512939453125</v>
      </c>
      <c r="X14" s="7">
        <v>0.99525213241577148</v>
      </c>
      <c r="Y14" s="7">
        <v>1.0060349702835081</v>
      </c>
      <c r="Z14" s="7">
        <v>1.016947269439697</v>
      </c>
      <c r="AA14" s="7">
        <v>1.028129100799561</v>
      </c>
      <c r="AB14" s="7">
        <v>1.0394585132598879</v>
      </c>
      <c r="AC14" s="7">
        <v>1.314374874526014E-2</v>
      </c>
    </row>
    <row r="15" spans="1:29">
      <c r="A15" s="4" t="s">
        <v>18</v>
      </c>
      <c r="B15" s="4">
        <v>8.4363445639610291E-2</v>
      </c>
      <c r="C15" s="4">
        <v>8.4582775831222534E-2</v>
      </c>
      <c r="D15" s="4">
        <v>8.5051879286766052E-2</v>
      </c>
      <c r="E15" s="4">
        <v>8.5953429341316223E-2</v>
      </c>
      <c r="F15" s="4">
        <v>8.6428403854370117E-2</v>
      </c>
      <c r="G15" s="4">
        <v>8.6316563189029694E-2</v>
      </c>
      <c r="H15" s="4">
        <v>8.587212860584259E-2</v>
      </c>
      <c r="I15" s="4">
        <v>8.531324565410614E-2</v>
      </c>
      <c r="J15" s="4">
        <v>8.4774643182754517E-2</v>
      </c>
      <c r="K15" s="4">
        <v>8.4149874746799469E-2</v>
      </c>
      <c r="L15" s="4">
        <v>8.3641126751899719E-2</v>
      </c>
      <c r="M15" s="4">
        <v>8.33238884806633E-2</v>
      </c>
      <c r="N15" s="4">
        <v>8.3155170083045959E-2</v>
      </c>
      <c r="O15" s="4">
        <v>8.3003848791122437E-2</v>
      </c>
      <c r="P15" s="4">
        <v>8.2700915634632111E-2</v>
      </c>
      <c r="Q15" s="4">
        <v>8.2369707524776459E-2</v>
      </c>
      <c r="R15" s="4">
        <v>8.2010164856910706E-2</v>
      </c>
      <c r="S15" s="4">
        <v>8.1650964915752411E-2</v>
      </c>
      <c r="T15" s="4">
        <v>8.1244923174381256E-2</v>
      </c>
      <c r="U15" s="4">
        <v>8.0829471349716187E-2</v>
      </c>
      <c r="V15" s="4">
        <v>8.0370254814624786E-2</v>
      </c>
      <c r="W15" s="4">
        <v>7.9868562519550323E-2</v>
      </c>
      <c r="X15" s="4">
        <v>7.9337768256664276E-2</v>
      </c>
      <c r="Y15" s="4">
        <v>7.8785508871078491E-2</v>
      </c>
      <c r="Z15" s="4">
        <v>7.8225776553153992E-2</v>
      </c>
      <c r="AA15" s="4">
        <v>7.7666923403739929E-2</v>
      </c>
      <c r="AB15" s="4">
        <v>7.7101573348045349E-2</v>
      </c>
      <c r="AC15" s="4">
        <v>-3.2288296753776309E-3</v>
      </c>
    </row>
    <row r="16" spans="1:29">
      <c r="A16" s="4" t="s">
        <v>19</v>
      </c>
      <c r="B16" s="4">
        <v>0.57562941312789917</v>
      </c>
      <c r="C16" s="4">
        <v>0.56407308578491211</v>
      </c>
      <c r="D16" s="4">
        <v>0.56141853332519531</v>
      </c>
      <c r="E16" s="4">
        <v>0.56483620405197144</v>
      </c>
      <c r="F16" s="4">
        <v>0.56773859262466431</v>
      </c>
      <c r="G16" s="4">
        <v>0.5680384635925293</v>
      </c>
      <c r="H16" s="4">
        <v>0.55779570341110229</v>
      </c>
      <c r="I16" s="4">
        <v>0.54866772890090942</v>
      </c>
      <c r="J16" s="4">
        <v>0.54072332382202148</v>
      </c>
      <c r="K16" s="4">
        <v>0.53283554315567017</v>
      </c>
      <c r="L16" s="4">
        <v>0.52578699588775635</v>
      </c>
      <c r="M16" s="4">
        <v>0.52025169134140015</v>
      </c>
      <c r="N16" s="4">
        <v>0.51639664173126221</v>
      </c>
      <c r="O16" s="4">
        <v>0.51376444101333618</v>
      </c>
      <c r="P16" s="4">
        <v>0.51109760999679565</v>
      </c>
      <c r="Q16" s="4">
        <v>0.50913882255554199</v>
      </c>
      <c r="R16" s="4">
        <v>0.50622075796127319</v>
      </c>
      <c r="S16" s="4">
        <v>0.50424784421920776</v>
      </c>
      <c r="T16" s="4">
        <v>0.50266283750534058</v>
      </c>
      <c r="U16" s="4">
        <v>0.50163280963897705</v>
      </c>
      <c r="V16" s="4">
        <v>0.50087106227874756</v>
      </c>
      <c r="W16" s="4">
        <v>0.5003696084022522</v>
      </c>
      <c r="X16" s="4">
        <v>0.50009918212890625</v>
      </c>
      <c r="Y16" s="4">
        <v>0.49930843710899347</v>
      </c>
      <c r="Z16" s="4">
        <v>0.49875587224960333</v>
      </c>
      <c r="AA16" s="4">
        <v>0.49849948287010187</v>
      </c>
      <c r="AB16" s="4">
        <v>0.49819940328598022</v>
      </c>
      <c r="AC16" s="4">
        <v>-5.2572093858966884E-3</v>
      </c>
    </row>
    <row r="17" spans="1:29">
      <c r="A17" s="4" t="s">
        <v>20</v>
      </c>
      <c r="B17" s="4">
        <v>0.36730921268463129</v>
      </c>
      <c r="C17" s="4">
        <v>0.36862426996231079</v>
      </c>
      <c r="D17" s="4">
        <v>0.37076640129089361</v>
      </c>
      <c r="E17" s="4">
        <v>0.37436491250991821</v>
      </c>
      <c r="F17" s="4">
        <v>0.37762054800987238</v>
      </c>
      <c r="G17" s="4">
        <v>0.38000142574310303</v>
      </c>
      <c r="H17" s="4">
        <v>0.38071620464324951</v>
      </c>
      <c r="I17" s="4">
        <v>0.38166660070419312</v>
      </c>
      <c r="J17" s="4">
        <v>0.38290372490882868</v>
      </c>
      <c r="K17" s="4">
        <v>0.38422533869743353</v>
      </c>
      <c r="L17" s="4">
        <v>0.3859405517578125</v>
      </c>
      <c r="M17" s="4">
        <v>0.38814029097557068</v>
      </c>
      <c r="N17" s="4">
        <v>0.39069029688835138</v>
      </c>
      <c r="O17" s="4">
        <v>0.39332705736160278</v>
      </c>
      <c r="P17" s="4">
        <v>0.39572271704673773</v>
      </c>
      <c r="Q17" s="4">
        <v>0.39809918403625488</v>
      </c>
      <c r="R17" s="4">
        <v>0.40043798089027399</v>
      </c>
      <c r="S17" s="4">
        <v>0.40304520726203918</v>
      </c>
      <c r="T17" s="4">
        <v>0.40557733178138727</v>
      </c>
      <c r="U17" s="4">
        <v>0.40810263156890869</v>
      </c>
      <c r="V17" s="4">
        <v>0.41056618094444269</v>
      </c>
      <c r="W17" s="4">
        <v>0.41296699643135071</v>
      </c>
      <c r="X17" s="4">
        <v>0.41533315181732178</v>
      </c>
      <c r="Y17" s="4">
        <v>0.41766083240509028</v>
      </c>
      <c r="Z17" s="4">
        <v>0.41996860504150391</v>
      </c>
      <c r="AA17" s="4">
        <v>0.42227464914321899</v>
      </c>
      <c r="AB17" s="4">
        <v>0.42455372214317322</v>
      </c>
      <c r="AC17" s="4">
        <v>5.67322687411842E-3</v>
      </c>
    </row>
    <row r="18" spans="1:29">
      <c r="A18" s="8" t="s">
        <v>21</v>
      </c>
      <c r="B18" s="8">
        <v>0.34102779626846308</v>
      </c>
      <c r="C18" s="8">
        <v>0.35735335946083069</v>
      </c>
      <c r="D18" s="8">
        <v>0.37537309527397161</v>
      </c>
      <c r="E18" s="8">
        <v>0.39487388730049128</v>
      </c>
      <c r="F18" s="8">
        <v>0.41530710458755488</v>
      </c>
      <c r="G18" s="8">
        <v>0.43539726734161383</v>
      </c>
      <c r="H18" s="8">
        <v>0.45559039711952209</v>
      </c>
      <c r="I18" s="8">
        <v>0.47651460766792297</v>
      </c>
      <c r="J18" s="8">
        <v>0.49855861067771912</v>
      </c>
      <c r="K18" s="8">
        <v>0.52174150943756104</v>
      </c>
      <c r="L18" s="8">
        <v>0.54635590314865112</v>
      </c>
      <c r="M18" s="8">
        <v>0.57254678010940552</v>
      </c>
      <c r="N18" s="8">
        <v>0.60029667615890503</v>
      </c>
      <c r="O18" s="8">
        <v>0.6300775408744812</v>
      </c>
      <c r="P18" s="8">
        <v>0.6606031060218811</v>
      </c>
      <c r="Q18" s="8">
        <v>0.69272083044052124</v>
      </c>
      <c r="R18" s="8">
        <v>0.72653639316558838</v>
      </c>
      <c r="S18" s="8">
        <v>0.76207047700881958</v>
      </c>
      <c r="T18" s="8">
        <v>0.79877233505249023</v>
      </c>
      <c r="U18" s="8">
        <v>0.83676159381866455</v>
      </c>
      <c r="V18" s="8">
        <v>0.8767964243888855</v>
      </c>
      <c r="W18" s="8">
        <v>0.91822594404220581</v>
      </c>
      <c r="X18" s="8">
        <v>0.96115583181381226</v>
      </c>
      <c r="Y18" s="8">
        <v>1.006465792655945</v>
      </c>
      <c r="Z18" s="8">
        <v>1.0534830093383789</v>
      </c>
      <c r="AA18" s="8">
        <v>1.101442813873291</v>
      </c>
      <c r="AB18" s="8">
        <v>1.1521052122116091</v>
      </c>
      <c r="AC18" s="8">
        <v>4.7988217984221697E-2</v>
      </c>
    </row>
    <row r="19" spans="1:29">
      <c r="A19" s="4" t="s">
        <v>22</v>
      </c>
      <c r="B19" s="4">
        <v>4.3232370167970657E-2</v>
      </c>
      <c r="C19" s="4">
        <v>4.3304223567247391E-2</v>
      </c>
      <c r="D19" s="4">
        <v>4.3522115796804428E-2</v>
      </c>
      <c r="E19" s="4">
        <v>4.3886676430702209E-2</v>
      </c>
      <c r="F19" s="4">
        <v>4.4332064688205719E-2</v>
      </c>
      <c r="G19" s="4">
        <v>4.4707242399454117E-2</v>
      </c>
      <c r="H19" s="4">
        <v>4.5025750994682312E-2</v>
      </c>
      <c r="I19" s="4">
        <v>4.5362226665019989E-2</v>
      </c>
      <c r="J19" s="4">
        <v>4.5696284621953957E-2</v>
      </c>
      <c r="K19" s="4">
        <v>4.6076599508523941E-2</v>
      </c>
      <c r="L19" s="4">
        <v>4.6523056924343109E-2</v>
      </c>
      <c r="M19" s="4">
        <v>4.6985764056444168E-2</v>
      </c>
      <c r="N19" s="4">
        <v>4.7455392777919769E-2</v>
      </c>
      <c r="O19" s="4">
        <v>4.7915238887071609E-2</v>
      </c>
      <c r="P19" s="4">
        <v>4.8287749290466309E-2</v>
      </c>
      <c r="Q19" s="4">
        <v>4.8646934330463409E-2</v>
      </c>
      <c r="R19" s="4">
        <v>4.8933431506156921E-2</v>
      </c>
      <c r="S19" s="4">
        <v>4.9079615622758872E-2</v>
      </c>
      <c r="T19" s="4">
        <v>4.9147322773933411E-2</v>
      </c>
      <c r="U19" s="4">
        <v>4.9139991402626038E-2</v>
      </c>
      <c r="V19" s="4">
        <v>4.8990856856107712E-2</v>
      </c>
      <c r="W19" s="4">
        <v>4.8633836209774017E-2</v>
      </c>
      <c r="X19" s="4">
        <v>4.819464311003685E-2</v>
      </c>
      <c r="Y19" s="4">
        <v>4.7542911022901542E-2</v>
      </c>
      <c r="Z19" s="4">
        <v>4.6675004065036767E-2</v>
      </c>
      <c r="AA19" s="4">
        <v>4.5653026551008218E-2</v>
      </c>
      <c r="AB19" s="4">
        <v>4.4405389577150338E-2</v>
      </c>
      <c r="AC19" s="4">
        <v>1.068581633108634E-3</v>
      </c>
    </row>
    <row r="20" spans="1:29">
      <c r="A20" s="7" t="s">
        <v>23</v>
      </c>
      <c r="B20" s="7">
        <v>1.900956273078918</v>
      </c>
      <c r="C20" s="7">
        <v>1.978315949440002</v>
      </c>
      <c r="D20" s="7">
        <v>1.9087812900543211</v>
      </c>
      <c r="E20" s="7">
        <v>1.8950198888778691</v>
      </c>
      <c r="F20" s="7">
        <v>1.879119277000427</v>
      </c>
      <c r="G20" s="7">
        <v>1.9135177135467529</v>
      </c>
      <c r="H20" s="7">
        <v>1.9444319009780879</v>
      </c>
      <c r="I20" s="7">
        <v>1.974444627761841</v>
      </c>
      <c r="J20" s="7">
        <v>2.0048446655273442</v>
      </c>
      <c r="K20" s="7">
        <v>2.0358562469482422</v>
      </c>
      <c r="L20" s="7">
        <v>2.0683221817016602</v>
      </c>
      <c r="M20" s="7">
        <v>2.1027650833129878</v>
      </c>
      <c r="N20" s="7">
        <v>2.1393692493438721</v>
      </c>
      <c r="O20" s="7">
        <v>2.1765003204345699</v>
      </c>
      <c r="P20" s="7">
        <v>2.2136993408203121</v>
      </c>
      <c r="Q20" s="7">
        <v>2.2514562606811519</v>
      </c>
      <c r="R20" s="7">
        <v>2.289937019348145</v>
      </c>
      <c r="S20" s="7">
        <v>2.3290631771087651</v>
      </c>
      <c r="T20" s="7">
        <v>2.368841409683228</v>
      </c>
      <c r="U20" s="7">
        <v>2.409591913223267</v>
      </c>
      <c r="V20" s="7">
        <v>2.4511857032775879</v>
      </c>
      <c r="W20" s="7">
        <v>2.493665456771851</v>
      </c>
      <c r="X20" s="7">
        <v>2.5366449356079102</v>
      </c>
      <c r="Y20" s="7">
        <v>2.580551385879517</v>
      </c>
      <c r="Z20" s="7">
        <v>2.6257801055908199</v>
      </c>
      <c r="AA20" s="7">
        <v>2.6718916893005371</v>
      </c>
      <c r="AB20" s="7">
        <v>2.7192540168762211</v>
      </c>
      <c r="AC20" s="7">
        <v>1.3884415855716981E-2</v>
      </c>
    </row>
    <row r="21" spans="1:29">
      <c r="A21" s="5" t="s">
        <v>24</v>
      </c>
      <c r="B21" s="5">
        <v>4.8910808563232422</v>
      </c>
      <c r="C21" s="5">
        <v>4.9804162979125977</v>
      </c>
      <c r="D21" s="5">
        <v>4.9574980735778809</v>
      </c>
      <c r="E21" s="5">
        <v>5.0087862014770508</v>
      </c>
      <c r="F21" s="5">
        <v>5.0500917434692383</v>
      </c>
      <c r="G21" s="5">
        <v>5.126225471496582</v>
      </c>
      <c r="H21" s="5">
        <v>5.1777586936950684</v>
      </c>
      <c r="I21" s="5">
        <v>5.2292075157165527</v>
      </c>
      <c r="J21" s="5">
        <v>5.2845721244812012</v>
      </c>
      <c r="K21" s="5">
        <v>5.3394351005554199</v>
      </c>
      <c r="L21" s="5">
        <v>5.4016199111938477</v>
      </c>
      <c r="M21" s="5">
        <v>5.4751734733581543</v>
      </c>
      <c r="N21" s="5">
        <v>5.5586481094360352</v>
      </c>
      <c r="O21" s="5">
        <v>5.6472353935241699</v>
      </c>
      <c r="P21" s="5">
        <v>5.7333278656005859</v>
      </c>
      <c r="Q21" s="5">
        <v>5.8225064277648926</v>
      </c>
      <c r="R21" s="5">
        <v>5.9129791259765616</v>
      </c>
      <c r="S21" s="5">
        <v>6.0072665214538574</v>
      </c>
      <c r="T21" s="5">
        <v>6.1027035713195801</v>
      </c>
      <c r="U21" s="5">
        <v>6.2013530731201172</v>
      </c>
      <c r="V21" s="5">
        <v>6.3026294708251953</v>
      </c>
      <c r="W21" s="5">
        <v>6.4058208465576172</v>
      </c>
      <c r="X21" s="5">
        <v>6.5109248161315918</v>
      </c>
      <c r="Y21" s="5">
        <v>6.6185717582702637</v>
      </c>
      <c r="Z21" s="5">
        <v>6.7295584678649902</v>
      </c>
      <c r="AA21" s="5">
        <v>6.8431558609008789</v>
      </c>
      <c r="AB21" s="5">
        <v>6.9606742858886719</v>
      </c>
      <c r="AC21" s="5">
        <v>1.377469112288709E-2</v>
      </c>
    </row>
    <row r="22" spans="1:29">
      <c r="A22" s="4" t="s">
        <v>25</v>
      </c>
      <c r="B22" s="4">
        <v>1.876169815659523E-2</v>
      </c>
      <c r="C22" s="4">
        <v>2.8120571747422218E-2</v>
      </c>
      <c r="D22" s="4">
        <v>4.2234569787979133E-2</v>
      </c>
      <c r="E22" s="4">
        <v>6.1641339212656021E-2</v>
      </c>
      <c r="F22" s="4">
        <v>8.6249828338623047E-2</v>
      </c>
      <c r="G22" s="4">
        <v>0.11704815179109571</v>
      </c>
      <c r="H22" s="4">
        <v>0.1593686640262604</v>
      </c>
      <c r="I22" s="4">
        <v>0.2129156440496445</v>
      </c>
      <c r="J22" s="4">
        <v>0.28401929140090942</v>
      </c>
      <c r="K22" s="4">
        <v>0.3597770631313324</v>
      </c>
      <c r="L22" s="4">
        <v>0.43437397480010992</v>
      </c>
      <c r="M22" s="4">
        <v>0.5060306191444397</v>
      </c>
      <c r="N22" s="4">
        <v>0.57409560680389404</v>
      </c>
      <c r="O22" s="4">
        <v>0.63856667280197144</v>
      </c>
      <c r="P22" s="4">
        <v>0.69851559400558472</v>
      </c>
      <c r="Q22" s="4">
        <v>0.75433731079101563</v>
      </c>
      <c r="R22" s="4">
        <v>0.80611294507980347</v>
      </c>
      <c r="S22" s="4">
        <v>0.85333013534545898</v>
      </c>
      <c r="T22" s="4">
        <v>0.8959038257598877</v>
      </c>
      <c r="U22" s="4">
        <v>0.93331253528594971</v>
      </c>
      <c r="V22" s="4">
        <v>0.96634590625762939</v>
      </c>
      <c r="W22" s="4">
        <v>0.99562591314315796</v>
      </c>
      <c r="X22" s="4">
        <v>1.0219308137893679</v>
      </c>
      <c r="Y22" s="4">
        <v>1.0458414554595949</v>
      </c>
      <c r="Z22" s="4">
        <v>1.0662786960601811</v>
      </c>
      <c r="AA22" s="4">
        <v>1.084418773651123</v>
      </c>
      <c r="AB22" s="4">
        <v>1.1006230115890501</v>
      </c>
      <c r="AC22" s="4">
        <v>0.16960320396264181</v>
      </c>
    </row>
    <row r="23" spans="1:29">
      <c r="A23" s="4" t="s">
        <v>26</v>
      </c>
      <c r="B23" s="4">
        <v>0.1417428255081177</v>
      </c>
      <c r="C23" s="4">
        <v>0.15866672992706299</v>
      </c>
      <c r="D23" s="4">
        <v>0.17515756189823151</v>
      </c>
      <c r="E23" s="4">
        <v>0.1821685582399368</v>
      </c>
      <c r="F23" s="4">
        <v>0.1889940798282623</v>
      </c>
      <c r="G23" s="4">
        <v>0.19889092445373541</v>
      </c>
      <c r="H23" s="4">
        <v>0.21062411367893219</v>
      </c>
      <c r="I23" s="4">
        <v>0.22552105784416199</v>
      </c>
      <c r="J23" s="4">
        <v>0.2391001433134079</v>
      </c>
      <c r="K23" s="4">
        <v>0.25521266460418701</v>
      </c>
      <c r="L23" s="4">
        <v>0.26584357023239141</v>
      </c>
      <c r="M23" s="4">
        <v>0.27219736576080322</v>
      </c>
      <c r="N23" s="4">
        <v>0.27763894200325012</v>
      </c>
      <c r="O23" s="4">
        <v>0.28352490067481989</v>
      </c>
      <c r="P23" s="4">
        <v>0.29240551590919489</v>
      </c>
      <c r="Q23" s="4">
        <v>0.29744166135787958</v>
      </c>
      <c r="R23" s="4">
        <v>0.30313390493392939</v>
      </c>
      <c r="S23" s="4">
        <v>0.31150978803634638</v>
      </c>
      <c r="T23" s="4">
        <v>0.31969377398490911</v>
      </c>
      <c r="U23" s="4">
        <v>0.3286622166633606</v>
      </c>
      <c r="V23" s="4">
        <v>0.33769303560256958</v>
      </c>
      <c r="W23" s="4">
        <v>0.34702834486961359</v>
      </c>
      <c r="X23" s="4">
        <v>0.35549667477607733</v>
      </c>
      <c r="Y23" s="4">
        <v>0.36535391211509699</v>
      </c>
      <c r="Z23" s="4">
        <v>0.37554311752319341</v>
      </c>
      <c r="AA23" s="4">
        <v>0.38540935516357422</v>
      </c>
      <c r="AB23" s="4">
        <v>0.39617538452148438</v>
      </c>
      <c r="AC23" s="4">
        <v>3.9919662688145292E-2</v>
      </c>
    </row>
    <row r="24" spans="1:29">
      <c r="A24" s="5" t="s">
        <v>27</v>
      </c>
      <c r="B24" s="5">
        <v>4.7680997848510742</v>
      </c>
      <c r="C24" s="5">
        <v>4.8498706817626953</v>
      </c>
      <c r="D24" s="5">
        <v>4.8245749473571777</v>
      </c>
      <c r="E24" s="5">
        <v>4.8882594108581543</v>
      </c>
      <c r="F24" s="5">
        <v>4.9473485946655273</v>
      </c>
      <c r="G24" s="5">
        <v>5.0443825721740723</v>
      </c>
      <c r="H24" s="5">
        <v>5.1265029907226563</v>
      </c>
      <c r="I24" s="5">
        <v>5.2166018486022949</v>
      </c>
      <c r="J24" s="5">
        <v>5.3294916152954102</v>
      </c>
      <c r="K24" s="5">
        <v>5.4439997673034668</v>
      </c>
      <c r="L24" s="5">
        <v>5.5701508522033691</v>
      </c>
      <c r="M24" s="5">
        <v>5.7090072631835938</v>
      </c>
      <c r="N24" s="5">
        <v>5.855104923248291</v>
      </c>
      <c r="O24" s="5">
        <v>6.0022764205932617</v>
      </c>
      <c r="P24" s="5">
        <v>6.1394381523132324</v>
      </c>
      <c r="Q24" s="5">
        <v>6.2794027328491211</v>
      </c>
      <c r="R24" s="5">
        <v>6.4159579277038574</v>
      </c>
      <c r="S24" s="5">
        <v>6.5490870475769043</v>
      </c>
      <c r="T24" s="5">
        <v>6.6789140701293954</v>
      </c>
      <c r="U24" s="5">
        <v>6.8060040473937988</v>
      </c>
      <c r="V24" s="5">
        <v>6.9312820434570313</v>
      </c>
      <c r="W24" s="5">
        <v>7.0544195175170898</v>
      </c>
      <c r="X24" s="5">
        <v>7.1773586273193359</v>
      </c>
      <c r="Y24" s="5">
        <v>7.2990589141845703</v>
      </c>
      <c r="Z24" s="5">
        <v>7.420295238494873</v>
      </c>
      <c r="AA24" s="5">
        <v>7.5421652793884277</v>
      </c>
      <c r="AB24" s="5">
        <v>7.6651220321655273</v>
      </c>
      <c r="AC24" s="5">
        <v>1.8556197418671649E-2</v>
      </c>
    </row>
    <row r="26" spans="1:29" s="4" customFormat="1" ht="12">
      <c r="B26" s="4" t="s">
        <v>28</v>
      </c>
    </row>
    <row r="27" spans="1:29" s="4" customFormat="1" ht="12">
      <c r="B27" s="4" t="s">
        <v>29</v>
      </c>
    </row>
    <row r="28" spans="1:29" s="4" customFormat="1" ht="12">
      <c r="B28" s="4" t="s">
        <v>30</v>
      </c>
    </row>
    <row r="29" spans="1:29" s="4" customFormat="1" ht="12">
      <c r="B29" s="4" t="s">
        <v>31</v>
      </c>
    </row>
    <row r="30" spans="1:29" s="4" customFormat="1" ht="12">
      <c r="B30" s="4" t="s">
        <v>32</v>
      </c>
    </row>
    <row r="31" spans="1:29" s="4" customFormat="1" ht="12">
      <c r="B31" s="4" t="s">
        <v>33</v>
      </c>
    </row>
    <row r="32" spans="1:29" s="4" customFormat="1" ht="12">
      <c r="B32" s="4" t="s">
        <v>34</v>
      </c>
    </row>
    <row r="33" spans="2:13" s="4" customFormat="1" ht="12">
      <c r="B33" s="4" t="s">
        <v>35</v>
      </c>
    </row>
    <row r="34" spans="2:13" s="4" customFormat="1" ht="12">
      <c r="B34" s="4" t="s">
        <v>36</v>
      </c>
    </row>
    <row r="35" spans="2:13" s="4" customFormat="1" ht="12">
      <c r="B35" s="7" t="s">
        <v>37</v>
      </c>
      <c r="C35" s="7"/>
      <c r="D35" s="7"/>
      <c r="E35" s="7"/>
      <c r="F35" s="7"/>
      <c r="G35" s="7"/>
      <c r="H35" s="7"/>
      <c r="I35" s="7"/>
      <c r="J35" s="7"/>
      <c r="K35" s="7"/>
      <c r="L35" s="7"/>
      <c r="M35" s="7"/>
    </row>
    <row r="36" spans="2:13" s="4" customFormat="1" ht="12">
      <c r="B36" s="7" t="s">
        <v>38</v>
      </c>
      <c r="C36" s="7"/>
      <c r="D36" s="7"/>
      <c r="E36" s="7"/>
      <c r="F36" s="7"/>
      <c r="G36" s="7"/>
      <c r="H36" s="7"/>
      <c r="I36" s="7"/>
      <c r="J36" s="7"/>
      <c r="K36" s="7"/>
      <c r="L36" s="7"/>
      <c r="M36" s="7"/>
    </row>
    <row r="37" spans="2:13" s="4" customFormat="1" ht="12">
      <c r="B37" s="7" t="s">
        <v>39</v>
      </c>
      <c r="C37" s="7"/>
      <c r="D37" s="7"/>
      <c r="E37" s="7"/>
      <c r="F37" s="7"/>
      <c r="G37" s="7"/>
      <c r="H37" s="7"/>
      <c r="I37" s="7"/>
      <c r="J37" s="7"/>
      <c r="K37" s="7"/>
      <c r="L37" s="7"/>
      <c r="M37" s="7"/>
    </row>
    <row r="38" spans="2:13" s="4" customFormat="1" ht="12">
      <c r="B38" s="8" t="s">
        <v>40</v>
      </c>
      <c r="C38" s="8"/>
      <c r="D38" s="8"/>
      <c r="E38" s="8"/>
      <c r="F38" s="8"/>
      <c r="G38" s="8"/>
      <c r="H38" s="8"/>
      <c r="I38" s="8"/>
      <c r="J38" s="8"/>
      <c r="K38" s="8"/>
      <c r="L38" s="8"/>
      <c r="M38" s="8"/>
    </row>
    <row r="39" spans="2:13" s="4" customFormat="1" ht="12">
      <c r="B39" s="4" t="s">
        <v>41</v>
      </c>
    </row>
    <row r="40" spans="2:13" s="4" customFormat="1" ht="12">
      <c r="B40" s="4" t="s">
        <v>42</v>
      </c>
    </row>
    <row r="41" spans="2:13" s="4" customFormat="1" ht="12">
      <c r="B41" s="4" t="s">
        <v>43</v>
      </c>
    </row>
    <row r="42" spans="2:13" s="4" customFormat="1" ht="12">
      <c r="B42" s="4" t="s">
        <v>44</v>
      </c>
    </row>
    <row r="43" spans="2:13" s="4" customFormat="1" ht="12">
      <c r="B43" s="4" t="s">
        <v>45</v>
      </c>
    </row>
    <row r="44" spans="2:13" s="4" customFormat="1" ht="12">
      <c r="B44" s="4" t="s">
        <v>46</v>
      </c>
    </row>
    <row r="45" spans="2:13" s="4" customFormat="1" ht="12">
      <c r="B45" s="4" t="s">
        <v>47</v>
      </c>
    </row>
    <row r="46" spans="2:13" s="4" customFormat="1" ht="12">
      <c r="B46" s="4" t="s">
        <v>48</v>
      </c>
    </row>
    <row r="47" spans="2:13" s="4" customFormat="1" ht="12">
      <c r="B47" s="4" t="s">
        <v>49</v>
      </c>
    </row>
    <row r="48" spans="2:13" s="4" customFormat="1" ht="12">
      <c r="B48" s="4" t="s">
        <v>50</v>
      </c>
    </row>
    <row r="49" spans="2:2" s="4" customFormat="1" ht="12">
      <c r="B49" s="4" t="s">
        <v>51</v>
      </c>
    </row>
    <row r="50" spans="2:2" s="4" customFormat="1" ht="12">
      <c r="B50" s="4" t="s">
        <v>52</v>
      </c>
    </row>
    <row r="51" spans="2:2" s="4" customFormat="1" ht="12">
      <c r="B51" s="4" t="s">
        <v>53</v>
      </c>
    </row>
    <row r="52" spans="2:2" s="4" customFormat="1" ht="12">
      <c r="B52" s="4" t="s">
        <v>54</v>
      </c>
    </row>
    <row r="53" spans="2:2" s="4" customFormat="1" ht="12">
      <c r="B53" s="4" t="s">
        <v>55</v>
      </c>
    </row>
    <row r="54" spans="2:2" s="4" customFormat="1" ht="12">
      <c r="B54" s="4" t="s">
        <v>56</v>
      </c>
    </row>
    <row r="55" spans="2:2" s="4" customFormat="1" ht="12">
      <c r="B55" s="4" t="s">
        <v>57</v>
      </c>
    </row>
    <row r="56" spans="2:2" s="4" customFormat="1" ht="12">
      <c r="B56" s="4" t="s">
        <v>58</v>
      </c>
    </row>
    <row r="57" spans="2:2" s="4" customFormat="1" ht="12">
      <c r="B57" s="4" t="s">
        <v>59</v>
      </c>
    </row>
  </sheetData>
  <conditionalFormatting sqref="A10:AC10">
    <cfRule type="notContainsBlanks" dxfId="12" priority="6">
      <formula>LEN(TRIM(A10))&gt;0</formula>
    </cfRule>
  </conditionalFormatting>
  <conditionalFormatting sqref="AC1">
    <cfRule type="notContainsBlanks" dxfId="11" priority="2">
      <formula>LEN(TRIM(AC1))&gt;0</formula>
    </cfRule>
  </conditionalFormatting>
  <conditionalFormatting sqref="AC2:AC6">
    <cfRule type="notContainsBlanks" dxfId="10" priority="3">
      <formula>LEN(TRIM(AC2))&gt;0</formula>
    </cfRule>
  </conditionalFormatting>
  <conditionalFormatting sqref="AC7">
    <cfRule type="notContainsBlanks" dxfId="9" priority="4">
      <formula>LEN(TRIM(AC7))&gt;0</formula>
    </cfRule>
  </conditionalFormatting>
  <conditionalFormatting sqref="AC8:AC9">
    <cfRule type="notContainsBlanks" dxfId="8" priority="5">
      <formula>LEN(TRIM(AC8))&gt;0</formula>
    </cfRule>
  </conditionalFormatting>
  <conditionalFormatting sqref="AC10">
    <cfRule type="notContainsBlanks" dxfId="7" priority="7">
      <formula>LEN(TRIM(AC10))&gt;0</formula>
    </cfRule>
  </conditionalFormatting>
  <conditionalFormatting sqref="AC11:AC20">
    <cfRule type="notContainsBlanks" dxfId="6" priority="8">
      <formula>LEN(TRIM(AC11))&gt;0</formula>
    </cfRule>
  </conditionalFormatting>
  <conditionalFormatting sqref="AC21">
    <cfRule type="notContainsBlanks" dxfId="5" priority="9">
      <formula>LEN(TRIM(AC21))&gt;0</formula>
    </cfRule>
  </conditionalFormatting>
  <conditionalFormatting sqref="AC22:AC23">
    <cfRule type="notContainsBlanks" dxfId="4" priority="10">
      <formula>LEN(TRIM(AC22))&gt;0</formula>
    </cfRule>
  </conditionalFormatting>
  <conditionalFormatting sqref="AC24">
    <cfRule type="notContainsBlanks" dxfId="3" priority="11">
      <formula>LEN(TRIM(AC24))&gt;0</formula>
    </cfRule>
  </conditionalFormatting>
  <conditionalFormatting sqref="AD26:AD58">
    <cfRule type="notContainsBlanks" dxfId="2" priority="1">
      <formula>LEN(TRIM(AD26))&gt;0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AD592-29F6-4D92-BB95-668E36FE23A8}">
  <dimension ref="A1:AG39"/>
  <sheetViews>
    <sheetView workbookViewId="0">
      <selection activeCell="B48" sqref="B48"/>
    </sheetView>
  </sheetViews>
  <sheetFormatPr defaultRowHeight="14.5"/>
  <cols>
    <col min="1" max="1" width="29.453125" customWidth="1"/>
  </cols>
  <sheetData>
    <row r="1" spans="1:31">
      <c r="A1" s="9" t="s">
        <v>3</v>
      </c>
      <c r="B1" s="9" t="s">
        <v>60</v>
      </c>
      <c r="C1" s="10"/>
      <c r="D1" s="10"/>
      <c r="E1" s="10"/>
    </row>
    <row r="2" spans="1:31">
      <c r="A2" s="9" t="s">
        <v>5</v>
      </c>
      <c r="B2" s="9" t="s">
        <v>61</v>
      </c>
      <c r="C2" s="10"/>
      <c r="D2" s="10"/>
      <c r="E2" s="9" t="s">
        <v>6</v>
      </c>
    </row>
    <row r="3" spans="1:31">
      <c r="A3" s="9" t="s">
        <v>7</v>
      </c>
      <c r="B3" s="9" t="s">
        <v>62</v>
      </c>
      <c r="C3" s="10"/>
      <c r="D3" s="10"/>
      <c r="E3" s="10"/>
    </row>
    <row r="4" spans="1:31">
      <c r="A4" s="9" t="s">
        <v>8</v>
      </c>
      <c r="B4" s="10"/>
      <c r="C4" s="9" t="s">
        <v>63</v>
      </c>
      <c r="D4" s="10"/>
      <c r="E4" s="10"/>
    </row>
    <row r="6" spans="1:31" ht="15" thickBot="1">
      <c r="A6" s="11" t="s">
        <v>64</v>
      </c>
      <c r="B6" s="11">
        <v>2022</v>
      </c>
      <c r="C6" s="11">
        <v>2023</v>
      </c>
      <c r="D6" s="11">
        <v>2024</v>
      </c>
      <c r="E6" s="11">
        <v>2025</v>
      </c>
      <c r="F6" s="11">
        <v>2026</v>
      </c>
      <c r="G6" s="11">
        <v>2027</v>
      </c>
      <c r="H6" s="11">
        <v>2028</v>
      </c>
      <c r="I6" s="11">
        <v>2029</v>
      </c>
      <c r="J6" s="11">
        <v>2030</v>
      </c>
      <c r="K6" s="11">
        <v>2031</v>
      </c>
      <c r="L6" s="11">
        <v>2032</v>
      </c>
      <c r="M6" s="11">
        <v>2033</v>
      </c>
      <c r="N6" s="11">
        <v>2034</v>
      </c>
      <c r="O6" s="11">
        <v>2035</v>
      </c>
      <c r="P6" s="11">
        <v>2036</v>
      </c>
      <c r="Q6" s="11">
        <v>2037</v>
      </c>
      <c r="R6" s="11">
        <v>2038</v>
      </c>
      <c r="S6" s="11">
        <v>2039</v>
      </c>
      <c r="T6" s="11">
        <v>2040</v>
      </c>
      <c r="U6" s="11">
        <v>2041</v>
      </c>
      <c r="V6" s="11">
        <v>2042</v>
      </c>
      <c r="W6" s="11">
        <v>2043</v>
      </c>
      <c r="X6" s="11">
        <v>2044</v>
      </c>
      <c r="Y6" s="11">
        <v>2045</v>
      </c>
      <c r="Z6" s="11">
        <v>2046</v>
      </c>
      <c r="AA6" s="11">
        <v>2047</v>
      </c>
      <c r="AB6" s="11">
        <v>2048</v>
      </c>
      <c r="AC6" s="11">
        <v>2049</v>
      </c>
      <c r="AD6" s="11">
        <v>2050</v>
      </c>
      <c r="AE6" s="12" t="s">
        <v>65</v>
      </c>
    </row>
    <row r="7" spans="1:31" ht="15" thickTop="1">
      <c r="A7" s="13" t="s">
        <v>66</v>
      </c>
      <c r="B7" s="14">
        <v>0.119273</v>
      </c>
      <c r="C7" s="14">
        <v>0.11836099999999999</v>
      </c>
      <c r="D7" s="14">
        <v>0.110862</v>
      </c>
      <c r="E7" s="14">
        <v>0.111099</v>
      </c>
      <c r="F7" s="14">
        <v>0.111147</v>
      </c>
      <c r="G7" s="14">
        <v>0.11085399999999999</v>
      </c>
      <c r="H7" s="14">
        <v>0.110384</v>
      </c>
      <c r="I7" s="14">
        <v>0.109759</v>
      </c>
      <c r="J7" s="14">
        <v>0.108987</v>
      </c>
      <c r="K7" s="14">
        <v>0.10828500000000001</v>
      </c>
      <c r="L7" s="14">
        <v>0.10747900000000001</v>
      </c>
      <c r="M7" s="14">
        <v>0.106449</v>
      </c>
      <c r="N7" s="14">
        <v>0.10527499999999999</v>
      </c>
      <c r="O7" s="14">
        <v>0.104142</v>
      </c>
      <c r="P7" s="14">
        <v>0.10298300000000001</v>
      </c>
      <c r="Q7" s="14">
        <v>0.10173699999999999</v>
      </c>
      <c r="R7" s="14">
        <v>0.10034700000000001</v>
      </c>
      <c r="S7" s="14">
        <v>9.8874000000000004E-2</v>
      </c>
      <c r="T7" s="14">
        <v>9.7414000000000001E-2</v>
      </c>
      <c r="U7" s="14">
        <v>9.6060000000000006E-2</v>
      </c>
      <c r="V7" s="14">
        <v>9.4757999999999995E-2</v>
      </c>
      <c r="W7" s="14">
        <v>9.3488000000000002E-2</v>
      </c>
      <c r="X7" s="14">
        <v>9.2216000000000006E-2</v>
      </c>
      <c r="Y7" s="14">
        <v>9.0939000000000006E-2</v>
      </c>
      <c r="Z7" s="14">
        <v>8.9707999999999996E-2</v>
      </c>
      <c r="AA7" s="14">
        <v>8.8523000000000004E-2</v>
      </c>
      <c r="AB7" s="14">
        <v>8.7315000000000004E-2</v>
      </c>
      <c r="AC7" s="14">
        <v>8.6134000000000002E-2</v>
      </c>
      <c r="AD7" s="14">
        <v>8.4989999999999996E-2</v>
      </c>
      <c r="AE7" s="15">
        <v>-1.2030000000000001E-2</v>
      </c>
    </row>
    <row r="8" spans="1:31">
      <c r="A8" s="13" t="s">
        <v>67</v>
      </c>
      <c r="B8" s="14">
        <v>0.54288000000000003</v>
      </c>
      <c r="C8" s="14">
        <v>0.477379</v>
      </c>
      <c r="D8" s="14">
        <v>0.55079100000000003</v>
      </c>
      <c r="E8" s="14">
        <v>0.56004500000000002</v>
      </c>
      <c r="F8" s="14">
        <v>0.56774999999999998</v>
      </c>
      <c r="G8" s="14">
        <v>0.57508499999999996</v>
      </c>
      <c r="H8" s="14">
        <v>0.58246200000000004</v>
      </c>
      <c r="I8" s="14">
        <v>0.58957300000000001</v>
      </c>
      <c r="J8" s="14">
        <v>0.59539600000000004</v>
      </c>
      <c r="K8" s="14">
        <v>0.601495</v>
      </c>
      <c r="L8" s="14">
        <v>0.60778500000000002</v>
      </c>
      <c r="M8" s="14">
        <v>0.61240499999999998</v>
      </c>
      <c r="N8" s="14">
        <v>0.61662799999999995</v>
      </c>
      <c r="O8" s="14">
        <v>0.62129199999999996</v>
      </c>
      <c r="P8" s="14">
        <v>0.62604599999999999</v>
      </c>
      <c r="Q8" s="14">
        <v>0.63073500000000005</v>
      </c>
      <c r="R8" s="14">
        <v>0.63493599999999994</v>
      </c>
      <c r="S8" s="14">
        <v>0.63913600000000004</v>
      </c>
      <c r="T8" s="14">
        <v>0.64287499999999997</v>
      </c>
      <c r="U8" s="14">
        <v>0.647011</v>
      </c>
      <c r="V8" s="14">
        <v>0.65148700000000004</v>
      </c>
      <c r="W8" s="14">
        <v>0.65618699999999996</v>
      </c>
      <c r="X8" s="14">
        <v>0.66127499999999995</v>
      </c>
      <c r="Y8" s="14">
        <v>0.66691500000000004</v>
      </c>
      <c r="Z8" s="14">
        <v>0.67370399999999997</v>
      </c>
      <c r="AA8" s="14">
        <v>0.68126399999999998</v>
      </c>
      <c r="AB8" s="14">
        <v>0.68905400000000006</v>
      </c>
      <c r="AC8" s="14">
        <v>0.696994</v>
      </c>
      <c r="AD8" s="14">
        <v>0.70569899999999997</v>
      </c>
      <c r="AE8" s="15">
        <v>9.4120000000000002E-3</v>
      </c>
    </row>
    <row r="9" spans="1:31">
      <c r="A9" s="13" t="s">
        <v>68</v>
      </c>
      <c r="B9" s="14">
        <v>2.4215E-2</v>
      </c>
      <c r="C9" s="14">
        <v>2.3555E-2</v>
      </c>
      <c r="D9" s="14">
        <v>2.3130000000000001E-2</v>
      </c>
      <c r="E9" s="14">
        <v>2.2870000000000001E-2</v>
      </c>
      <c r="F9" s="14">
        <v>2.2631999999999999E-2</v>
      </c>
      <c r="G9" s="14">
        <v>2.2556E-2</v>
      </c>
      <c r="H9" s="14">
        <v>2.2463E-2</v>
      </c>
      <c r="I9" s="14">
        <v>2.2349999999999998E-2</v>
      </c>
      <c r="J9" s="14">
        <v>2.2206E-2</v>
      </c>
      <c r="K9" s="14">
        <v>2.2058999999999999E-2</v>
      </c>
      <c r="L9" s="14">
        <v>2.1898999999999998E-2</v>
      </c>
      <c r="M9" s="14">
        <v>2.1687999999999999E-2</v>
      </c>
      <c r="N9" s="14">
        <v>2.1453E-2</v>
      </c>
      <c r="O9" s="14">
        <v>2.1236000000000001E-2</v>
      </c>
      <c r="P9" s="14">
        <v>2.1016E-2</v>
      </c>
      <c r="Q9" s="14">
        <v>2.0782999999999999E-2</v>
      </c>
      <c r="R9" s="14">
        <v>2.0525999999999999E-2</v>
      </c>
      <c r="S9" s="14">
        <v>2.0267E-2</v>
      </c>
      <c r="T9" s="14">
        <v>2.001E-2</v>
      </c>
      <c r="U9" s="14">
        <v>1.9778E-2</v>
      </c>
      <c r="V9" s="14">
        <v>1.9556E-2</v>
      </c>
      <c r="W9" s="14">
        <v>1.9342000000000002E-2</v>
      </c>
      <c r="X9" s="14">
        <v>1.9133000000000001E-2</v>
      </c>
      <c r="Y9" s="14">
        <v>1.8929999999999999E-2</v>
      </c>
      <c r="Z9" s="14">
        <v>1.8741000000000001E-2</v>
      </c>
      <c r="AA9" s="14">
        <v>1.857E-2</v>
      </c>
      <c r="AB9" s="14">
        <v>1.84E-2</v>
      </c>
      <c r="AC9" s="14">
        <v>1.8238999999999998E-2</v>
      </c>
      <c r="AD9" s="14">
        <v>1.8093999999999999E-2</v>
      </c>
      <c r="AE9" s="15">
        <v>-1.0354E-2</v>
      </c>
    </row>
    <row r="10" spans="1:31">
      <c r="A10" s="16" t="s">
        <v>69</v>
      </c>
      <c r="B10" s="17">
        <v>0.41879300000000003</v>
      </c>
      <c r="C10" s="17">
        <v>0.407891</v>
      </c>
      <c r="D10" s="17">
        <v>0.40001900000000001</v>
      </c>
      <c r="E10" s="17">
        <v>0.394285</v>
      </c>
      <c r="F10" s="17">
        <v>0.38813999999999999</v>
      </c>
      <c r="G10" s="17">
        <v>0.38119500000000001</v>
      </c>
      <c r="H10" s="17">
        <v>0.37394899999999998</v>
      </c>
      <c r="I10" s="17">
        <v>0.36649399999999999</v>
      </c>
      <c r="J10" s="17">
        <v>0.35841099999999998</v>
      </c>
      <c r="K10" s="17">
        <v>0.35066599999999998</v>
      </c>
      <c r="L10" s="17">
        <v>0.34295799999999999</v>
      </c>
      <c r="M10" s="17">
        <v>0.33487299999999998</v>
      </c>
      <c r="N10" s="17">
        <v>0.32677299999999998</v>
      </c>
      <c r="O10" s="17">
        <v>0.31914799999999999</v>
      </c>
      <c r="P10" s="17">
        <v>0.311811</v>
      </c>
      <c r="Q10" s="17">
        <v>0.30456</v>
      </c>
      <c r="R10" s="17">
        <v>0.29719499999999999</v>
      </c>
      <c r="S10" s="17">
        <v>0.28995700000000002</v>
      </c>
      <c r="T10" s="17">
        <v>0.28303099999999998</v>
      </c>
      <c r="U10" s="17">
        <v>0.276615</v>
      </c>
      <c r="V10" s="17">
        <v>0.270569</v>
      </c>
      <c r="W10" s="17">
        <v>0.26481399999999999</v>
      </c>
      <c r="X10" s="17">
        <v>0.25929200000000002</v>
      </c>
      <c r="Y10" s="17">
        <v>0.25397799999999998</v>
      </c>
      <c r="Z10" s="17">
        <v>0.24892300000000001</v>
      </c>
      <c r="AA10" s="17">
        <v>0.24418300000000001</v>
      </c>
      <c r="AB10" s="17">
        <v>0.239593</v>
      </c>
      <c r="AC10" s="17">
        <v>0.23527899999999999</v>
      </c>
      <c r="AD10" s="17">
        <v>0.23125899999999999</v>
      </c>
      <c r="AE10" s="18">
        <v>-2.0985E-2</v>
      </c>
    </row>
    <row r="11" spans="1:31">
      <c r="A11" s="13" t="s">
        <v>18</v>
      </c>
      <c r="B11" s="14">
        <v>8.2377000000000006E-2</v>
      </c>
      <c r="C11" s="14">
        <v>8.1711000000000006E-2</v>
      </c>
      <c r="D11" s="14">
        <v>8.1786999999999999E-2</v>
      </c>
      <c r="E11" s="14">
        <v>8.2300999999999999E-2</v>
      </c>
      <c r="F11" s="14">
        <v>8.2629999999999995E-2</v>
      </c>
      <c r="G11" s="14">
        <v>8.2722000000000004E-2</v>
      </c>
      <c r="H11" s="14">
        <v>8.2723000000000005E-2</v>
      </c>
      <c r="I11" s="14">
        <v>8.2640000000000005E-2</v>
      </c>
      <c r="J11" s="14">
        <v>8.2437999999999997E-2</v>
      </c>
      <c r="K11" s="14">
        <v>8.2239999999999994E-2</v>
      </c>
      <c r="L11" s="14">
        <v>8.1999000000000002E-2</v>
      </c>
      <c r="M11" s="14">
        <v>8.1576999999999997E-2</v>
      </c>
      <c r="N11" s="14">
        <v>8.1060999999999994E-2</v>
      </c>
      <c r="O11" s="14">
        <v>8.0576999999999996E-2</v>
      </c>
      <c r="P11" s="14">
        <v>8.0064999999999997E-2</v>
      </c>
      <c r="Q11" s="14">
        <v>7.9491000000000006E-2</v>
      </c>
      <c r="R11" s="14">
        <v>7.8826999999999994E-2</v>
      </c>
      <c r="S11" s="14">
        <v>7.8130000000000005E-2</v>
      </c>
      <c r="T11" s="14">
        <v>7.7412999999999996E-2</v>
      </c>
      <c r="U11" s="14">
        <v>7.6771000000000006E-2</v>
      </c>
      <c r="V11" s="14">
        <v>7.6152999999999998E-2</v>
      </c>
      <c r="W11" s="14">
        <v>7.5556999999999999E-2</v>
      </c>
      <c r="X11" s="14">
        <v>7.4978000000000003E-2</v>
      </c>
      <c r="Y11" s="14">
        <v>7.4414999999999995E-2</v>
      </c>
      <c r="Z11" s="14">
        <v>7.3903999999999997E-2</v>
      </c>
      <c r="AA11" s="14">
        <v>7.3455999999999994E-2</v>
      </c>
      <c r="AB11" s="14">
        <v>7.2993000000000002E-2</v>
      </c>
      <c r="AC11" s="14">
        <v>7.2537000000000004E-2</v>
      </c>
      <c r="AD11" s="14">
        <v>7.2122000000000006E-2</v>
      </c>
      <c r="AE11" s="15">
        <v>-4.7369999999999999E-3</v>
      </c>
    </row>
    <row r="12" spans="1:31">
      <c r="A12" s="13" t="s">
        <v>19</v>
      </c>
      <c r="B12" s="14">
        <v>0.49728099999999997</v>
      </c>
      <c r="C12" s="14">
        <v>0.48855999999999999</v>
      </c>
      <c r="D12" s="14">
        <v>0.48579499999999998</v>
      </c>
      <c r="E12" s="14">
        <v>0.48757200000000001</v>
      </c>
      <c r="F12" s="14">
        <v>0.48936600000000002</v>
      </c>
      <c r="G12" s="14">
        <v>0.490566</v>
      </c>
      <c r="H12" s="14">
        <v>0.49202499999999999</v>
      </c>
      <c r="I12" s="14">
        <v>0.49368899999999999</v>
      </c>
      <c r="J12" s="14">
        <v>0.49101899999999998</v>
      </c>
      <c r="K12" s="14">
        <v>0.48896099999999998</v>
      </c>
      <c r="L12" s="14">
        <v>0.48697299999999999</v>
      </c>
      <c r="M12" s="14">
        <v>0.48422700000000002</v>
      </c>
      <c r="N12" s="14">
        <v>0.48097899999999999</v>
      </c>
      <c r="O12" s="14">
        <v>0.47800999999999999</v>
      </c>
      <c r="P12" s="14">
        <v>0.474966</v>
      </c>
      <c r="Q12" s="14">
        <v>0.47095500000000001</v>
      </c>
      <c r="R12" s="14">
        <v>0.46600999999999998</v>
      </c>
      <c r="S12" s="14">
        <v>0.45994200000000002</v>
      </c>
      <c r="T12" s="14">
        <v>0.45792899999999997</v>
      </c>
      <c r="U12" s="14">
        <v>0.45681100000000002</v>
      </c>
      <c r="V12" s="14">
        <v>0.45597100000000002</v>
      </c>
      <c r="W12" s="14">
        <v>0.45552999999999999</v>
      </c>
      <c r="X12" s="14">
        <v>0.455459</v>
      </c>
      <c r="Y12" s="14">
        <v>0.45567999999999997</v>
      </c>
      <c r="Z12" s="14">
        <v>0.45632899999999998</v>
      </c>
      <c r="AA12" s="14">
        <v>0.45772200000000002</v>
      </c>
      <c r="AB12" s="14">
        <v>0.45915800000000001</v>
      </c>
      <c r="AC12" s="14">
        <v>0.460843</v>
      </c>
      <c r="AD12" s="14">
        <v>0.46300400000000003</v>
      </c>
      <c r="AE12" s="15">
        <v>-2.5469999999999998E-3</v>
      </c>
    </row>
    <row r="13" spans="1:31">
      <c r="A13" s="13" t="s">
        <v>20</v>
      </c>
      <c r="B13" s="14">
        <v>0.603352</v>
      </c>
      <c r="C13" s="14">
        <v>0.60135499999999997</v>
      </c>
      <c r="D13" s="14">
        <v>0.60267999999999999</v>
      </c>
      <c r="E13" s="14">
        <v>0.60644600000000004</v>
      </c>
      <c r="F13" s="14">
        <v>0.60968599999999995</v>
      </c>
      <c r="G13" s="14">
        <v>0.61227900000000002</v>
      </c>
      <c r="H13" s="14">
        <v>0.61520399999999997</v>
      </c>
      <c r="I13" s="14">
        <v>0.61849299999999996</v>
      </c>
      <c r="J13" s="14">
        <v>0.62074799999999997</v>
      </c>
      <c r="K13" s="14">
        <v>0.62390000000000001</v>
      </c>
      <c r="L13" s="14">
        <v>0.62699000000000005</v>
      </c>
      <c r="M13" s="14">
        <v>0.62938700000000003</v>
      </c>
      <c r="N13" s="14">
        <v>0.63132500000000003</v>
      </c>
      <c r="O13" s="14">
        <v>0.63321400000000005</v>
      </c>
      <c r="P13" s="14">
        <v>0.63485499999999995</v>
      </c>
      <c r="Q13" s="14">
        <v>0.63615500000000003</v>
      </c>
      <c r="R13" s="14">
        <v>0.636938</v>
      </c>
      <c r="S13" s="14">
        <v>0.63747399999999999</v>
      </c>
      <c r="T13" s="14">
        <v>0.63791900000000001</v>
      </c>
      <c r="U13" s="14">
        <v>0.63905800000000001</v>
      </c>
      <c r="V13" s="14">
        <v>0.64029400000000003</v>
      </c>
      <c r="W13" s="14">
        <v>0.64160899999999998</v>
      </c>
      <c r="X13" s="14">
        <v>0.642984</v>
      </c>
      <c r="Y13" s="14">
        <v>0.64441700000000002</v>
      </c>
      <c r="Z13" s="14">
        <v>0.64599600000000001</v>
      </c>
      <c r="AA13" s="14">
        <v>0.64779299999999995</v>
      </c>
      <c r="AB13" s="14">
        <v>0.64965700000000004</v>
      </c>
      <c r="AC13" s="14">
        <v>0.65169699999999997</v>
      </c>
      <c r="AD13" s="14">
        <v>0.65393400000000002</v>
      </c>
      <c r="AE13" s="15">
        <v>2.879E-3</v>
      </c>
    </row>
    <row r="14" spans="1:31">
      <c r="A14" s="16" t="s">
        <v>70</v>
      </c>
      <c r="B14" s="17">
        <v>0.43073600000000001</v>
      </c>
      <c r="C14" s="17">
        <v>0.434585</v>
      </c>
      <c r="D14" s="17">
        <v>0.43993500000000002</v>
      </c>
      <c r="E14" s="17">
        <v>0.447378</v>
      </c>
      <c r="F14" s="17">
        <v>0.45436900000000002</v>
      </c>
      <c r="G14" s="17">
        <v>0.46098600000000001</v>
      </c>
      <c r="H14" s="17">
        <v>0.46887200000000001</v>
      </c>
      <c r="I14" s="17">
        <v>0.477159</v>
      </c>
      <c r="J14" s="17">
        <v>0.48619699999999999</v>
      </c>
      <c r="K14" s="17">
        <v>0.49543300000000001</v>
      </c>
      <c r="L14" s="17">
        <v>0.50508200000000003</v>
      </c>
      <c r="M14" s="17">
        <v>0.51431199999999999</v>
      </c>
      <c r="N14" s="17">
        <v>0.52371100000000004</v>
      </c>
      <c r="O14" s="17">
        <v>0.53291500000000003</v>
      </c>
      <c r="P14" s="17">
        <v>0.54290400000000005</v>
      </c>
      <c r="Q14" s="17">
        <v>0.55216500000000002</v>
      </c>
      <c r="R14" s="17">
        <v>0.56217499999999998</v>
      </c>
      <c r="S14" s="17">
        <v>0.57200700000000004</v>
      </c>
      <c r="T14" s="17">
        <v>0.58174599999999999</v>
      </c>
      <c r="U14" s="17">
        <v>0.59145400000000004</v>
      </c>
      <c r="V14" s="17">
        <v>0.60173699999999997</v>
      </c>
      <c r="W14" s="17">
        <v>0.61264799999999997</v>
      </c>
      <c r="X14" s="17">
        <v>0.62317100000000003</v>
      </c>
      <c r="Y14" s="17">
        <v>0.63440600000000003</v>
      </c>
      <c r="Z14" s="17">
        <v>0.64643499999999998</v>
      </c>
      <c r="AA14" s="17">
        <v>0.65822099999999995</v>
      </c>
      <c r="AB14" s="17">
        <v>0.67073700000000003</v>
      </c>
      <c r="AC14" s="17">
        <v>0.68349800000000005</v>
      </c>
      <c r="AD14" s="17">
        <v>0.69654000000000005</v>
      </c>
      <c r="AE14" s="18">
        <v>1.7312999999999999E-2</v>
      </c>
    </row>
    <row r="15" spans="1:31">
      <c r="A15" s="13" t="s">
        <v>22</v>
      </c>
      <c r="B15" s="14">
        <v>0.174708</v>
      </c>
      <c r="C15" s="14">
        <v>0.173262</v>
      </c>
      <c r="D15" s="14">
        <v>0.17277699999999999</v>
      </c>
      <c r="E15" s="14">
        <v>0.17319300000000001</v>
      </c>
      <c r="F15" s="14">
        <v>0.17386399999999999</v>
      </c>
      <c r="G15" s="14">
        <v>0.174594</v>
      </c>
      <c r="H15" s="14">
        <v>0.17566599999999999</v>
      </c>
      <c r="I15" s="14">
        <v>0.17710699999999999</v>
      </c>
      <c r="J15" s="14">
        <v>0.17887400000000001</v>
      </c>
      <c r="K15" s="14">
        <v>0.180673</v>
      </c>
      <c r="L15" s="14">
        <v>0.18267900000000001</v>
      </c>
      <c r="M15" s="14">
        <v>0.184498</v>
      </c>
      <c r="N15" s="14">
        <v>0.185888</v>
      </c>
      <c r="O15" s="14">
        <v>0.18745700000000001</v>
      </c>
      <c r="P15" s="14">
        <v>0.18862699999999999</v>
      </c>
      <c r="Q15" s="14">
        <v>0.18968199999999999</v>
      </c>
      <c r="R15" s="14">
        <v>0.190608</v>
      </c>
      <c r="S15" s="14">
        <v>0.190859</v>
      </c>
      <c r="T15" s="14">
        <v>0.19103999999999999</v>
      </c>
      <c r="U15" s="14">
        <v>0.19087699999999999</v>
      </c>
      <c r="V15" s="14">
        <v>0.19009000000000001</v>
      </c>
      <c r="W15" s="14">
        <v>0.18897900000000001</v>
      </c>
      <c r="X15" s="14">
        <v>0.18754999999999999</v>
      </c>
      <c r="Y15" s="14">
        <v>0.1855</v>
      </c>
      <c r="Z15" s="14">
        <v>0.183143</v>
      </c>
      <c r="AA15" s="14">
        <v>0.180174</v>
      </c>
      <c r="AB15" s="14">
        <v>0.176542</v>
      </c>
      <c r="AC15" s="14">
        <v>0.17224400000000001</v>
      </c>
      <c r="AD15" s="14">
        <v>0.16695299999999999</v>
      </c>
      <c r="AE15" s="15">
        <v>-1.6199999999999999E-3</v>
      </c>
    </row>
    <row r="16" spans="1:31">
      <c r="A16" s="16" t="s">
        <v>71</v>
      </c>
      <c r="B16" s="17">
        <v>1.8214999999999999</v>
      </c>
      <c r="C16" s="17">
        <v>1.853537</v>
      </c>
      <c r="D16" s="17">
        <v>1.8354539999999999</v>
      </c>
      <c r="E16" s="17">
        <v>1.821644</v>
      </c>
      <c r="F16" s="17">
        <v>1.820174</v>
      </c>
      <c r="G16" s="17">
        <v>1.8173820000000001</v>
      </c>
      <c r="H16" s="17">
        <v>1.8377559999999999</v>
      </c>
      <c r="I16" s="17">
        <v>1.8595930000000001</v>
      </c>
      <c r="J16" s="17">
        <v>1.882188</v>
      </c>
      <c r="K16" s="17">
        <v>1.9058200000000001</v>
      </c>
      <c r="L16" s="17">
        <v>1.9294819999999999</v>
      </c>
      <c r="M16" s="17">
        <v>1.951943</v>
      </c>
      <c r="N16" s="17">
        <v>1.9733750000000001</v>
      </c>
      <c r="O16" s="17">
        <v>1.994686</v>
      </c>
      <c r="P16" s="17">
        <v>2.0159479999999999</v>
      </c>
      <c r="Q16" s="17">
        <v>2.0364469999999999</v>
      </c>
      <c r="R16" s="17">
        <v>2.0566209999999998</v>
      </c>
      <c r="S16" s="17">
        <v>2.0767880000000001</v>
      </c>
      <c r="T16" s="17">
        <v>2.096851</v>
      </c>
      <c r="U16" s="17">
        <v>2.1177489999999999</v>
      </c>
      <c r="V16" s="17">
        <v>2.1392600000000002</v>
      </c>
      <c r="W16" s="17">
        <v>2.1619060000000001</v>
      </c>
      <c r="X16" s="17">
        <v>2.1855560000000001</v>
      </c>
      <c r="Y16" s="17">
        <v>2.21069</v>
      </c>
      <c r="Z16" s="17">
        <v>2.236834</v>
      </c>
      <c r="AA16" s="17">
        <v>2.2647439999999999</v>
      </c>
      <c r="AB16" s="17">
        <v>2.2939790000000002</v>
      </c>
      <c r="AC16" s="17">
        <v>2.3243649999999998</v>
      </c>
      <c r="AD16" s="17">
        <v>2.3563890000000001</v>
      </c>
      <c r="AE16" s="18">
        <v>9.2379999999999997E-3</v>
      </c>
    </row>
    <row r="17" spans="1:33">
      <c r="A17" s="19" t="s">
        <v>72</v>
      </c>
      <c r="B17" s="20">
        <v>4.7151149999999999</v>
      </c>
      <c r="C17" s="20">
        <v>4.660196</v>
      </c>
      <c r="D17" s="20">
        <v>4.7032290000000003</v>
      </c>
      <c r="E17" s="20">
        <v>4.7068329999999996</v>
      </c>
      <c r="F17" s="20">
        <v>4.7197579999999997</v>
      </c>
      <c r="G17" s="20">
        <v>4.7282190000000002</v>
      </c>
      <c r="H17" s="20">
        <v>4.7615030000000003</v>
      </c>
      <c r="I17" s="20">
        <v>4.796856</v>
      </c>
      <c r="J17" s="20">
        <v>4.8264649999999998</v>
      </c>
      <c r="K17" s="20">
        <v>4.8595329999999999</v>
      </c>
      <c r="L17" s="20">
        <v>4.8933260000000001</v>
      </c>
      <c r="M17" s="20">
        <v>4.92136</v>
      </c>
      <c r="N17" s="20">
        <v>4.9464670000000002</v>
      </c>
      <c r="O17" s="20">
        <v>4.9726759999999999</v>
      </c>
      <c r="P17" s="20">
        <v>4.9992200000000002</v>
      </c>
      <c r="Q17" s="20">
        <v>5.0227110000000001</v>
      </c>
      <c r="R17" s="20">
        <v>5.0441830000000003</v>
      </c>
      <c r="S17" s="20">
        <v>5.063434</v>
      </c>
      <c r="T17" s="20">
        <v>5.0862280000000002</v>
      </c>
      <c r="U17" s="20">
        <v>5.1121850000000002</v>
      </c>
      <c r="V17" s="20">
        <v>5.139875</v>
      </c>
      <c r="W17" s="20">
        <v>5.1700590000000002</v>
      </c>
      <c r="X17" s="20">
        <v>5.201613</v>
      </c>
      <c r="Y17" s="20">
        <v>5.2358710000000004</v>
      </c>
      <c r="Z17" s="20">
        <v>5.2737179999999997</v>
      </c>
      <c r="AA17" s="20">
        <v>5.3146490000000002</v>
      </c>
      <c r="AB17" s="20">
        <v>5.3574289999999998</v>
      </c>
      <c r="AC17" s="20">
        <v>5.4018309999999996</v>
      </c>
      <c r="AD17" s="20">
        <v>5.448982</v>
      </c>
      <c r="AE17" s="21">
        <v>5.1799999999999997E-3</v>
      </c>
      <c r="AF17" s="22"/>
      <c r="AG17" s="23"/>
    </row>
    <row r="18" spans="1:33">
      <c r="A18" s="13" t="s">
        <v>26</v>
      </c>
      <c r="B18" s="14">
        <v>0.120598</v>
      </c>
      <c r="C18" s="14">
        <v>0.141293</v>
      </c>
      <c r="D18" s="14">
        <v>0.15779599999999999</v>
      </c>
      <c r="E18" s="14">
        <v>0.17105699999999999</v>
      </c>
      <c r="F18" s="14">
        <v>0.17847299999999999</v>
      </c>
      <c r="G18" s="14">
        <v>0.18718199999999999</v>
      </c>
      <c r="H18" s="14">
        <v>0.19470299999999999</v>
      </c>
      <c r="I18" s="14">
        <v>0.20632900000000001</v>
      </c>
      <c r="J18" s="14">
        <v>0.214666</v>
      </c>
      <c r="K18" s="14">
        <v>0.22300600000000001</v>
      </c>
      <c r="L18" s="14">
        <v>0.23046800000000001</v>
      </c>
      <c r="M18" s="14">
        <v>0.24135400000000001</v>
      </c>
      <c r="N18" s="14">
        <v>0.25285299999999999</v>
      </c>
      <c r="O18" s="14">
        <v>0.25964599999999999</v>
      </c>
      <c r="P18" s="14">
        <v>0.27190500000000001</v>
      </c>
      <c r="Q18" s="14">
        <v>0.27923599999999998</v>
      </c>
      <c r="R18" s="14">
        <v>0.28964899999999999</v>
      </c>
      <c r="S18" s="14">
        <v>0.299346</v>
      </c>
      <c r="T18" s="14">
        <v>0.30795899999999998</v>
      </c>
      <c r="U18" s="14">
        <v>0.31545000000000001</v>
      </c>
      <c r="V18" s="14">
        <v>0.32173499999999999</v>
      </c>
      <c r="W18" s="14">
        <v>0.32723600000000003</v>
      </c>
      <c r="X18" s="14">
        <v>0.33231100000000002</v>
      </c>
      <c r="Y18" s="14">
        <v>0.33729500000000001</v>
      </c>
      <c r="Z18" s="14">
        <v>0.34577400000000003</v>
      </c>
      <c r="AA18" s="14">
        <v>0.34869</v>
      </c>
      <c r="AB18" s="14">
        <v>0.35358000000000001</v>
      </c>
      <c r="AC18" s="14">
        <v>0.35607299999999997</v>
      </c>
      <c r="AD18" s="14">
        <v>0.35779100000000003</v>
      </c>
      <c r="AE18" s="15">
        <v>3.9602999999999999E-2</v>
      </c>
      <c r="AF18" s="22"/>
      <c r="AG18" s="23"/>
    </row>
    <row r="19" spans="1:33">
      <c r="A19" s="19" t="s">
        <v>73</v>
      </c>
      <c r="B19" s="20">
        <v>4.5945159999999996</v>
      </c>
      <c r="C19" s="20">
        <v>4.5189029999999999</v>
      </c>
      <c r="D19" s="20">
        <v>4.5454340000000002</v>
      </c>
      <c r="E19" s="20">
        <v>4.5357770000000004</v>
      </c>
      <c r="F19" s="20">
        <v>4.5412850000000002</v>
      </c>
      <c r="G19" s="20">
        <v>4.5410360000000001</v>
      </c>
      <c r="H19" s="20">
        <v>4.5667999999999997</v>
      </c>
      <c r="I19" s="20">
        <v>4.5905269999999998</v>
      </c>
      <c r="J19" s="20">
        <v>4.6117980000000003</v>
      </c>
      <c r="K19" s="20">
        <v>4.6365270000000001</v>
      </c>
      <c r="L19" s="20">
        <v>4.6628579999999999</v>
      </c>
      <c r="M19" s="20">
        <v>4.6800059999999997</v>
      </c>
      <c r="N19" s="20">
        <v>4.6936140000000002</v>
      </c>
      <c r="O19" s="20">
        <v>4.7130299999999998</v>
      </c>
      <c r="P19" s="20">
        <v>4.7273149999999999</v>
      </c>
      <c r="Q19" s="20">
        <v>4.7434750000000001</v>
      </c>
      <c r="R19" s="20">
        <v>4.7545330000000003</v>
      </c>
      <c r="S19" s="20">
        <v>4.7640880000000001</v>
      </c>
      <c r="T19" s="20">
        <v>4.77827</v>
      </c>
      <c r="U19" s="20">
        <v>4.796735</v>
      </c>
      <c r="V19" s="20">
        <v>4.8181409999999998</v>
      </c>
      <c r="W19" s="20">
        <v>4.8428240000000002</v>
      </c>
      <c r="X19" s="20">
        <v>4.8693020000000002</v>
      </c>
      <c r="Y19" s="20">
        <v>4.8985760000000003</v>
      </c>
      <c r="Z19" s="20">
        <v>4.9279440000000001</v>
      </c>
      <c r="AA19" s="20">
        <v>4.9659589999999998</v>
      </c>
      <c r="AB19" s="20">
        <v>5.0038489999999998</v>
      </c>
      <c r="AC19" s="20">
        <v>5.045757</v>
      </c>
      <c r="AD19" s="20">
        <v>5.0911910000000002</v>
      </c>
      <c r="AE19" s="21">
        <v>3.673E-3</v>
      </c>
      <c r="AF19" s="22"/>
      <c r="AG19" s="23"/>
    </row>
    <row r="20" spans="1:33" ht="15" thickBot="1"/>
    <row r="21" spans="1:33">
      <c r="B21" s="72" t="s">
        <v>74</v>
      </c>
      <c r="C21" s="73"/>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row>
    <row r="22" spans="1:33">
      <c r="B22" s="22" t="s">
        <v>35</v>
      </c>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row>
    <row r="23" spans="1:33">
      <c r="B23" s="22" t="s">
        <v>75</v>
      </c>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row>
    <row r="24" spans="1:33">
      <c r="B24" s="22" t="s">
        <v>76</v>
      </c>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row>
    <row r="25" spans="1:33">
      <c r="B25" s="22" t="s">
        <v>77</v>
      </c>
      <c r="C25" s="22"/>
      <c r="D25" s="22"/>
      <c r="E25" s="22"/>
      <c r="F25" s="22"/>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row>
    <row r="26" spans="1:33">
      <c r="B26" s="22" t="s">
        <v>78</v>
      </c>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row>
    <row r="27" spans="1:33">
      <c r="B27" s="22" t="s">
        <v>48</v>
      </c>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row>
    <row r="28" spans="1:33">
      <c r="B28" s="22" t="s">
        <v>79</v>
      </c>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row>
    <row r="29" spans="1:33">
      <c r="B29" s="22" t="s">
        <v>80</v>
      </c>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row>
    <row r="30" spans="1:33">
      <c r="B30" s="22" t="s">
        <v>81</v>
      </c>
      <c r="C30" s="22"/>
      <c r="D30" s="22"/>
      <c r="E30" s="22"/>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row>
    <row r="31" spans="1:33">
      <c r="B31" s="22" t="s">
        <v>82</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row>
    <row r="32" spans="1:33">
      <c r="B32" s="22" t="s">
        <v>83</v>
      </c>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row>
    <row r="33" spans="2:33">
      <c r="B33" s="22" t="s">
        <v>84</v>
      </c>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row>
    <row r="34" spans="2:33">
      <c r="B34" s="22" t="s">
        <v>85</v>
      </c>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row>
    <row r="35" spans="2:33">
      <c r="B35" s="22" t="s">
        <v>86</v>
      </c>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row>
    <row r="36" spans="2:33">
      <c r="B36" s="22" t="s">
        <v>87</v>
      </c>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row>
    <row r="37" spans="2:33">
      <c r="B37" s="22" t="s">
        <v>88</v>
      </c>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row>
    <row r="38" spans="2:33">
      <c r="B38" s="22" t="s">
        <v>89</v>
      </c>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row>
    <row r="39" spans="2:33">
      <c r="B39" s="22" t="s">
        <v>90</v>
      </c>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row>
  </sheetData>
  <mergeCells count="1">
    <mergeCell ref="B21:AG2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7B7-A9E7-4DE7-BCBC-EDA58FDF7669}">
  <dimension ref="A1:AC48"/>
  <sheetViews>
    <sheetView topLeftCell="A29" zoomScale="96" zoomScaleNormal="96" workbookViewId="0">
      <selection activeCell="B48" sqref="B48"/>
    </sheetView>
  </sheetViews>
  <sheetFormatPr defaultRowHeight="14.5"/>
  <cols>
    <col min="1" max="1" width="30.26953125" customWidth="1"/>
    <col min="2" max="2" width="25.26953125" customWidth="1"/>
    <col min="3" max="3" width="12.54296875" bestFit="1" customWidth="1"/>
  </cols>
  <sheetData>
    <row r="1" spans="1:29">
      <c r="B1" t="s">
        <v>91</v>
      </c>
      <c r="C1" s="6">
        <v>2024</v>
      </c>
      <c r="D1" s="6">
        <v>2025</v>
      </c>
      <c r="E1" s="6">
        <v>2026</v>
      </c>
      <c r="F1" s="6">
        <v>2027</v>
      </c>
      <c r="G1" s="6">
        <v>2028</v>
      </c>
      <c r="H1" s="6">
        <v>2029</v>
      </c>
      <c r="I1" s="6">
        <v>2030</v>
      </c>
      <c r="J1" s="6">
        <v>2031</v>
      </c>
      <c r="K1" s="6">
        <v>2032</v>
      </c>
      <c r="L1" s="6">
        <v>2033</v>
      </c>
      <c r="M1" s="6">
        <v>2034</v>
      </c>
      <c r="N1" s="6">
        <v>2035</v>
      </c>
      <c r="O1" s="6">
        <v>2036</v>
      </c>
      <c r="P1" s="6">
        <v>2037</v>
      </c>
      <c r="Q1" s="6">
        <v>2038</v>
      </c>
      <c r="R1" s="6">
        <v>2039</v>
      </c>
      <c r="S1" s="6">
        <v>2040</v>
      </c>
      <c r="T1" s="6">
        <v>2041</v>
      </c>
      <c r="U1" s="6">
        <v>2042</v>
      </c>
      <c r="V1" s="6">
        <v>2043</v>
      </c>
      <c r="W1" s="6">
        <v>2044</v>
      </c>
      <c r="X1" s="6">
        <v>2045</v>
      </c>
      <c r="Y1" s="6">
        <v>2046</v>
      </c>
      <c r="Z1" s="6">
        <v>2047</v>
      </c>
      <c r="AA1" s="6">
        <v>2048</v>
      </c>
      <c r="AB1" s="6">
        <v>2049</v>
      </c>
      <c r="AC1" s="6">
        <v>2050</v>
      </c>
    </row>
    <row r="2" spans="1:29">
      <c r="A2" t="str">
        <f>'AEO 2023 Table 5 (2)'!A7</f>
        <v xml:space="preserve">   Space Heating 2/</v>
      </c>
      <c r="B2" s="24" t="str">
        <f>'AEO 2025 Table 5 (2)'!A11</f>
        <v xml:space="preserve">   Space Heating 3/</v>
      </c>
      <c r="C2" s="25">
        <f>'AEO 2025 Table 5 (2)'!B11-'AEO 2023 Table 5 (2)'!D7</f>
        <v>7.5679095376014707E-2</v>
      </c>
      <c r="D2" s="25">
        <f>'AEO 2025 Table 5 (2)'!C11-'AEO 2023 Table 5 (2)'!E7</f>
        <v>8.6886336184501589E-2</v>
      </c>
      <c r="E2" s="25">
        <f>'AEO 2025 Table 5 (2)'!D11-'AEO 2023 Table 5 (2)'!F7</f>
        <v>8.6929412081718394E-2</v>
      </c>
      <c r="F2" s="25">
        <f>'AEO 2025 Table 5 (2)'!E11-'AEO 2023 Table 5 (2)'!G7</f>
        <v>8.8199958058357217E-2</v>
      </c>
      <c r="G2" s="25">
        <f>'AEO 2025 Table 5 (2)'!F11-'AEO 2023 Table 5 (2)'!H7</f>
        <v>8.8664444628715491E-2</v>
      </c>
      <c r="H2" s="25">
        <f>'AEO 2025 Table 5 (2)'!G11-'AEO 2023 Table 5 (2)'!I7</f>
        <v>8.8131669107437111E-2</v>
      </c>
      <c r="I2" s="25">
        <f>'AEO 2025 Table 5 (2)'!H11-'AEO 2023 Table 5 (2)'!J7</f>
        <v>8.7363529789924593E-2</v>
      </c>
      <c r="J2" s="25">
        <f>'AEO 2025 Table 5 (2)'!I11-'AEO 2023 Table 5 (2)'!K7</f>
        <v>8.6305106606483481E-2</v>
      </c>
      <c r="K2" s="25">
        <f>'AEO 2025 Table 5 (2)'!J11-'AEO 2023 Table 5 (2)'!L7</f>
        <v>8.529443153953549E-2</v>
      </c>
      <c r="L2" s="25">
        <f>'AEO 2025 Table 5 (2)'!K11-'AEO 2023 Table 5 (2)'!M7</f>
        <v>8.3616711736679103E-2</v>
      </c>
      <c r="M2" s="25">
        <f>'AEO 2025 Table 5 (2)'!L11-'AEO 2023 Table 5 (2)'!N7</f>
        <v>8.2404409980773904E-2</v>
      </c>
      <c r="N2" s="25">
        <f>'AEO 2025 Table 5 (2)'!M11-'AEO 2023 Table 5 (2)'!O7</f>
        <v>8.2404325683593807E-2</v>
      </c>
      <c r="O2" s="25">
        <f>'AEO 2025 Table 5 (2)'!N11-'AEO 2023 Table 5 (2)'!P7</f>
        <v>8.2729471604347196E-2</v>
      </c>
      <c r="P2" s="25">
        <f>'AEO 2025 Table 5 (2)'!O11-'AEO 2023 Table 5 (2)'!Q7</f>
        <v>8.3174176562309299E-2</v>
      </c>
      <c r="Q2" s="25">
        <f>'AEO 2025 Table 5 (2)'!P11-'AEO 2023 Table 5 (2)'!R7</f>
        <v>8.3386195066451993E-2</v>
      </c>
      <c r="R2" s="25">
        <f>'AEO 2025 Table 5 (2)'!Q11-'AEO 2023 Table 5 (2)'!S7</f>
        <v>8.3622950030326784E-2</v>
      </c>
      <c r="S2" s="25">
        <f>'AEO 2025 Table 5 (2)'!R11-'AEO 2023 Table 5 (2)'!T7</f>
        <v>8.3777295385360689E-2</v>
      </c>
      <c r="T2" s="25">
        <f>'AEO 2025 Table 5 (2)'!S11-'AEO 2023 Table 5 (2)'!U7</f>
        <v>8.3724953594207785E-2</v>
      </c>
      <c r="U2" s="25">
        <f>'AEO 2025 Table 5 (2)'!T11-'AEO 2023 Table 5 (2)'!V7</f>
        <v>8.3454255239486699E-2</v>
      </c>
      <c r="V2" s="25">
        <f>'AEO 2025 Table 5 (2)'!U11-'AEO 2023 Table 5 (2)'!W7</f>
        <v>8.3077662026405305E-2</v>
      </c>
      <c r="W2" s="25">
        <f>'AEO 2025 Table 5 (2)'!V11-'AEO 2023 Table 5 (2)'!X7</f>
        <v>8.2581162413597101E-2</v>
      </c>
      <c r="X2" s="25">
        <f>'AEO 2025 Table 5 (2)'!W11-'AEO 2023 Table 5 (2)'!Y7</f>
        <v>8.2010001193046592E-2</v>
      </c>
      <c r="Y2" s="25">
        <f>'AEO 2025 Table 5 (2)'!X11-'AEO 2023 Table 5 (2)'!Z7</f>
        <v>8.1305697981834416E-2</v>
      </c>
      <c r="Z2" s="25">
        <f>'AEO 2025 Table 5 (2)'!Y11-'AEO 2023 Table 5 (2)'!AA7</f>
        <v>8.0498651148796105E-2</v>
      </c>
      <c r="AA2" s="25">
        <f>'AEO 2025 Table 5 (2)'!Z11-'AEO 2023 Table 5 (2)'!AB7</f>
        <v>7.9680033621787993E-2</v>
      </c>
      <c r="AB2" s="25">
        <f>'AEO 2025 Table 5 (2)'!AA11-'AEO 2023 Table 5 (2)'!AC7</f>
        <v>7.8883455816268891E-2</v>
      </c>
      <c r="AC2" s="25">
        <f>'AEO 2025 Table 5 (2)'!AB11-'AEO 2023 Table 5 (2)'!AD7</f>
        <v>7.8036332855224613E-2</v>
      </c>
    </row>
    <row r="3" spans="1:29">
      <c r="A3" t="str">
        <f>'AEO 2023 Table 5 (2)'!A8</f>
        <v xml:space="preserve">   Space Cooling 2/</v>
      </c>
      <c r="B3" s="24" t="str">
        <f>'AEO 2025 Table 5 (2)'!A12</f>
        <v xml:space="preserve">   Space Cooling 3/ 4/</v>
      </c>
      <c r="C3" s="25">
        <f>'AEO 2025 Table 5 (2)'!B12-'AEO 2023 Table 5 (2)'!D8</f>
        <v>2.2071744331359833E-2</v>
      </c>
      <c r="D3" s="25">
        <f>'AEO 2025 Table 5 (2)'!C12-'AEO 2023 Table 5 (2)'!E8</f>
        <v>-4.5413335990905912E-3</v>
      </c>
      <c r="E3" s="25">
        <f>'AEO 2025 Table 5 (2)'!D12-'AEO 2023 Table 5 (2)'!F8</f>
        <v>-6.4935588836667613E-4</v>
      </c>
      <c r="F3" s="25">
        <f>'AEO 2025 Table 5 (2)'!E12-'AEO 2023 Table 5 (2)'!G8</f>
        <v>6.33244136810307E-3</v>
      </c>
      <c r="G3" s="25">
        <f>'AEO 2025 Table 5 (2)'!F12-'AEO 2023 Table 5 (2)'!H8</f>
        <v>1.0557306659698451E-2</v>
      </c>
      <c r="H3" s="25">
        <f>'AEO 2025 Table 5 (2)'!G12-'AEO 2023 Table 5 (2)'!I8</f>
        <v>1.0953034832000719E-2</v>
      </c>
      <c r="I3" s="25">
        <f>'AEO 2025 Table 5 (2)'!H12-'AEO 2023 Table 5 (2)'!J8</f>
        <v>1.0260445026397669E-2</v>
      </c>
      <c r="J3" s="25">
        <f>'AEO 2025 Table 5 (2)'!I12-'AEO 2023 Table 5 (2)'!K8</f>
        <v>9.016004924774168E-3</v>
      </c>
      <c r="K3" s="25">
        <f>'AEO 2025 Table 5 (2)'!J12-'AEO 2023 Table 5 (2)'!L8</f>
        <v>8.1307156944274706E-3</v>
      </c>
      <c r="L3" s="25">
        <f>'AEO 2025 Table 5 (2)'!K12-'AEO 2023 Table 5 (2)'!M8</f>
        <v>8.1462285232544174E-3</v>
      </c>
      <c r="M3" s="25">
        <f>'AEO 2025 Table 5 (2)'!L12-'AEO 2023 Table 5 (2)'!N8</f>
        <v>9.7774179191589816E-3</v>
      </c>
      <c r="N3" s="25">
        <f>'AEO 2025 Table 5 (2)'!M12-'AEO 2023 Table 5 (2)'!O8</f>
        <v>1.2945051010131881E-2</v>
      </c>
      <c r="O3" s="25">
        <f>'AEO 2025 Table 5 (2)'!N12-'AEO 2023 Table 5 (2)'!P8</f>
        <v>1.7774345401763925E-2</v>
      </c>
      <c r="P3" s="25">
        <f>'AEO 2025 Table 5 (2)'!O12-'AEO 2023 Table 5 (2)'!Q8</f>
        <v>2.3243645801544144E-2</v>
      </c>
      <c r="Q3" s="25">
        <f>'AEO 2025 Table 5 (2)'!P12-'AEO 2023 Table 5 (2)'!R8</f>
        <v>2.8136347640991266E-2</v>
      </c>
      <c r="R3" s="25">
        <f>'AEO 2025 Table 5 (2)'!Q12-'AEO 2023 Table 5 (2)'!S8</f>
        <v>3.3253447689056359E-2</v>
      </c>
      <c r="S3" s="25">
        <f>'AEO 2025 Table 5 (2)'!R12-'AEO 2023 Table 5 (2)'!T8</f>
        <v>3.881819629669192E-2</v>
      </c>
      <c r="T3" s="25">
        <f>'AEO 2025 Table 5 (2)'!S12-'AEO 2023 Table 5 (2)'!U8</f>
        <v>4.4413250602722165E-2</v>
      </c>
      <c r="U3" s="25">
        <f>'AEO 2025 Table 5 (2)'!T12-'AEO 2023 Table 5 (2)'!V8</f>
        <v>4.9401276100158653E-2</v>
      </c>
      <c r="V3" s="25">
        <f>'AEO 2025 Table 5 (2)'!U12-'AEO 2023 Table 5 (2)'!W8</f>
        <v>5.4686067378997838E-2</v>
      </c>
      <c r="W3" s="25">
        <f>'AEO 2025 Table 5 (2)'!V12-'AEO 2023 Table 5 (2)'!X8</f>
        <v>5.960377988815313E-2</v>
      </c>
      <c r="X3" s="25">
        <f>'AEO 2025 Table 5 (2)'!W12-'AEO 2023 Table 5 (2)'!Y8</f>
        <v>6.3906609497070277E-2</v>
      </c>
      <c r="Y3" s="25">
        <f>'AEO 2025 Table 5 (2)'!X12-'AEO 2023 Table 5 (2)'!Z8</f>
        <v>6.7018835063934357E-2</v>
      </c>
      <c r="Z3" s="25">
        <f>'AEO 2025 Table 5 (2)'!Y12-'AEO 2023 Table 5 (2)'!AA8</f>
        <v>6.9472892223358174E-2</v>
      </c>
      <c r="AA3" s="25">
        <f>'AEO 2025 Table 5 (2)'!Z12-'AEO 2023 Table 5 (2)'!AB8</f>
        <v>7.1921897312164251E-2</v>
      </c>
      <c r="AB3" s="25">
        <f>'AEO 2025 Table 5 (2)'!AA12-'AEO 2023 Table 5 (2)'!AC8</f>
        <v>7.4535793739318845E-2</v>
      </c>
      <c r="AC3" s="25">
        <f>'AEO 2025 Table 5 (2)'!AB12-'AEO 2023 Table 5 (2)'!AD8</f>
        <v>7.6525714756011998E-2</v>
      </c>
    </row>
    <row r="4" spans="1:29">
      <c r="A4" t="str">
        <f>'AEO 2023 Table 5 (2)'!A9</f>
        <v xml:space="preserve">   Water Heating 2/</v>
      </c>
      <c r="B4" s="24" t="str">
        <f>'AEO 2025 Table 5 (2)'!A13</f>
        <v xml:space="preserve">   Water Heating 3/</v>
      </c>
      <c r="C4" s="25">
        <f>'AEO 2025 Table 5 (2)'!B13-'AEO 2023 Table 5 (2)'!D9</f>
        <v>5.1368027563095095E-2</v>
      </c>
      <c r="D4" s="25">
        <f>'AEO 2025 Table 5 (2)'!C13-'AEO 2023 Table 5 (2)'!E9</f>
        <v>5.1200669710636137E-2</v>
      </c>
      <c r="E4" s="25">
        <f>'AEO 2025 Table 5 (2)'!D13-'AEO 2023 Table 5 (2)'!F9</f>
        <v>5.1550234704494477E-2</v>
      </c>
      <c r="F4" s="25">
        <f>'AEO 2025 Table 5 (2)'!E13-'AEO 2023 Table 5 (2)'!G9</f>
        <v>5.2138044888019562E-2</v>
      </c>
      <c r="G4" s="25">
        <f>'AEO 2025 Table 5 (2)'!F13-'AEO 2023 Table 5 (2)'!H9</f>
        <v>5.2361407696723941E-2</v>
      </c>
      <c r="H4" s="25">
        <f>'AEO 2025 Table 5 (2)'!G13-'AEO 2023 Table 5 (2)'!I9</f>
        <v>5.2091701173782354E-2</v>
      </c>
      <c r="I4" s="25">
        <f>'AEO 2025 Table 5 (2)'!H13-'AEO 2023 Table 5 (2)'!J9</f>
        <v>5.1556878775596615E-2</v>
      </c>
      <c r="J4" s="25">
        <f>'AEO 2025 Table 5 (2)'!I13-'AEO 2023 Table 5 (2)'!K9</f>
        <v>5.0887950793266301E-2</v>
      </c>
      <c r="K4" s="25">
        <f>'AEO 2025 Table 5 (2)'!J13-'AEO 2023 Table 5 (2)'!L9</f>
        <v>5.0245307196140288E-2</v>
      </c>
      <c r="L4" s="25">
        <f>'AEO 2025 Table 5 (2)'!K13-'AEO 2023 Table 5 (2)'!M9</f>
        <v>4.9541703724384309E-2</v>
      </c>
      <c r="M4" s="25">
        <f>'AEO 2025 Table 5 (2)'!L13-'AEO 2023 Table 5 (2)'!N9</f>
        <v>4.8970111319541931E-2</v>
      </c>
      <c r="N4" s="25">
        <f>'AEO 2025 Table 5 (2)'!M13-'AEO 2023 Table 5 (2)'!O9</f>
        <v>4.8559064628124232E-2</v>
      </c>
      <c r="O4" s="25">
        <f>'AEO 2025 Table 5 (2)'!N13-'AEO 2023 Table 5 (2)'!P9</f>
        <v>4.8289725395679474E-2</v>
      </c>
      <c r="P4" s="25">
        <f>'AEO 2025 Table 5 (2)'!O13-'AEO 2023 Table 5 (2)'!Q9</f>
        <v>4.8067010633468632E-2</v>
      </c>
      <c r="Q4" s="25">
        <f>'AEO 2025 Table 5 (2)'!P13-'AEO 2023 Table 5 (2)'!R9</f>
        <v>4.7756529711723325E-2</v>
      </c>
      <c r="R4" s="25">
        <f>'AEO 2025 Table 5 (2)'!Q13-'AEO 2023 Table 5 (2)'!S9</f>
        <v>4.7431672413825988E-2</v>
      </c>
      <c r="S4" s="25">
        <f>'AEO 2025 Table 5 (2)'!R13-'AEO 2023 Table 5 (2)'!T9</f>
        <v>4.7094637622833252E-2</v>
      </c>
      <c r="T4" s="25">
        <f>'AEO 2025 Table 5 (2)'!S13-'AEO 2023 Table 5 (2)'!U9</f>
        <v>4.6713998732089992E-2</v>
      </c>
      <c r="U4" s="25">
        <f>'AEO 2025 Table 5 (2)'!T13-'AEO 2023 Table 5 (2)'!V9</f>
        <v>4.6295822495460506E-2</v>
      </c>
      <c r="V4" s="25">
        <f>'AEO 2025 Table 5 (2)'!U13-'AEO 2023 Table 5 (2)'!W9</f>
        <v>4.5868565924644472E-2</v>
      </c>
      <c r="W4" s="25">
        <f>'AEO 2025 Table 5 (2)'!V13-'AEO 2023 Table 5 (2)'!X9</f>
        <v>4.5416826085567477E-2</v>
      </c>
      <c r="X4" s="25">
        <f>'AEO 2025 Table 5 (2)'!W13-'AEO 2023 Table 5 (2)'!Y9</f>
        <v>4.4938500292301176E-2</v>
      </c>
      <c r="Y4" s="25">
        <f>'AEO 2025 Table 5 (2)'!X13-'AEO 2023 Table 5 (2)'!Z9</f>
        <v>4.4429522451400756E-2</v>
      </c>
      <c r="Z4" s="25">
        <f>'AEO 2025 Table 5 (2)'!Y13-'AEO 2023 Table 5 (2)'!AA9</f>
        <v>4.3892940812110898E-2</v>
      </c>
      <c r="AA4" s="25">
        <f>'AEO 2025 Table 5 (2)'!Z13-'AEO 2023 Table 5 (2)'!AB9</f>
        <v>4.3351488596200943E-2</v>
      </c>
      <c r="AB4" s="25">
        <f>'AEO 2025 Table 5 (2)'!AA13-'AEO 2023 Table 5 (2)'!AC9</f>
        <v>4.2811929129123689E-2</v>
      </c>
      <c r="AC4" s="25">
        <f>'AEO 2025 Table 5 (2)'!AB13-'AEO 2023 Table 5 (2)'!AD9</f>
        <v>4.2251426201820368E-2</v>
      </c>
    </row>
    <row r="5" spans="1:29">
      <c r="A5" t="str">
        <f>'AEO 2023 Table 5 (2)'!A10</f>
        <v xml:space="preserve">   Ventilation</v>
      </c>
      <c r="B5" s="26" t="str">
        <f>'AEO 2025 Table 5 (2)'!A14</f>
        <v xml:space="preserve">   Ventilation 4/</v>
      </c>
      <c r="C5" s="25">
        <f>'AEO 2025 Table 5 (2)'!B14-'AEO 2023 Table 5 (2)'!D10</f>
        <v>0.34464173513031005</v>
      </c>
      <c r="D5" s="25">
        <f>'AEO 2025 Table 5 (2)'!C14-'AEO 2023 Table 5 (2)'!E10</f>
        <v>0.36231806215286255</v>
      </c>
      <c r="E5" s="25">
        <f>'AEO 2025 Table 5 (2)'!D14-'AEO 2023 Table 5 (2)'!F10</f>
        <v>0.38508554588317873</v>
      </c>
      <c r="F5" s="25">
        <f>'AEO 2025 Table 5 (2)'!E14-'AEO 2023 Table 5 (2)'!G10</f>
        <v>0.41349090021133422</v>
      </c>
      <c r="G5" s="25">
        <f>'AEO 2025 Table 5 (2)'!F14-'AEO 2023 Table 5 (2)'!H10</f>
        <v>0.43870489919281008</v>
      </c>
      <c r="H5" s="25">
        <f>'AEO 2025 Table 5 (2)'!G14-'AEO 2023 Table 5 (2)'!I10</f>
        <v>0.4588943719444275</v>
      </c>
      <c r="I5" s="25">
        <f>'AEO 2025 Table 5 (2)'!H14-'AEO 2023 Table 5 (2)'!J10</f>
        <v>0.47414548612976076</v>
      </c>
      <c r="J5" s="25">
        <f>'AEO 2025 Table 5 (2)'!I14-'AEO 2023 Table 5 (2)'!K10</f>
        <v>0.48852442348861697</v>
      </c>
      <c r="K5" s="25">
        <f>'AEO 2025 Table 5 (2)'!J14-'AEO 2023 Table 5 (2)'!L10</f>
        <v>0.50327954024505617</v>
      </c>
      <c r="L5" s="25">
        <f>'AEO 2025 Table 5 (2)'!K14-'AEO 2023 Table 5 (2)'!M10</f>
        <v>0.51783003487777712</v>
      </c>
      <c r="M5" s="25">
        <f>'AEO 2025 Table 5 (2)'!L14-'AEO 2023 Table 5 (2)'!N10</f>
        <v>0.53376911854934694</v>
      </c>
      <c r="N5" s="25">
        <f>'AEO 2025 Table 5 (2)'!M14-'AEO 2023 Table 5 (2)'!O10</f>
        <v>0.55143386531066896</v>
      </c>
      <c r="O5" s="25">
        <f>'AEO 2025 Table 5 (2)'!N14-'AEO 2023 Table 5 (2)'!P10</f>
        <v>0.57063522945785516</v>
      </c>
      <c r="P5" s="25">
        <f>'AEO 2025 Table 5 (2)'!O14-'AEO 2023 Table 5 (2)'!Q10</f>
        <v>0.5903470572853089</v>
      </c>
      <c r="Q5" s="25">
        <f>'AEO 2025 Table 5 (2)'!P14-'AEO 2023 Table 5 (2)'!R10</f>
        <v>0.60893316810607911</v>
      </c>
      <c r="R5" s="25">
        <f>'AEO 2025 Table 5 (2)'!Q14-'AEO 2023 Table 5 (2)'!S10</f>
        <v>0.62753264786529539</v>
      </c>
      <c r="S5" s="25">
        <f>'AEO 2025 Table 5 (2)'!R14-'AEO 2023 Table 5 (2)'!T10</f>
        <v>0.64588295092010495</v>
      </c>
      <c r="T5" s="25">
        <f>'AEO 2025 Table 5 (2)'!S14-'AEO 2023 Table 5 (2)'!U10</f>
        <v>0.6637932298278808</v>
      </c>
      <c r="U5" s="25">
        <f>'AEO 2025 Table 5 (2)'!T14-'AEO 2023 Table 5 (2)'!V10</f>
        <v>0.6809360053596496</v>
      </c>
      <c r="V5" s="25">
        <f>'AEO 2025 Table 5 (2)'!U14-'AEO 2023 Table 5 (2)'!W10</f>
        <v>0.69783117307281495</v>
      </c>
      <c r="W5" s="25">
        <f>'AEO 2025 Table 5 (2)'!V14-'AEO 2023 Table 5 (2)'!X10</f>
        <v>0.71433091812896721</v>
      </c>
      <c r="X5" s="25">
        <f>'AEO 2025 Table 5 (2)'!W14-'AEO 2023 Table 5 (2)'!Y10</f>
        <v>0.73047329394531246</v>
      </c>
      <c r="Y5" s="25">
        <f>'AEO 2025 Table 5 (2)'!X14-'AEO 2023 Table 5 (2)'!Z10</f>
        <v>0.74632913241577148</v>
      </c>
      <c r="Z5" s="25">
        <f>'AEO 2025 Table 5 (2)'!Y14-'AEO 2023 Table 5 (2)'!AA10</f>
        <v>0.76185197028350804</v>
      </c>
      <c r="AA5" s="25">
        <f>'AEO 2025 Table 5 (2)'!Z14-'AEO 2023 Table 5 (2)'!AB10</f>
        <v>0.7773542694396971</v>
      </c>
      <c r="AB5" s="25">
        <f>'AEO 2025 Table 5 (2)'!AA14-'AEO 2023 Table 5 (2)'!AC10</f>
        <v>0.79285010079956098</v>
      </c>
      <c r="AC5" s="25">
        <f>'AEO 2025 Table 5 (2)'!AB14-'AEO 2023 Table 5 (2)'!AD10</f>
        <v>0.80819951325988793</v>
      </c>
    </row>
    <row r="6" spans="1:29">
      <c r="A6" t="str">
        <f>'AEO 2023 Table 5 (2)'!A11</f>
        <v xml:space="preserve">   Cooking</v>
      </c>
      <c r="B6" s="24" t="str">
        <f>'AEO 2025 Table 5 (2)'!A15</f>
        <v xml:space="preserve">   Cooking</v>
      </c>
      <c r="C6" s="25">
        <f>'AEO 2025 Table 5 (2)'!B15-'AEO 2023 Table 5 (2)'!D11</f>
        <v>2.5764456396102919E-3</v>
      </c>
      <c r="D6" s="25">
        <f>'AEO 2025 Table 5 (2)'!C15-'AEO 2023 Table 5 (2)'!E11</f>
        <v>2.281775831222535E-3</v>
      </c>
      <c r="E6" s="25">
        <f>'AEO 2025 Table 5 (2)'!D15-'AEO 2023 Table 5 (2)'!F11</f>
        <v>2.4218792867660571E-3</v>
      </c>
      <c r="F6" s="25">
        <f>'AEO 2025 Table 5 (2)'!E15-'AEO 2023 Table 5 (2)'!G11</f>
        <v>3.2314293413162193E-3</v>
      </c>
      <c r="G6" s="25">
        <f>'AEO 2025 Table 5 (2)'!F15-'AEO 2023 Table 5 (2)'!H11</f>
        <v>3.7054038543701123E-3</v>
      </c>
      <c r="H6" s="25">
        <f>'AEO 2025 Table 5 (2)'!G15-'AEO 2023 Table 5 (2)'!I11</f>
        <v>3.6765631890296885E-3</v>
      </c>
      <c r="I6" s="25">
        <f>'AEO 2025 Table 5 (2)'!H15-'AEO 2023 Table 5 (2)'!J11</f>
        <v>3.4341286058425929E-3</v>
      </c>
      <c r="J6" s="25">
        <f>'AEO 2025 Table 5 (2)'!I15-'AEO 2023 Table 5 (2)'!K11</f>
        <v>3.0732456541061465E-3</v>
      </c>
      <c r="K6" s="25">
        <f>'AEO 2025 Table 5 (2)'!J15-'AEO 2023 Table 5 (2)'!L11</f>
        <v>2.7756431827545142E-3</v>
      </c>
      <c r="L6" s="25">
        <f>'AEO 2025 Table 5 (2)'!K15-'AEO 2023 Table 5 (2)'!M11</f>
        <v>2.5728747467994723E-3</v>
      </c>
      <c r="M6" s="25">
        <f>'AEO 2025 Table 5 (2)'!L15-'AEO 2023 Table 5 (2)'!N11</f>
        <v>2.5801267518997251E-3</v>
      </c>
      <c r="N6" s="25">
        <f>'AEO 2025 Table 5 (2)'!M15-'AEO 2023 Table 5 (2)'!O11</f>
        <v>2.7468884806633037E-3</v>
      </c>
      <c r="O6" s="25">
        <f>'AEO 2025 Table 5 (2)'!N15-'AEO 2023 Table 5 (2)'!P11</f>
        <v>3.0901700830459622E-3</v>
      </c>
      <c r="P6" s="25">
        <f>'AEO 2025 Table 5 (2)'!O15-'AEO 2023 Table 5 (2)'!Q11</f>
        <v>3.5128487911224304E-3</v>
      </c>
      <c r="Q6" s="25">
        <f>'AEO 2025 Table 5 (2)'!P15-'AEO 2023 Table 5 (2)'!R11</f>
        <v>3.8739156346321163E-3</v>
      </c>
      <c r="R6" s="25">
        <f>'AEO 2025 Table 5 (2)'!Q15-'AEO 2023 Table 5 (2)'!S11</f>
        <v>4.2397075247764537E-3</v>
      </c>
      <c r="S6" s="25">
        <f>'AEO 2025 Table 5 (2)'!R15-'AEO 2023 Table 5 (2)'!T11</f>
        <v>4.5971648569107099E-3</v>
      </c>
      <c r="T6" s="25">
        <f>'AEO 2025 Table 5 (2)'!S15-'AEO 2023 Table 5 (2)'!U11</f>
        <v>4.879964915752405E-3</v>
      </c>
      <c r="U6" s="25">
        <f>'AEO 2025 Table 5 (2)'!T15-'AEO 2023 Table 5 (2)'!V11</f>
        <v>5.0919231743812576E-3</v>
      </c>
      <c r="V6" s="25">
        <f>'AEO 2025 Table 5 (2)'!U15-'AEO 2023 Table 5 (2)'!W11</f>
        <v>5.2724713497161874E-3</v>
      </c>
      <c r="W6" s="25">
        <f>'AEO 2025 Table 5 (2)'!V15-'AEO 2023 Table 5 (2)'!X11</f>
        <v>5.3922548146247834E-3</v>
      </c>
      <c r="X6" s="25">
        <f>'AEO 2025 Table 5 (2)'!W15-'AEO 2023 Table 5 (2)'!Y11</f>
        <v>5.4535625195503284E-3</v>
      </c>
      <c r="Y6" s="25">
        <f>'AEO 2025 Table 5 (2)'!X15-'AEO 2023 Table 5 (2)'!Z11</f>
        <v>5.4337682566642787E-3</v>
      </c>
      <c r="Z6" s="25">
        <f>'AEO 2025 Table 5 (2)'!Y15-'AEO 2023 Table 5 (2)'!AA11</f>
        <v>5.3295088710784977E-3</v>
      </c>
      <c r="AA6" s="25">
        <f>'AEO 2025 Table 5 (2)'!Z15-'AEO 2023 Table 5 (2)'!AB11</f>
        <v>5.2327765531539894E-3</v>
      </c>
      <c r="AB6" s="25">
        <f>'AEO 2025 Table 5 (2)'!AA15-'AEO 2023 Table 5 (2)'!AC11</f>
        <v>5.1299234037399249E-3</v>
      </c>
      <c r="AC6" s="25">
        <f>'AEO 2025 Table 5 (2)'!AB15-'AEO 2023 Table 5 (2)'!AD11</f>
        <v>4.9795733480453436E-3</v>
      </c>
    </row>
    <row r="7" spans="1:29">
      <c r="A7" t="str">
        <f>'AEO 2023 Table 5 (2)'!A12</f>
        <v xml:space="preserve">   Lighting</v>
      </c>
      <c r="B7" s="24" t="str">
        <f>'AEO 2025 Table 5 (2)'!A16</f>
        <v xml:space="preserve">   Lighting</v>
      </c>
      <c r="C7" s="25">
        <f>'AEO 2025 Table 5 (2)'!B16-'AEO 2023 Table 5 (2)'!D12</f>
        <v>8.9834413127899193E-2</v>
      </c>
      <c r="D7" s="25">
        <f>'AEO 2025 Table 5 (2)'!C16-'AEO 2023 Table 5 (2)'!E12</f>
        <v>7.6501085784912104E-2</v>
      </c>
      <c r="E7" s="25">
        <f>'AEO 2025 Table 5 (2)'!D16-'AEO 2023 Table 5 (2)'!F12</f>
        <v>7.2052533325195289E-2</v>
      </c>
      <c r="F7" s="25">
        <f>'AEO 2025 Table 5 (2)'!E16-'AEO 2023 Table 5 (2)'!G12</f>
        <v>7.4270204051971433E-2</v>
      </c>
      <c r="G7" s="25">
        <f>'AEO 2025 Table 5 (2)'!F16-'AEO 2023 Table 5 (2)'!H12</f>
        <v>7.5713592624664316E-2</v>
      </c>
      <c r="H7" s="25">
        <f>'AEO 2025 Table 5 (2)'!G16-'AEO 2023 Table 5 (2)'!I12</f>
        <v>7.4349463592529308E-2</v>
      </c>
      <c r="I7" s="25">
        <f>'AEO 2025 Table 5 (2)'!H16-'AEO 2023 Table 5 (2)'!J12</f>
        <v>6.6776703411102312E-2</v>
      </c>
      <c r="J7" s="25">
        <f>'AEO 2025 Table 5 (2)'!I16-'AEO 2023 Table 5 (2)'!K12</f>
        <v>5.9706728900909445E-2</v>
      </c>
      <c r="K7" s="25">
        <f>'AEO 2025 Table 5 (2)'!J16-'AEO 2023 Table 5 (2)'!L12</f>
        <v>5.3750323822021495E-2</v>
      </c>
      <c r="L7" s="25">
        <f>'AEO 2025 Table 5 (2)'!K16-'AEO 2023 Table 5 (2)'!M12</f>
        <v>4.8608543155670147E-2</v>
      </c>
      <c r="M7" s="25">
        <f>'AEO 2025 Table 5 (2)'!L16-'AEO 2023 Table 5 (2)'!N12</f>
        <v>4.4807995887756358E-2</v>
      </c>
      <c r="N7" s="25">
        <f>'AEO 2025 Table 5 (2)'!M16-'AEO 2023 Table 5 (2)'!O12</f>
        <v>4.2241691341400156E-2</v>
      </c>
      <c r="O7" s="25">
        <f>'AEO 2025 Table 5 (2)'!N16-'AEO 2023 Table 5 (2)'!P12</f>
        <v>4.1430641731262208E-2</v>
      </c>
      <c r="P7" s="25">
        <f>'AEO 2025 Table 5 (2)'!O16-'AEO 2023 Table 5 (2)'!Q12</f>
        <v>4.2809441013336169E-2</v>
      </c>
      <c r="Q7" s="25">
        <f>'AEO 2025 Table 5 (2)'!P16-'AEO 2023 Table 5 (2)'!R12</f>
        <v>4.5087609996795674E-2</v>
      </c>
      <c r="R7" s="25">
        <f>'AEO 2025 Table 5 (2)'!Q16-'AEO 2023 Table 5 (2)'!S12</f>
        <v>4.9196822555541975E-2</v>
      </c>
      <c r="S7" s="25">
        <f>'AEO 2025 Table 5 (2)'!R16-'AEO 2023 Table 5 (2)'!T12</f>
        <v>4.8291757961273218E-2</v>
      </c>
      <c r="T7" s="25">
        <f>'AEO 2025 Table 5 (2)'!S16-'AEO 2023 Table 5 (2)'!U12</f>
        <v>4.7436844219207741E-2</v>
      </c>
      <c r="U7" s="25">
        <f>'AEO 2025 Table 5 (2)'!T16-'AEO 2023 Table 5 (2)'!V12</f>
        <v>4.6691837505340561E-2</v>
      </c>
      <c r="V7" s="25">
        <f>'AEO 2025 Table 5 (2)'!U16-'AEO 2023 Table 5 (2)'!W12</f>
        <v>4.610280963897706E-2</v>
      </c>
      <c r="W7" s="25">
        <f>'AEO 2025 Table 5 (2)'!V16-'AEO 2023 Table 5 (2)'!X12</f>
        <v>4.5412062278747556E-2</v>
      </c>
      <c r="X7" s="25">
        <f>'AEO 2025 Table 5 (2)'!W16-'AEO 2023 Table 5 (2)'!Y12</f>
        <v>4.4689608402252223E-2</v>
      </c>
      <c r="Y7" s="25">
        <f>'AEO 2025 Table 5 (2)'!X16-'AEO 2023 Table 5 (2)'!Z12</f>
        <v>4.3770182128906265E-2</v>
      </c>
      <c r="Z7" s="25">
        <f>'AEO 2025 Table 5 (2)'!Y16-'AEO 2023 Table 5 (2)'!AA12</f>
        <v>4.1586437108993457E-2</v>
      </c>
      <c r="AA7" s="25">
        <f>'AEO 2025 Table 5 (2)'!Z16-'AEO 2023 Table 5 (2)'!AB12</f>
        <v>3.9597872249603316E-2</v>
      </c>
      <c r="AB7" s="25">
        <f>'AEO 2025 Table 5 (2)'!AA16-'AEO 2023 Table 5 (2)'!AC12</f>
        <v>3.7656482870101871E-2</v>
      </c>
      <c r="AC7" s="25">
        <f>'AEO 2025 Table 5 (2)'!AB16-'AEO 2023 Table 5 (2)'!AD12</f>
        <v>3.5195403285980198E-2</v>
      </c>
    </row>
    <row r="8" spans="1:29">
      <c r="A8" t="str">
        <f>'AEO 2023 Table 5 (2)'!A13</f>
        <v xml:space="preserve">   Refrigeration</v>
      </c>
      <c r="B8" s="24" t="str">
        <f>'AEO 2025 Table 5 (2)'!A17</f>
        <v xml:space="preserve">   Refrigeration</v>
      </c>
      <c r="C8" s="25">
        <f>'AEO 2025 Table 5 (2)'!B17-'AEO 2023 Table 5 (2)'!D13</f>
        <v>-0.2353707873153687</v>
      </c>
      <c r="D8" s="25">
        <f>'AEO 2025 Table 5 (2)'!C17-'AEO 2023 Table 5 (2)'!E13</f>
        <v>-0.23782173003768925</v>
      </c>
      <c r="E8" s="25">
        <f>'AEO 2025 Table 5 (2)'!D17-'AEO 2023 Table 5 (2)'!F13</f>
        <v>-0.23891959870910634</v>
      </c>
      <c r="F8" s="25">
        <f>'AEO 2025 Table 5 (2)'!E17-'AEO 2023 Table 5 (2)'!G13</f>
        <v>-0.2379140874900818</v>
      </c>
      <c r="G8" s="25">
        <f>'AEO 2025 Table 5 (2)'!F17-'AEO 2023 Table 5 (2)'!H13</f>
        <v>-0.23758345199012759</v>
      </c>
      <c r="H8" s="25">
        <f>'AEO 2025 Table 5 (2)'!G17-'AEO 2023 Table 5 (2)'!I13</f>
        <v>-0.23849157425689693</v>
      </c>
      <c r="I8" s="25">
        <f>'AEO 2025 Table 5 (2)'!H17-'AEO 2023 Table 5 (2)'!J13</f>
        <v>-0.24003179535675045</v>
      </c>
      <c r="J8" s="25">
        <f>'AEO 2025 Table 5 (2)'!I17-'AEO 2023 Table 5 (2)'!K13</f>
        <v>-0.24223339929580689</v>
      </c>
      <c r="K8" s="25">
        <f>'AEO 2025 Table 5 (2)'!J17-'AEO 2023 Table 5 (2)'!L13</f>
        <v>-0.24408627509117137</v>
      </c>
      <c r="L8" s="25">
        <f>'AEO 2025 Table 5 (2)'!K17-'AEO 2023 Table 5 (2)'!M13</f>
        <v>-0.2451616613025665</v>
      </c>
      <c r="M8" s="25">
        <f>'AEO 2025 Table 5 (2)'!L17-'AEO 2023 Table 5 (2)'!N13</f>
        <v>-0.24538444824218753</v>
      </c>
      <c r="N8" s="25">
        <f>'AEO 2025 Table 5 (2)'!M17-'AEO 2023 Table 5 (2)'!O13</f>
        <v>-0.24507370902442938</v>
      </c>
      <c r="O8" s="25">
        <f>'AEO 2025 Table 5 (2)'!N17-'AEO 2023 Table 5 (2)'!P13</f>
        <v>-0.24416470311164856</v>
      </c>
      <c r="P8" s="25">
        <f>'AEO 2025 Table 5 (2)'!O17-'AEO 2023 Table 5 (2)'!Q13</f>
        <v>-0.24282794263839724</v>
      </c>
      <c r="Q8" s="25">
        <f>'AEO 2025 Table 5 (2)'!P17-'AEO 2023 Table 5 (2)'!R13</f>
        <v>-0.24121528295326228</v>
      </c>
      <c r="R8" s="25">
        <f>'AEO 2025 Table 5 (2)'!Q17-'AEO 2023 Table 5 (2)'!S13</f>
        <v>-0.2393748159637451</v>
      </c>
      <c r="S8" s="25">
        <f>'AEO 2025 Table 5 (2)'!R17-'AEO 2023 Table 5 (2)'!T13</f>
        <v>-0.23748101910972602</v>
      </c>
      <c r="T8" s="25">
        <f>'AEO 2025 Table 5 (2)'!S17-'AEO 2023 Table 5 (2)'!U13</f>
        <v>-0.23601279273796083</v>
      </c>
      <c r="U8" s="25">
        <f>'AEO 2025 Table 5 (2)'!T17-'AEO 2023 Table 5 (2)'!V13</f>
        <v>-0.23471666821861276</v>
      </c>
      <c r="V8" s="25">
        <f>'AEO 2025 Table 5 (2)'!U17-'AEO 2023 Table 5 (2)'!W13</f>
        <v>-0.23350636843109129</v>
      </c>
      <c r="W8" s="25">
        <f>'AEO 2025 Table 5 (2)'!V17-'AEO 2023 Table 5 (2)'!X13</f>
        <v>-0.23241781905555731</v>
      </c>
      <c r="X8" s="25">
        <f>'AEO 2025 Table 5 (2)'!W17-'AEO 2023 Table 5 (2)'!Y13</f>
        <v>-0.23145000356864931</v>
      </c>
      <c r="Y8" s="25">
        <f>'AEO 2025 Table 5 (2)'!X17-'AEO 2023 Table 5 (2)'!Z13</f>
        <v>-0.23066284818267824</v>
      </c>
      <c r="Z8" s="25">
        <f>'AEO 2025 Table 5 (2)'!Y17-'AEO 2023 Table 5 (2)'!AA13</f>
        <v>-0.23013216759490968</v>
      </c>
      <c r="AA8" s="25">
        <f>'AEO 2025 Table 5 (2)'!Z17-'AEO 2023 Table 5 (2)'!AB13</f>
        <v>-0.22968839495849613</v>
      </c>
      <c r="AB8" s="25">
        <f>'AEO 2025 Table 5 (2)'!AA17-'AEO 2023 Table 5 (2)'!AC13</f>
        <v>-0.22942235085678098</v>
      </c>
      <c r="AC8" s="25">
        <f>'AEO 2025 Table 5 (2)'!AB17-'AEO 2023 Table 5 (2)'!AD13</f>
        <v>-0.2293802778568268</v>
      </c>
    </row>
    <row r="9" spans="1:29">
      <c r="A9" t="str">
        <f>'AEO 2023 Table 5 (2)'!A14</f>
        <v xml:space="preserve">   Computing</v>
      </c>
      <c r="B9" s="26" t="str">
        <f>'AEO 2025 Table 5 (2)'!A18</f>
        <v xml:space="preserve">   Computing 4/ 5/</v>
      </c>
      <c r="C9" s="25">
        <f>'AEO 2025 Table 5 (2)'!B18-'AEO 2023 Table 5 (2)'!D14</f>
        <v>-9.8907203731536941E-2</v>
      </c>
      <c r="D9" s="25">
        <f>'AEO 2025 Table 5 (2)'!C18-'AEO 2023 Table 5 (2)'!E14</f>
        <v>-9.0024640539169309E-2</v>
      </c>
      <c r="E9" s="25">
        <f>'AEO 2025 Table 5 (2)'!D18-'AEO 2023 Table 5 (2)'!F14</f>
        <v>-7.899590472602841E-2</v>
      </c>
      <c r="F9" s="25">
        <f>'AEO 2025 Table 5 (2)'!E18-'AEO 2023 Table 5 (2)'!G14</f>
        <v>-6.6112112699508729E-2</v>
      </c>
      <c r="G9" s="25">
        <f>'AEO 2025 Table 5 (2)'!F18-'AEO 2023 Table 5 (2)'!H14</f>
        <v>-5.3564895412445135E-2</v>
      </c>
      <c r="H9" s="25">
        <f>'AEO 2025 Table 5 (2)'!G18-'AEO 2023 Table 5 (2)'!I14</f>
        <v>-4.1761732658386175E-2</v>
      </c>
      <c r="I9" s="25">
        <f>'AEO 2025 Table 5 (2)'!H18-'AEO 2023 Table 5 (2)'!J14</f>
        <v>-3.0606602880477896E-2</v>
      </c>
      <c r="J9" s="25">
        <f>'AEO 2025 Table 5 (2)'!I18-'AEO 2023 Table 5 (2)'!K14</f>
        <v>-1.8918392332077039E-2</v>
      </c>
      <c r="K9" s="25">
        <f>'AEO 2025 Table 5 (2)'!J18-'AEO 2023 Table 5 (2)'!L14</f>
        <v>-6.5233893222809147E-3</v>
      </c>
      <c r="L9" s="25">
        <f>'AEO 2025 Table 5 (2)'!K18-'AEO 2023 Table 5 (2)'!M14</f>
        <v>7.4295094375610438E-3</v>
      </c>
      <c r="M9" s="25">
        <f>'AEO 2025 Table 5 (2)'!L18-'AEO 2023 Table 5 (2)'!N14</f>
        <v>2.2644903148651085E-2</v>
      </c>
      <c r="N9" s="25">
        <f>'AEO 2025 Table 5 (2)'!M18-'AEO 2023 Table 5 (2)'!O14</f>
        <v>3.963178010940549E-2</v>
      </c>
      <c r="O9" s="25">
        <f>'AEO 2025 Table 5 (2)'!N18-'AEO 2023 Table 5 (2)'!P14</f>
        <v>5.7392676158904976E-2</v>
      </c>
      <c r="P9" s="25">
        <f>'AEO 2025 Table 5 (2)'!O18-'AEO 2023 Table 5 (2)'!Q14</f>
        <v>7.7912540874481184E-2</v>
      </c>
      <c r="Q9" s="25">
        <f>'AEO 2025 Table 5 (2)'!P18-'AEO 2023 Table 5 (2)'!R14</f>
        <v>9.8428106021881123E-2</v>
      </c>
      <c r="R9" s="25">
        <f>'AEO 2025 Table 5 (2)'!Q18-'AEO 2023 Table 5 (2)'!S14</f>
        <v>0.1207138304405212</v>
      </c>
      <c r="S9" s="25">
        <f>'AEO 2025 Table 5 (2)'!R18-'AEO 2023 Table 5 (2)'!T14</f>
        <v>0.14479039316558839</v>
      </c>
      <c r="T9" s="25">
        <f>'AEO 2025 Table 5 (2)'!S18-'AEO 2023 Table 5 (2)'!U14</f>
        <v>0.17061647700881954</v>
      </c>
      <c r="U9" s="25">
        <f>'AEO 2025 Table 5 (2)'!T18-'AEO 2023 Table 5 (2)'!V14</f>
        <v>0.19703533505249027</v>
      </c>
      <c r="V9" s="25">
        <f>'AEO 2025 Table 5 (2)'!U18-'AEO 2023 Table 5 (2)'!W14</f>
        <v>0.22411359381866458</v>
      </c>
      <c r="W9" s="25">
        <f>'AEO 2025 Table 5 (2)'!V18-'AEO 2023 Table 5 (2)'!X14</f>
        <v>0.25362542438888547</v>
      </c>
      <c r="X9" s="25">
        <f>'AEO 2025 Table 5 (2)'!W18-'AEO 2023 Table 5 (2)'!Y14</f>
        <v>0.28381994404220579</v>
      </c>
      <c r="Y9" s="25">
        <f>'AEO 2025 Table 5 (2)'!X18-'AEO 2023 Table 5 (2)'!Z14</f>
        <v>0.31472083181381227</v>
      </c>
      <c r="Z9" s="25">
        <f>'AEO 2025 Table 5 (2)'!Y18-'AEO 2023 Table 5 (2)'!AA14</f>
        <v>0.3482447926559451</v>
      </c>
      <c r="AA9" s="25">
        <f>'AEO 2025 Table 5 (2)'!Z18-'AEO 2023 Table 5 (2)'!AB14</f>
        <v>0.38274600933837888</v>
      </c>
      <c r="AB9" s="25">
        <f>'AEO 2025 Table 5 (2)'!AA18-'AEO 2023 Table 5 (2)'!AC14</f>
        <v>0.41794481387329097</v>
      </c>
      <c r="AC9" s="25">
        <f>'AEO 2025 Table 5 (2)'!AB18-'AEO 2023 Table 5 (2)'!AD14</f>
        <v>0.45556521221160906</v>
      </c>
    </row>
    <row r="10" spans="1:29">
      <c r="A10" t="str">
        <f>'AEO 2023 Table 5 (2)'!A15</f>
        <v xml:space="preserve">   Office Equipment</v>
      </c>
      <c r="B10" s="24" t="str">
        <f>'AEO 2025 Table 5 (2)'!A19</f>
        <v xml:space="preserve">   Office Equipment</v>
      </c>
      <c r="C10" s="25">
        <f>'AEO 2025 Table 5 (2)'!B19-'AEO 2023 Table 5 (2)'!D15</f>
        <v>-0.12954462983202933</v>
      </c>
      <c r="D10" s="25">
        <f>'AEO 2025 Table 5 (2)'!C19-'AEO 2023 Table 5 (2)'!E15</f>
        <v>-0.12988877643275262</v>
      </c>
      <c r="E10" s="25">
        <f>'AEO 2025 Table 5 (2)'!D19-'AEO 2023 Table 5 (2)'!F15</f>
        <v>-0.13034188420319556</v>
      </c>
      <c r="F10" s="25">
        <f>'AEO 2025 Table 5 (2)'!E19-'AEO 2023 Table 5 (2)'!G15</f>
        <v>-0.13070732356929779</v>
      </c>
      <c r="G10" s="25">
        <f>'AEO 2025 Table 5 (2)'!F19-'AEO 2023 Table 5 (2)'!H15</f>
        <v>-0.13133393531179427</v>
      </c>
      <c r="H10" s="25">
        <f>'AEO 2025 Table 5 (2)'!G19-'AEO 2023 Table 5 (2)'!I15</f>
        <v>-0.13239975760054587</v>
      </c>
      <c r="I10" s="25">
        <f>'AEO 2025 Table 5 (2)'!H19-'AEO 2023 Table 5 (2)'!J15</f>
        <v>-0.13384824900531769</v>
      </c>
      <c r="J10" s="25">
        <f>'AEO 2025 Table 5 (2)'!I19-'AEO 2023 Table 5 (2)'!K15</f>
        <v>-0.13531077333498001</v>
      </c>
      <c r="K10" s="25">
        <f>'AEO 2025 Table 5 (2)'!J19-'AEO 2023 Table 5 (2)'!L15</f>
        <v>-0.13698271537804604</v>
      </c>
      <c r="L10" s="25">
        <f>'AEO 2025 Table 5 (2)'!K19-'AEO 2023 Table 5 (2)'!M15</f>
        <v>-0.13842140049147605</v>
      </c>
      <c r="M10" s="25">
        <f>'AEO 2025 Table 5 (2)'!L19-'AEO 2023 Table 5 (2)'!N15</f>
        <v>-0.13936494307565689</v>
      </c>
      <c r="N10" s="25">
        <f>'AEO 2025 Table 5 (2)'!M19-'AEO 2023 Table 5 (2)'!O15</f>
        <v>-0.14047123594355584</v>
      </c>
      <c r="O10" s="25">
        <f>'AEO 2025 Table 5 (2)'!N19-'AEO 2023 Table 5 (2)'!P15</f>
        <v>-0.14117160722208022</v>
      </c>
      <c r="P10" s="25">
        <f>'AEO 2025 Table 5 (2)'!O19-'AEO 2023 Table 5 (2)'!Q15</f>
        <v>-0.14176676111292838</v>
      </c>
      <c r="Q10" s="25">
        <f>'AEO 2025 Table 5 (2)'!P19-'AEO 2023 Table 5 (2)'!R15</f>
        <v>-0.14232025070953369</v>
      </c>
      <c r="R10" s="25">
        <f>'AEO 2025 Table 5 (2)'!Q19-'AEO 2023 Table 5 (2)'!S15</f>
        <v>-0.14221206566953659</v>
      </c>
      <c r="S10" s="25">
        <f>'AEO 2025 Table 5 (2)'!R19-'AEO 2023 Table 5 (2)'!T15</f>
        <v>-0.14210656849384307</v>
      </c>
      <c r="T10" s="25">
        <f>'AEO 2025 Table 5 (2)'!S19-'AEO 2023 Table 5 (2)'!U15</f>
        <v>-0.14179738437724113</v>
      </c>
      <c r="U10" s="25">
        <f>'AEO 2025 Table 5 (2)'!T19-'AEO 2023 Table 5 (2)'!V15</f>
        <v>-0.1409426772260666</v>
      </c>
      <c r="V10" s="25">
        <f>'AEO 2025 Table 5 (2)'!U19-'AEO 2023 Table 5 (2)'!W15</f>
        <v>-0.13983900859737397</v>
      </c>
      <c r="W10" s="25">
        <f>'AEO 2025 Table 5 (2)'!V19-'AEO 2023 Table 5 (2)'!X15</f>
        <v>-0.13855914314389228</v>
      </c>
      <c r="X10" s="25">
        <f>'AEO 2025 Table 5 (2)'!W19-'AEO 2023 Table 5 (2)'!Y15</f>
        <v>-0.13686616379022598</v>
      </c>
      <c r="Y10" s="25">
        <f>'AEO 2025 Table 5 (2)'!X19-'AEO 2023 Table 5 (2)'!Z15</f>
        <v>-0.13494835688996315</v>
      </c>
      <c r="Z10" s="25">
        <f>'AEO 2025 Table 5 (2)'!Y19-'AEO 2023 Table 5 (2)'!AA15</f>
        <v>-0.13263108897709847</v>
      </c>
      <c r="AA10" s="25">
        <f>'AEO 2025 Table 5 (2)'!Z19-'AEO 2023 Table 5 (2)'!AB15</f>
        <v>-0.12986699593496323</v>
      </c>
      <c r="AB10" s="25">
        <f>'AEO 2025 Table 5 (2)'!AA19-'AEO 2023 Table 5 (2)'!AC15</f>
        <v>-0.12659097344899178</v>
      </c>
      <c r="AC10" s="25">
        <f>'AEO 2025 Table 5 (2)'!AB19-'AEO 2023 Table 5 (2)'!AD15</f>
        <v>-0.12254761042284965</v>
      </c>
    </row>
    <row r="11" spans="1:29">
      <c r="A11" t="str">
        <f>'AEO 2023 Table 5 (2)'!A16</f>
        <v xml:space="preserve">   Other Uses 3/</v>
      </c>
      <c r="B11" s="26" t="str">
        <f>'AEO 2025 Table 5 (2)'!A20</f>
        <v xml:space="preserve">   Other Uses 4/ 6/</v>
      </c>
      <c r="C11" s="25">
        <f>'AEO 2025 Table 5 (2)'!B20-'AEO 2023 Table 5 (2)'!D16</f>
        <v>6.5502273078918094E-2</v>
      </c>
      <c r="D11" s="25">
        <f>'AEO 2025 Table 5 (2)'!C20-'AEO 2023 Table 5 (2)'!E16</f>
        <v>0.15667194944000196</v>
      </c>
      <c r="E11" s="25">
        <f>'AEO 2025 Table 5 (2)'!D20-'AEO 2023 Table 5 (2)'!F16</f>
        <v>8.8607290054321108E-2</v>
      </c>
      <c r="F11" s="25">
        <f>'AEO 2025 Table 5 (2)'!E20-'AEO 2023 Table 5 (2)'!G16</f>
        <v>7.7637888877869043E-2</v>
      </c>
      <c r="G11" s="25">
        <f>'AEO 2025 Table 5 (2)'!F20-'AEO 2023 Table 5 (2)'!H16</f>
        <v>4.1363277000427079E-2</v>
      </c>
      <c r="H11" s="25">
        <f>'AEO 2025 Table 5 (2)'!G20-'AEO 2023 Table 5 (2)'!I16</f>
        <v>5.3924713546752878E-2</v>
      </c>
      <c r="I11" s="25">
        <f>'AEO 2025 Table 5 (2)'!H20-'AEO 2023 Table 5 (2)'!J16</f>
        <v>6.2243900978087963E-2</v>
      </c>
      <c r="J11" s="25">
        <f>'AEO 2025 Table 5 (2)'!I20-'AEO 2023 Table 5 (2)'!K16</f>
        <v>6.8624627761840973E-2</v>
      </c>
      <c r="K11" s="25">
        <f>'AEO 2025 Table 5 (2)'!J20-'AEO 2023 Table 5 (2)'!L16</f>
        <v>7.5362665527344275E-2</v>
      </c>
      <c r="L11" s="25">
        <f>'AEO 2025 Table 5 (2)'!K20-'AEO 2023 Table 5 (2)'!M16</f>
        <v>8.3913246948242204E-2</v>
      </c>
      <c r="M11" s="25">
        <f>'AEO 2025 Table 5 (2)'!L20-'AEO 2023 Table 5 (2)'!N16</f>
        <v>9.4947181701660055E-2</v>
      </c>
      <c r="N11" s="25">
        <f>'AEO 2025 Table 5 (2)'!M20-'AEO 2023 Table 5 (2)'!O16</f>
        <v>0.10807908331298788</v>
      </c>
      <c r="O11" s="25">
        <f>'AEO 2025 Table 5 (2)'!N20-'AEO 2023 Table 5 (2)'!P16</f>
        <v>0.12342124934387222</v>
      </c>
      <c r="P11" s="25">
        <f>'AEO 2025 Table 5 (2)'!O20-'AEO 2023 Table 5 (2)'!Q16</f>
        <v>0.14005332043456997</v>
      </c>
      <c r="Q11" s="25">
        <f>'AEO 2025 Table 5 (2)'!P20-'AEO 2023 Table 5 (2)'!R16</f>
        <v>0.15707834082031225</v>
      </c>
      <c r="R11" s="25">
        <f>'AEO 2025 Table 5 (2)'!Q20-'AEO 2023 Table 5 (2)'!S16</f>
        <v>0.17466826068115182</v>
      </c>
      <c r="S11" s="25">
        <f>'AEO 2025 Table 5 (2)'!R20-'AEO 2023 Table 5 (2)'!T16</f>
        <v>0.19308601934814495</v>
      </c>
      <c r="T11" s="25">
        <f>'AEO 2025 Table 5 (2)'!S20-'AEO 2023 Table 5 (2)'!U16</f>
        <v>0.21131417710876521</v>
      </c>
      <c r="U11" s="25">
        <f>'AEO 2025 Table 5 (2)'!T20-'AEO 2023 Table 5 (2)'!V16</f>
        <v>0.22958140968322782</v>
      </c>
      <c r="V11" s="25">
        <f>'AEO 2025 Table 5 (2)'!U20-'AEO 2023 Table 5 (2)'!W16</f>
        <v>0.24768591322326694</v>
      </c>
      <c r="W11" s="25">
        <f>'AEO 2025 Table 5 (2)'!V20-'AEO 2023 Table 5 (2)'!X16</f>
        <v>0.26562970327758784</v>
      </c>
      <c r="X11" s="25">
        <f>'AEO 2025 Table 5 (2)'!W20-'AEO 2023 Table 5 (2)'!Y16</f>
        <v>0.28297545677185099</v>
      </c>
      <c r="Y11" s="25">
        <f>'AEO 2025 Table 5 (2)'!X20-'AEO 2023 Table 5 (2)'!Z16</f>
        <v>0.29981093560791017</v>
      </c>
      <c r="Z11" s="25">
        <f>'AEO 2025 Table 5 (2)'!Y20-'AEO 2023 Table 5 (2)'!AA16</f>
        <v>0.31580738587951718</v>
      </c>
      <c r="AA11" s="25">
        <f>'AEO 2025 Table 5 (2)'!Z20-'AEO 2023 Table 5 (2)'!AB16</f>
        <v>0.33180110559081966</v>
      </c>
      <c r="AB11" s="25">
        <f>'AEO 2025 Table 5 (2)'!AA20-'AEO 2023 Table 5 (2)'!AC16</f>
        <v>0.34752668930053732</v>
      </c>
      <c r="AC11" s="25">
        <f>'AEO 2025 Table 5 (2)'!AB20-'AEO 2023 Table 5 (2)'!AD16</f>
        <v>0.36286501687622108</v>
      </c>
    </row>
    <row r="12" spans="1:29">
      <c r="B12" s="24"/>
    </row>
    <row r="13" spans="1:29">
      <c r="B13" s="24" t="s">
        <v>92</v>
      </c>
      <c r="C13" s="27">
        <f>C11+C9+C5</f>
        <v>0.3112368044776912</v>
      </c>
      <c r="D13" s="27">
        <f t="shared" ref="D13:AC13" si="0">D11+D9+D5</f>
        <v>0.4289653710536952</v>
      </c>
      <c r="E13" s="27">
        <f t="shared" si="0"/>
        <v>0.39469693121147142</v>
      </c>
      <c r="F13" s="27">
        <f t="shared" si="0"/>
        <v>0.42501667638969454</v>
      </c>
      <c r="G13" s="27">
        <f t="shared" si="0"/>
        <v>0.42650328078079203</v>
      </c>
      <c r="H13" s="27">
        <f t="shared" si="0"/>
        <v>0.47105735283279421</v>
      </c>
      <c r="I13" s="27">
        <f t="shared" si="0"/>
        <v>0.50578278422737077</v>
      </c>
      <c r="J13" s="27">
        <f t="shared" si="0"/>
        <v>0.53823065891838096</v>
      </c>
      <c r="K13" s="27">
        <f t="shared" si="0"/>
        <v>0.57211881645011953</v>
      </c>
      <c r="L13" s="27">
        <f t="shared" si="0"/>
        <v>0.60917279126358037</v>
      </c>
      <c r="M13" s="27">
        <f t="shared" si="0"/>
        <v>0.65136120339965808</v>
      </c>
      <c r="N13" s="27">
        <f t="shared" si="0"/>
        <v>0.69914472873306233</v>
      </c>
      <c r="O13" s="27">
        <f t="shared" si="0"/>
        <v>0.75144915496063236</v>
      </c>
      <c r="P13" s="27">
        <f t="shared" si="0"/>
        <v>0.80831291859436005</v>
      </c>
      <c r="Q13" s="27">
        <f t="shared" si="0"/>
        <v>0.86443961494827248</v>
      </c>
      <c r="R13" s="27">
        <f t="shared" si="0"/>
        <v>0.92291473898696841</v>
      </c>
      <c r="S13" s="27">
        <f t="shared" si="0"/>
        <v>0.9837593634338383</v>
      </c>
      <c r="T13" s="27">
        <f t="shared" si="0"/>
        <v>1.0457238839454654</v>
      </c>
      <c r="U13" s="27">
        <f t="shared" si="0"/>
        <v>1.1075527500953677</v>
      </c>
      <c r="V13" s="27">
        <f t="shared" si="0"/>
        <v>1.1696306801147465</v>
      </c>
      <c r="W13" s="27">
        <f t="shared" si="0"/>
        <v>1.2335860457954406</v>
      </c>
      <c r="X13" s="27">
        <f t="shared" si="0"/>
        <v>1.2972686947593692</v>
      </c>
      <c r="Y13" s="27">
        <f t="shared" si="0"/>
        <v>1.360860899837494</v>
      </c>
      <c r="Z13" s="27">
        <f t="shared" si="0"/>
        <v>1.4259041488189703</v>
      </c>
      <c r="AA13" s="27">
        <f t="shared" si="0"/>
        <v>1.4919013843688957</v>
      </c>
      <c r="AB13" s="27">
        <f t="shared" si="0"/>
        <v>1.5583216039733894</v>
      </c>
      <c r="AC13" s="27">
        <f t="shared" si="0"/>
        <v>1.6266297423477181</v>
      </c>
    </row>
    <row r="14" spans="1:29">
      <c r="B14" s="24"/>
    </row>
    <row r="15" spans="1:29">
      <c r="A15" s="28" t="s">
        <v>93</v>
      </c>
      <c r="B15" s="24"/>
    </row>
    <row r="19" spans="28:28">
      <c r="AB19" s="29" t="s">
        <v>94</v>
      </c>
    </row>
    <row r="20" spans="28:28">
      <c r="AB20" s="30" t="s">
        <v>95</v>
      </c>
    </row>
    <row r="21" spans="28:28">
      <c r="AB21" s="30" t="s">
        <v>96</v>
      </c>
    </row>
    <row r="37" spans="2:29">
      <c r="B37" t="s">
        <v>97</v>
      </c>
      <c r="C37">
        <v>3412</v>
      </c>
    </row>
    <row r="39" spans="2:29">
      <c r="C39" s="6">
        <v>2024</v>
      </c>
      <c r="D39" s="6">
        <v>2025</v>
      </c>
      <c r="E39" s="6">
        <v>2026</v>
      </c>
      <c r="F39" s="6">
        <v>2027</v>
      </c>
      <c r="G39" s="6">
        <v>2028</v>
      </c>
      <c r="H39" s="6">
        <v>2029</v>
      </c>
      <c r="I39" s="6">
        <v>2030</v>
      </c>
      <c r="J39" s="6">
        <v>2031</v>
      </c>
      <c r="K39" s="6">
        <v>2032</v>
      </c>
      <c r="L39" s="6">
        <v>2033</v>
      </c>
      <c r="M39" s="6">
        <v>2034</v>
      </c>
      <c r="N39" s="6">
        <v>2035</v>
      </c>
      <c r="O39" s="6">
        <v>2036</v>
      </c>
      <c r="P39" s="6">
        <v>2037</v>
      </c>
      <c r="Q39" s="6">
        <v>2038</v>
      </c>
      <c r="R39" s="6">
        <v>2039</v>
      </c>
      <c r="S39" s="6">
        <v>2040</v>
      </c>
      <c r="T39" s="6">
        <v>2041</v>
      </c>
      <c r="U39" s="6">
        <v>2042</v>
      </c>
      <c r="V39" s="6">
        <v>2043</v>
      </c>
      <c r="W39" s="6">
        <v>2044</v>
      </c>
      <c r="X39" s="6">
        <v>2045</v>
      </c>
      <c r="Y39" s="6">
        <v>2046</v>
      </c>
      <c r="Z39" s="6">
        <v>2047</v>
      </c>
      <c r="AA39" s="6">
        <v>2048</v>
      </c>
      <c r="AB39" s="6">
        <v>2049</v>
      </c>
      <c r="AC39" s="6">
        <v>2050</v>
      </c>
    </row>
    <row r="40" spans="2:29">
      <c r="B40" s="24" t="s">
        <v>98</v>
      </c>
      <c r="C40" s="31">
        <f>C13*10^15/$C$37/10^9</f>
        <v>91.2182897062401</v>
      </c>
      <c r="D40" s="31">
        <f t="shared" ref="D40:AB40" si="1">D13*10^15/$C$37/10^9</f>
        <v>125.72255892546752</v>
      </c>
      <c r="E40" s="31">
        <f t="shared" si="1"/>
        <v>115.67905369621086</v>
      </c>
      <c r="F40" s="31">
        <f t="shared" si="1"/>
        <v>124.56526271679206</v>
      </c>
      <c r="G40" s="31">
        <f t="shared" si="1"/>
        <v>125.00096154184995</v>
      </c>
      <c r="H40" s="31">
        <f t="shared" si="1"/>
        <v>138.05901313974039</v>
      </c>
      <c r="I40" s="31">
        <f t="shared" si="1"/>
        <v>148.23645493182025</v>
      </c>
      <c r="J40" s="31">
        <f t="shared" si="1"/>
        <v>157.74638303586781</v>
      </c>
      <c r="K40" s="31">
        <f t="shared" si="1"/>
        <v>167.67843389511123</v>
      </c>
      <c r="L40" s="31">
        <f t="shared" si="1"/>
        <v>178.53833272672344</v>
      </c>
      <c r="M40" s="31">
        <f t="shared" si="1"/>
        <v>190.90304906203346</v>
      </c>
      <c r="N40" s="31">
        <f t="shared" si="1"/>
        <v>204.90759927698193</v>
      </c>
      <c r="O40" s="31">
        <f t="shared" si="1"/>
        <v>220.23714975399542</v>
      </c>
      <c r="P40" s="31">
        <f t="shared" si="1"/>
        <v>236.90296559037515</v>
      </c>
      <c r="Q40" s="31">
        <f>Q13*10^15/$C$37/10^9</f>
        <v>253.35275936350308</v>
      </c>
      <c r="R40" s="31">
        <f t="shared" si="1"/>
        <v>270.49083792115135</v>
      </c>
      <c r="S40" s="31">
        <f t="shared" si="1"/>
        <v>288.32337732527498</v>
      </c>
      <c r="T40" s="31">
        <f t="shared" si="1"/>
        <v>306.48413949163705</v>
      </c>
      <c r="U40" s="31">
        <f t="shared" si="1"/>
        <v>324.60514363873614</v>
      </c>
      <c r="V40" s="31">
        <f t="shared" si="1"/>
        <v>342.79914423058221</v>
      </c>
      <c r="W40" s="31">
        <f t="shared" si="1"/>
        <v>361.5433897407504</v>
      </c>
      <c r="X40" s="31">
        <f t="shared" si="1"/>
        <v>380.2077065531563</v>
      </c>
      <c r="Y40" s="31">
        <f t="shared" si="1"/>
        <v>398.84551577886697</v>
      </c>
      <c r="Z40" s="31">
        <f t="shared" si="1"/>
        <v>417.90860164682601</v>
      </c>
      <c r="AA40" s="31">
        <f t="shared" si="1"/>
        <v>437.25128498502221</v>
      </c>
      <c r="AB40" s="31">
        <f t="shared" si="1"/>
        <v>456.71793785855488</v>
      </c>
      <c r="AC40" s="31">
        <f>AC13*10^15/$C$37/10^9</f>
        <v>476.73790807377435</v>
      </c>
    </row>
    <row r="42" spans="2:29">
      <c r="C42">
        <v>2025</v>
      </c>
      <c r="D42">
        <f>C42+5</f>
        <v>2030</v>
      </c>
      <c r="E42">
        <v>2035</v>
      </c>
      <c r="F42">
        <v>2040</v>
      </c>
      <c r="G42">
        <v>2050</v>
      </c>
    </row>
    <row r="43" spans="2:29">
      <c r="B43" t="s">
        <v>99</v>
      </c>
      <c r="C43" s="31">
        <f>HLOOKUP(C42,$C$39:$AC$40,2,FALSE)</f>
        <v>125.72255892546752</v>
      </c>
      <c r="D43" s="31">
        <f t="shared" ref="D43:F43" si="2">HLOOKUP(D42,$C$39:$AC$40,2,FALSE)</f>
        <v>148.23645493182025</v>
      </c>
      <c r="E43" s="31">
        <f t="shared" si="2"/>
        <v>204.90759927698193</v>
      </c>
      <c r="F43" s="31">
        <f t="shared" si="2"/>
        <v>288.32337732527498</v>
      </c>
      <c r="G43" s="31">
        <f>HLOOKUP(G42,$C$39:$AC$40,2,FALSE)</f>
        <v>476.73790807377435</v>
      </c>
    </row>
    <row r="44" spans="2:29" ht="30.65" customHeight="1" thickBot="1"/>
    <row r="45" spans="2:29" ht="47" thickBot="1">
      <c r="B45">
        <v>2035</v>
      </c>
      <c r="C45" s="32" t="s">
        <v>100</v>
      </c>
      <c r="D45" s="33" t="s">
        <v>101</v>
      </c>
    </row>
    <row r="46" spans="2:29" ht="16.5" thickTop="1" thickBot="1">
      <c r="B46" s="34" t="s">
        <v>102</v>
      </c>
      <c r="C46" s="35">
        <v>0</v>
      </c>
      <c r="D46" s="35">
        <v>693</v>
      </c>
    </row>
    <row r="47" spans="2:29" ht="16" thickBot="1">
      <c r="B47" s="36" t="s">
        <v>103</v>
      </c>
      <c r="C47" s="37">
        <v>233</v>
      </c>
      <c r="D47" s="37">
        <v>422</v>
      </c>
    </row>
    <row r="48" spans="2:29" ht="16" thickBot="1">
      <c r="B48" s="34" t="s">
        <v>104</v>
      </c>
      <c r="C48" s="35">
        <v>4769</v>
      </c>
      <c r="D48" s="35">
        <v>4865</v>
      </c>
    </row>
  </sheetData>
  <conditionalFormatting sqref="C1:AC1">
    <cfRule type="notContainsBlanks" dxfId="1" priority="3">
      <formula>LEN(TRIM(C1))&gt;0</formula>
    </cfRule>
  </conditionalFormatting>
  <conditionalFormatting sqref="C2:AC11">
    <cfRule type="colorScale" priority="2">
      <colorScale>
        <cfvo type="min"/>
        <cfvo type="max"/>
        <color rgb="FFFCFCFF"/>
        <color rgb="FF63BE7B"/>
      </colorScale>
    </cfRule>
  </conditionalFormatting>
  <conditionalFormatting sqref="C39:AC39">
    <cfRule type="notContainsBlanks" dxfId="0" priority="1">
      <formula>LEN(TRIM(C39))&gt;0</formula>
    </cfRule>
  </conditionalFormatting>
  <hyperlinks>
    <hyperlink ref="AB19" r:id="rId1" xr:uid="{33DBFBE7-55D7-48CD-AAAD-B21EC3DDDEC0}"/>
  </hyperlinks>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04618C-21DC-4410-BE27-B957386E405A}">
  <sheetPr>
    <tabColor theme="6" tint="0.59999389629810485"/>
  </sheetPr>
  <dimension ref="A1"/>
  <sheetViews>
    <sheetView workbookViewId="0">
      <selection activeCell="B48" sqref="B48"/>
    </sheetView>
  </sheetViews>
  <sheetFormatPr defaultRowHeight="14.5"/>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4DB5E-FA6D-4A74-A857-3960F7FE6134}">
  <dimension ref="A1:T50"/>
  <sheetViews>
    <sheetView workbookViewId="0">
      <selection activeCell="C2" sqref="C2"/>
    </sheetView>
  </sheetViews>
  <sheetFormatPr defaultRowHeight="14.5"/>
  <sheetData>
    <row r="1" spans="1:20">
      <c r="B1" t="s">
        <v>114</v>
      </c>
      <c r="C1" t="s">
        <v>163</v>
      </c>
    </row>
    <row r="2" spans="1:20">
      <c r="B2" t="s">
        <v>144</v>
      </c>
      <c r="C2" s="29" t="s">
        <v>164</v>
      </c>
    </row>
    <row r="3" spans="1:20">
      <c r="B3" t="s">
        <v>147</v>
      </c>
      <c r="C3">
        <v>2025</v>
      </c>
      <c r="D3">
        <f>C3+5</f>
        <v>2030</v>
      </c>
      <c r="E3">
        <v>2035</v>
      </c>
      <c r="F3">
        <v>2040</v>
      </c>
      <c r="G3">
        <v>2050</v>
      </c>
    </row>
    <row r="4" spans="1:20">
      <c r="A4" t="e">
        <f>#REF!</f>
        <v>#REF!</v>
      </c>
      <c r="B4" t="s">
        <v>99</v>
      </c>
      <c r="C4" s="49">
        <v>250</v>
      </c>
      <c r="D4" t="e">
        <f>VLOOKUP(A4,B5:D6,3,FALSE)</f>
        <v>#REF!</v>
      </c>
    </row>
    <row r="5" spans="1:20">
      <c r="B5" t="s">
        <v>115</v>
      </c>
      <c r="D5">
        <v>580</v>
      </c>
    </row>
    <row r="6" spans="1:20">
      <c r="B6" t="s">
        <v>118</v>
      </c>
      <c r="D6">
        <v>325</v>
      </c>
    </row>
    <row r="7" spans="1:20" ht="21">
      <c r="B7" s="67" t="s">
        <v>165</v>
      </c>
      <c r="T7" s="68" t="s">
        <v>166</v>
      </c>
    </row>
    <row r="8" spans="1:20" ht="21">
      <c r="B8" s="67" t="s">
        <v>167</v>
      </c>
      <c r="T8" s="68" t="s">
        <v>168</v>
      </c>
    </row>
    <row r="9" spans="1:20" ht="21">
      <c r="B9" s="67" t="s">
        <v>169</v>
      </c>
      <c r="T9" s="68" t="s">
        <v>170</v>
      </c>
    </row>
    <row r="10" spans="1:20" ht="19">
      <c r="B10" s="69" t="s">
        <v>171</v>
      </c>
    </row>
    <row r="11" spans="1:20" ht="21">
      <c r="B11" s="67" t="s">
        <v>172</v>
      </c>
    </row>
    <row r="12" spans="1:20" ht="21">
      <c r="B12" s="67" t="s">
        <v>173</v>
      </c>
    </row>
    <row r="50" spans="2:2">
      <c r="B50" s="39" t="s">
        <v>174</v>
      </c>
    </row>
  </sheetData>
  <hyperlinks>
    <hyperlink ref="C2" r:id="rId1" location="page=10 " xr:uid="{BFB98321-12FB-437D-9720-46B2E5D8947D}"/>
  </hyperlinks>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D5A81C-1964-46D3-8A21-2DF04B841A88}">
  <dimension ref="A1:J171"/>
  <sheetViews>
    <sheetView workbookViewId="0">
      <selection activeCell="C2" sqref="C2"/>
    </sheetView>
  </sheetViews>
  <sheetFormatPr defaultRowHeight="14.5"/>
  <cols>
    <col min="3" max="10" width="17.54296875" customWidth="1"/>
    <col min="19" max="19" width="11.81640625" bestFit="1" customWidth="1"/>
  </cols>
  <sheetData>
    <row r="1" spans="1:10" ht="18">
      <c r="B1" t="s">
        <v>114</v>
      </c>
      <c r="C1" t="s">
        <v>175</v>
      </c>
    </row>
    <row r="2" spans="1:10">
      <c r="B2" t="s">
        <v>144</v>
      </c>
      <c r="C2" s="29" t="s">
        <v>176</v>
      </c>
    </row>
    <row r="3" spans="1:10">
      <c r="B3" t="s">
        <v>147</v>
      </c>
      <c r="C3">
        <v>2025</v>
      </c>
      <c r="D3">
        <f>C3+5</f>
        <v>2030</v>
      </c>
      <c r="E3">
        <v>2035</v>
      </c>
      <c r="F3">
        <v>2040</v>
      </c>
      <c r="G3">
        <v>2050</v>
      </c>
    </row>
    <row r="4" spans="1:10">
      <c r="A4" t="e">
        <f>#REF!</f>
        <v>#REF!</v>
      </c>
      <c r="B4" t="s">
        <v>99</v>
      </c>
      <c r="C4" t="e">
        <f>INDEX(C5:C6,MATCH($A$4,$A$5:$A$6,0),1)</f>
        <v>#REF!</v>
      </c>
      <c r="D4" t="e">
        <f t="shared" ref="D4:G4" si="0">INDEX(D5:D6,MATCH($A$4,$A$5:$A$6,0),1)</f>
        <v>#REF!</v>
      </c>
      <c r="E4" t="e">
        <f t="shared" si="0"/>
        <v>#REF!</v>
      </c>
      <c r="F4" t="e">
        <f t="shared" si="0"/>
        <v>#REF!</v>
      </c>
      <c r="G4" t="e">
        <f t="shared" si="0"/>
        <v>#REF!</v>
      </c>
    </row>
    <row r="5" spans="1:10">
      <c r="A5" t="s">
        <v>116</v>
      </c>
      <c r="C5">
        <f>E14</f>
        <v>279</v>
      </c>
      <c r="D5">
        <f t="shared" ref="D5:G5" si="1">F14</f>
        <v>541</v>
      </c>
      <c r="E5">
        <f t="shared" si="1"/>
        <v>693</v>
      </c>
      <c r="F5">
        <f t="shared" si="1"/>
        <v>776</v>
      </c>
      <c r="G5">
        <f t="shared" si="1"/>
        <v>870</v>
      </c>
    </row>
    <row r="6" spans="1:10">
      <c r="A6" t="s">
        <v>128</v>
      </c>
      <c r="C6">
        <v>279</v>
      </c>
      <c r="D6">
        <v>718</v>
      </c>
      <c r="E6">
        <v>1043</v>
      </c>
      <c r="F6">
        <v>1222</v>
      </c>
      <c r="G6">
        <v>1679</v>
      </c>
    </row>
    <row r="7" spans="1:10">
      <c r="E7" t="s">
        <v>177</v>
      </c>
      <c r="F7" t="s">
        <v>177</v>
      </c>
      <c r="G7" t="s">
        <v>177</v>
      </c>
      <c r="H7" t="s">
        <v>177</v>
      </c>
      <c r="I7" t="s">
        <v>177</v>
      </c>
      <c r="J7" t="s">
        <v>177</v>
      </c>
    </row>
    <row r="8" spans="1:10">
      <c r="C8" t="s">
        <v>178</v>
      </c>
      <c r="E8">
        <v>2024</v>
      </c>
      <c r="F8">
        <v>2030</v>
      </c>
      <c r="G8">
        <v>2035</v>
      </c>
      <c r="H8">
        <v>2040</v>
      </c>
      <c r="I8">
        <v>2045</v>
      </c>
      <c r="J8">
        <v>2050</v>
      </c>
    </row>
    <row r="9" spans="1:10">
      <c r="C9" t="s">
        <v>179</v>
      </c>
      <c r="D9" t="s">
        <v>180</v>
      </c>
      <c r="F9" s="70">
        <v>2.0899999999999998E-2</v>
      </c>
      <c r="G9" s="70">
        <v>7.0300000000000001E-2</v>
      </c>
      <c r="H9" s="70">
        <v>7.1599999999999997E-2</v>
      </c>
      <c r="I9" s="70">
        <v>6.3700000000000007E-2</v>
      </c>
      <c r="J9" s="70">
        <v>6.0299999999999999E-2</v>
      </c>
    </row>
    <row r="10" spans="1:10">
      <c r="C10" t="s">
        <v>179</v>
      </c>
      <c r="D10" t="s">
        <v>181</v>
      </c>
      <c r="F10">
        <v>105</v>
      </c>
      <c r="G10">
        <v>422</v>
      </c>
      <c r="H10">
        <v>489</v>
      </c>
      <c r="I10">
        <v>467</v>
      </c>
      <c r="J10">
        <v>476</v>
      </c>
    </row>
    <row r="11" spans="1:10">
      <c r="C11" t="s">
        <v>182</v>
      </c>
      <c r="D11" t="s">
        <v>180</v>
      </c>
      <c r="F11" s="70">
        <v>8.9999999999999998E-4</v>
      </c>
      <c r="G11" s="70">
        <v>3.8E-3</v>
      </c>
      <c r="H11" s="70">
        <v>8.0999999999999996E-3</v>
      </c>
      <c r="I11" s="70">
        <v>4.0000000000000001E-3</v>
      </c>
      <c r="J11" s="70">
        <v>2.7000000000000001E-3</v>
      </c>
    </row>
    <row r="12" spans="1:10">
      <c r="C12" t="s">
        <v>182</v>
      </c>
      <c r="D12" t="s">
        <v>181</v>
      </c>
      <c r="F12">
        <v>4</v>
      </c>
      <c r="G12">
        <v>23</v>
      </c>
      <c r="H12">
        <v>55</v>
      </c>
      <c r="I12">
        <v>29</v>
      </c>
      <c r="J12">
        <v>21</v>
      </c>
    </row>
    <row r="13" spans="1:10">
      <c r="C13" s="50" t="s">
        <v>183</v>
      </c>
      <c r="D13" s="50" t="s">
        <v>180</v>
      </c>
      <c r="E13" s="71">
        <v>6.4399999999999999E-2</v>
      </c>
      <c r="F13" s="71">
        <v>0.108</v>
      </c>
      <c r="G13" s="71">
        <v>0.1154</v>
      </c>
      <c r="H13" s="71">
        <v>0.1138</v>
      </c>
      <c r="I13" s="71">
        <v>0.1186</v>
      </c>
      <c r="J13" s="71">
        <v>0.1235</v>
      </c>
    </row>
    <row r="14" spans="1:10">
      <c r="C14" s="50" t="s">
        <v>183</v>
      </c>
      <c r="D14" s="50" t="s">
        <v>181</v>
      </c>
      <c r="E14" s="50">
        <v>279</v>
      </c>
      <c r="F14" s="50">
        <v>541</v>
      </c>
      <c r="G14" s="50">
        <v>693</v>
      </c>
      <c r="H14" s="50">
        <v>776</v>
      </c>
      <c r="I14" s="50">
        <v>870</v>
      </c>
      <c r="J14" s="50">
        <v>975</v>
      </c>
    </row>
    <row r="15" spans="1:10">
      <c r="C15" t="s">
        <v>184</v>
      </c>
      <c r="D15" t="s">
        <v>180</v>
      </c>
      <c r="E15" s="70">
        <v>0.93559999999999999</v>
      </c>
      <c r="F15" s="70">
        <v>0.87029999999999996</v>
      </c>
      <c r="G15" s="70">
        <v>0.8105</v>
      </c>
      <c r="H15" s="70">
        <v>0.80640000000000001</v>
      </c>
      <c r="I15" s="70">
        <v>0.81369999999999998</v>
      </c>
      <c r="J15" s="70">
        <v>0.81340000000000001</v>
      </c>
    </row>
    <row r="16" spans="1:10">
      <c r="C16" t="s">
        <v>184</v>
      </c>
      <c r="D16" t="s">
        <v>181</v>
      </c>
      <c r="E16" s="66">
        <v>4055</v>
      </c>
      <c r="F16" s="66">
        <v>4361</v>
      </c>
      <c r="G16" s="66">
        <v>4865</v>
      </c>
      <c r="H16" s="66">
        <v>5498</v>
      </c>
      <c r="I16" s="66">
        <v>5966</v>
      </c>
      <c r="J16" s="66">
        <v>6418</v>
      </c>
    </row>
    <row r="21" spans="3:9">
      <c r="C21" t="s">
        <v>185</v>
      </c>
      <c r="D21" t="s">
        <v>0</v>
      </c>
      <c r="E21" t="s">
        <v>178</v>
      </c>
      <c r="F21" t="s">
        <v>186</v>
      </c>
      <c r="G21" t="s">
        <v>187</v>
      </c>
      <c r="H21" t="s">
        <v>188</v>
      </c>
      <c r="I21" t="s">
        <v>189</v>
      </c>
    </row>
    <row r="22" spans="3:9">
      <c r="C22" t="s">
        <v>177</v>
      </c>
      <c r="D22">
        <v>2024</v>
      </c>
      <c r="E22" t="s">
        <v>183</v>
      </c>
      <c r="F22" t="s">
        <v>190</v>
      </c>
      <c r="G22">
        <v>46.230784960000001</v>
      </c>
      <c r="H22">
        <v>-117.1353519</v>
      </c>
      <c r="I22">
        <v>28096.824666500001</v>
      </c>
    </row>
    <row r="23" spans="3:9">
      <c r="C23" t="s">
        <v>177</v>
      </c>
      <c r="D23">
        <v>2024</v>
      </c>
      <c r="E23" t="s">
        <v>183</v>
      </c>
      <c r="F23" t="s">
        <v>191</v>
      </c>
      <c r="G23">
        <v>44.216160670000001</v>
      </c>
      <c r="H23">
        <v>-92.060173219999996</v>
      </c>
      <c r="I23">
        <v>5610.7274202500003</v>
      </c>
    </row>
    <row r="24" spans="3:9">
      <c r="C24" t="s">
        <v>177</v>
      </c>
      <c r="D24">
        <v>2024</v>
      </c>
      <c r="E24" t="s">
        <v>183</v>
      </c>
      <c r="F24" t="s">
        <v>192</v>
      </c>
      <c r="G24">
        <v>43.892257200000003</v>
      </c>
      <c r="H24">
        <v>-98.937461729999995</v>
      </c>
      <c r="I24">
        <v>11607.793884000001</v>
      </c>
    </row>
    <row r="25" spans="3:9">
      <c r="C25" t="s">
        <v>177</v>
      </c>
      <c r="D25">
        <v>2024</v>
      </c>
      <c r="E25" t="s">
        <v>183</v>
      </c>
      <c r="F25" t="s">
        <v>193</v>
      </c>
      <c r="G25">
        <v>43.659916129999999</v>
      </c>
      <c r="H25">
        <v>-84.577796770000006</v>
      </c>
      <c r="I25">
        <v>584.34284449999996</v>
      </c>
    </row>
    <row r="26" spans="3:9">
      <c r="C26" t="s">
        <v>177</v>
      </c>
      <c r="D26">
        <v>2024</v>
      </c>
      <c r="E26" t="s">
        <v>183</v>
      </c>
      <c r="F26" t="s">
        <v>194</v>
      </c>
      <c r="G26">
        <v>43.27527164</v>
      </c>
      <c r="H26">
        <v>-71.404255219999996</v>
      </c>
      <c r="I26">
        <v>3608.5366079999999</v>
      </c>
    </row>
    <row r="27" spans="3:9">
      <c r="C27" t="s">
        <v>177</v>
      </c>
      <c r="D27">
        <v>2024</v>
      </c>
      <c r="E27" t="s">
        <v>183</v>
      </c>
      <c r="F27" t="s">
        <v>195</v>
      </c>
      <c r="G27">
        <v>42.781516359999998</v>
      </c>
      <c r="H27">
        <v>-75.700387269999993</v>
      </c>
      <c r="I27">
        <v>5256.3649327499998</v>
      </c>
    </row>
    <row r="28" spans="3:9">
      <c r="C28" t="s">
        <v>177</v>
      </c>
      <c r="D28">
        <v>2024</v>
      </c>
      <c r="E28" t="s">
        <v>183</v>
      </c>
      <c r="F28" t="s">
        <v>196</v>
      </c>
      <c r="G28">
        <v>41.581748279999999</v>
      </c>
      <c r="H28">
        <v>-89.046286210000005</v>
      </c>
      <c r="I28">
        <v>13781.692932</v>
      </c>
    </row>
    <row r="29" spans="3:9">
      <c r="C29" t="s">
        <v>177</v>
      </c>
      <c r="D29">
        <v>2024</v>
      </c>
      <c r="E29" t="s">
        <v>183</v>
      </c>
      <c r="F29" t="s">
        <v>197</v>
      </c>
      <c r="G29">
        <v>41.490666300000001</v>
      </c>
      <c r="H29">
        <v>-113.3992641</v>
      </c>
      <c r="I29">
        <v>9760.7391997499999</v>
      </c>
    </row>
    <row r="30" spans="3:9">
      <c r="C30" t="s">
        <v>177</v>
      </c>
      <c r="D30">
        <v>2024</v>
      </c>
      <c r="E30" t="s">
        <v>183</v>
      </c>
      <c r="F30" t="s">
        <v>198</v>
      </c>
      <c r="G30">
        <v>40.795662499999999</v>
      </c>
      <c r="H30">
        <v>-73.749075000000005</v>
      </c>
      <c r="I30">
        <v>1856.41285225</v>
      </c>
    </row>
    <row r="31" spans="3:9">
      <c r="C31" t="s">
        <v>177</v>
      </c>
      <c r="D31">
        <v>2024</v>
      </c>
      <c r="E31" t="s">
        <v>183</v>
      </c>
      <c r="F31" t="s">
        <v>199</v>
      </c>
      <c r="G31">
        <v>40.419861679999997</v>
      </c>
      <c r="H31">
        <v>-105.0432271</v>
      </c>
      <c r="I31">
        <v>6223.8795707500003</v>
      </c>
    </row>
    <row r="32" spans="3:9">
      <c r="C32" t="s">
        <v>177</v>
      </c>
      <c r="D32">
        <v>2024</v>
      </c>
      <c r="E32" t="s">
        <v>183</v>
      </c>
      <c r="F32" t="s">
        <v>200</v>
      </c>
      <c r="G32">
        <v>40.223693619999999</v>
      </c>
      <c r="H32">
        <v>-76.229495740000004</v>
      </c>
      <c r="I32">
        <v>9637.6345267500001</v>
      </c>
    </row>
    <row r="33" spans="3:9">
      <c r="C33" t="s">
        <v>177</v>
      </c>
      <c r="D33">
        <v>2024</v>
      </c>
      <c r="E33" t="s">
        <v>183</v>
      </c>
      <c r="F33" t="s">
        <v>201</v>
      </c>
      <c r="G33">
        <v>39.628317430000003</v>
      </c>
      <c r="H33">
        <v>-82.005115140000001</v>
      </c>
      <c r="I33">
        <v>12588.085208500001</v>
      </c>
    </row>
    <row r="34" spans="3:9">
      <c r="C34" t="s">
        <v>177</v>
      </c>
      <c r="D34">
        <v>2024</v>
      </c>
      <c r="E34" t="s">
        <v>183</v>
      </c>
      <c r="F34" t="s">
        <v>202</v>
      </c>
      <c r="G34">
        <v>39.137839149999998</v>
      </c>
      <c r="H34">
        <v>-89.055620000000005</v>
      </c>
      <c r="I34">
        <v>1494.3254420000001</v>
      </c>
    </row>
    <row r="35" spans="3:9">
      <c r="C35" t="s">
        <v>177</v>
      </c>
      <c r="D35">
        <v>2024</v>
      </c>
      <c r="E35" t="s">
        <v>183</v>
      </c>
      <c r="F35" t="s">
        <v>203</v>
      </c>
      <c r="G35">
        <v>38.531783109999999</v>
      </c>
      <c r="H35">
        <v>-96.892483780000006</v>
      </c>
      <c r="I35">
        <v>1105.1263717500001</v>
      </c>
    </row>
    <row r="36" spans="3:9">
      <c r="C36" t="s">
        <v>177</v>
      </c>
      <c r="D36">
        <v>2024</v>
      </c>
      <c r="E36" t="s">
        <v>183</v>
      </c>
      <c r="F36" t="s">
        <v>204</v>
      </c>
      <c r="G36">
        <v>38.363847919999998</v>
      </c>
      <c r="H36">
        <v>-121.3105083</v>
      </c>
      <c r="I36">
        <v>11080.752926499999</v>
      </c>
    </row>
    <row r="37" spans="3:9">
      <c r="C37" t="s">
        <v>177</v>
      </c>
      <c r="D37">
        <v>2024</v>
      </c>
      <c r="E37" t="s">
        <v>183</v>
      </c>
      <c r="F37" t="s">
        <v>205</v>
      </c>
      <c r="G37">
        <v>37.547360660000002</v>
      </c>
      <c r="H37">
        <v>-77.704687699999994</v>
      </c>
      <c r="I37">
        <v>50491.184628000003</v>
      </c>
    </row>
    <row r="38" spans="3:9">
      <c r="C38" t="s">
        <v>177</v>
      </c>
      <c r="D38">
        <v>2024</v>
      </c>
      <c r="E38" t="s">
        <v>183</v>
      </c>
      <c r="F38" t="s">
        <v>206</v>
      </c>
      <c r="G38">
        <v>36.370182210000003</v>
      </c>
      <c r="H38">
        <v>-85.854596090000001</v>
      </c>
      <c r="I38">
        <v>7589.5534292499997</v>
      </c>
    </row>
    <row r="39" spans="3:9">
      <c r="C39" t="s">
        <v>177</v>
      </c>
      <c r="D39">
        <v>2024</v>
      </c>
      <c r="E39" t="s">
        <v>183</v>
      </c>
      <c r="F39" t="s">
        <v>207</v>
      </c>
      <c r="G39">
        <v>35.070007140000001</v>
      </c>
      <c r="H39">
        <v>-118.0483929</v>
      </c>
      <c r="I39">
        <v>3628.1439970000001</v>
      </c>
    </row>
    <row r="40" spans="3:9">
      <c r="C40" t="s">
        <v>177</v>
      </c>
      <c r="D40">
        <v>2024</v>
      </c>
      <c r="E40" t="s">
        <v>183</v>
      </c>
      <c r="F40" t="s">
        <v>208</v>
      </c>
      <c r="G40">
        <v>34.946099199999999</v>
      </c>
      <c r="H40">
        <v>-80.332142399999995</v>
      </c>
      <c r="I40">
        <v>7685.0808564999998</v>
      </c>
    </row>
    <row r="41" spans="3:9">
      <c r="C41" t="s">
        <v>177</v>
      </c>
      <c r="D41">
        <v>2024</v>
      </c>
      <c r="E41" t="s">
        <v>183</v>
      </c>
      <c r="F41" t="s">
        <v>209</v>
      </c>
      <c r="G41">
        <v>34.407657139999998</v>
      </c>
      <c r="H41">
        <v>-97.417557709999997</v>
      </c>
      <c r="I41">
        <v>2750.62676775</v>
      </c>
    </row>
    <row r="42" spans="3:9">
      <c r="C42" t="s">
        <v>177</v>
      </c>
      <c r="D42">
        <v>2024</v>
      </c>
      <c r="E42" t="s">
        <v>183</v>
      </c>
      <c r="F42" t="s">
        <v>210</v>
      </c>
      <c r="G42">
        <v>34.169836170000004</v>
      </c>
      <c r="H42">
        <v>-107.8247234</v>
      </c>
      <c r="I42">
        <v>12654.510887</v>
      </c>
    </row>
    <row r="43" spans="3:9">
      <c r="C43" t="s">
        <v>177</v>
      </c>
      <c r="D43">
        <v>2024</v>
      </c>
      <c r="E43" t="s">
        <v>183</v>
      </c>
      <c r="F43" t="s">
        <v>211</v>
      </c>
      <c r="G43">
        <v>32.841376609999998</v>
      </c>
      <c r="H43">
        <v>-92.087664329999996</v>
      </c>
      <c r="I43">
        <v>438.25977275000002</v>
      </c>
    </row>
    <row r="44" spans="3:9">
      <c r="C44" t="s">
        <v>177</v>
      </c>
      <c r="D44">
        <v>2024</v>
      </c>
      <c r="E44" t="s">
        <v>183</v>
      </c>
      <c r="F44" t="s">
        <v>212</v>
      </c>
      <c r="G44">
        <v>32.533998199999999</v>
      </c>
      <c r="H44">
        <v>-85.39189245</v>
      </c>
      <c r="I44">
        <v>13461.19784875</v>
      </c>
    </row>
    <row r="45" spans="3:9">
      <c r="C45" t="s">
        <v>177</v>
      </c>
      <c r="D45">
        <v>2024</v>
      </c>
      <c r="E45" t="s">
        <v>183</v>
      </c>
      <c r="F45" t="s">
        <v>213</v>
      </c>
      <c r="G45">
        <v>31.116466500000001</v>
      </c>
      <c r="H45">
        <v>-98.410506499999997</v>
      </c>
      <c r="I45">
        <v>55337.498372249996</v>
      </c>
    </row>
    <row r="46" spans="3:9">
      <c r="C46" t="s">
        <v>177</v>
      </c>
      <c r="D46">
        <v>2024</v>
      </c>
      <c r="E46" t="s">
        <v>183</v>
      </c>
      <c r="F46" t="s">
        <v>214</v>
      </c>
      <c r="G46">
        <v>28.70831695</v>
      </c>
      <c r="H46">
        <v>-82.234216950000004</v>
      </c>
      <c r="I46">
        <v>2576.6180527500001</v>
      </c>
    </row>
    <row r="47" spans="3:9">
      <c r="C47" t="s">
        <v>177</v>
      </c>
      <c r="D47">
        <v>2030</v>
      </c>
      <c r="E47" t="s">
        <v>183</v>
      </c>
      <c r="F47" t="s">
        <v>190</v>
      </c>
      <c r="G47">
        <v>46.230784960000001</v>
      </c>
      <c r="H47">
        <v>-117.1353519</v>
      </c>
      <c r="I47">
        <v>54444.047764000003</v>
      </c>
    </row>
    <row r="48" spans="3:9">
      <c r="C48" t="s">
        <v>177</v>
      </c>
      <c r="D48">
        <v>2030</v>
      </c>
      <c r="E48" t="s">
        <v>183</v>
      </c>
      <c r="F48" t="s">
        <v>191</v>
      </c>
      <c r="G48">
        <v>44.216160670000001</v>
      </c>
      <c r="H48">
        <v>-92.060173219999996</v>
      </c>
      <c r="I48">
        <v>10872.072325749999</v>
      </c>
    </row>
    <row r="49" spans="3:9">
      <c r="C49" t="s">
        <v>177</v>
      </c>
      <c r="D49">
        <v>2030</v>
      </c>
      <c r="E49" t="s">
        <v>183</v>
      </c>
      <c r="F49" t="s">
        <v>192</v>
      </c>
      <c r="G49">
        <v>43.892257200000003</v>
      </c>
      <c r="H49">
        <v>-98.937461729999995</v>
      </c>
      <c r="I49">
        <v>22492.767474749999</v>
      </c>
    </row>
    <row r="50" spans="3:9">
      <c r="C50" t="s">
        <v>177</v>
      </c>
      <c r="D50">
        <v>2030</v>
      </c>
      <c r="E50" t="s">
        <v>183</v>
      </c>
      <c r="F50" t="s">
        <v>193</v>
      </c>
      <c r="G50">
        <v>43.659916129999999</v>
      </c>
      <c r="H50">
        <v>-84.577796770000006</v>
      </c>
      <c r="I50">
        <v>1132.2982095</v>
      </c>
    </row>
    <row r="51" spans="3:9">
      <c r="C51" t="s">
        <v>177</v>
      </c>
      <c r="D51">
        <v>2030</v>
      </c>
      <c r="E51" t="s">
        <v>183</v>
      </c>
      <c r="F51" t="s">
        <v>194</v>
      </c>
      <c r="G51">
        <v>43.27527164</v>
      </c>
      <c r="H51">
        <v>-71.404255219999996</v>
      </c>
      <c r="I51">
        <v>6992.3694974999999</v>
      </c>
    </row>
    <row r="52" spans="3:9">
      <c r="C52" t="s">
        <v>177</v>
      </c>
      <c r="D52">
        <v>2030</v>
      </c>
      <c r="E52" t="s">
        <v>183</v>
      </c>
      <c r="F52" t="s">
        <v>195</v>
      </c>
      <c r="G52">
        <v>42.781516359999998</v>
      </c>
      <c r="H52">
        <v>-75.700387269999993</v>
      </c>
      <c r="I52">
        <v>10185.413581500001</v>
      </c>
    </row>
    <row r="53" spans="3:9">
      <c r="C53" t="s">
        <v>177</v>
      </c>
      <c r="D53">
        <v>2030</v>
      </c>
      <c r="E53" t="s">
        <v>183</v>
      </c>
      <c r="F53" t="s">
        <v>196</v>
      </c>
      <c r="G53">
        <v>41.581748279999999</v>
      </c>
      <c r="H53">
        <v>-89.046286210000005</v>
      </c>
      <c r="I53">
        <v>26705.194138499999</v>
      </c>
    </row>
    <row r="54" spans="3:9">
      <c r="C54" t="s">
        <v>177</v>
      </c>
      <c r="D54">
        <v>2030</v>
      </c>
      <c r="E54" t="s">
        <v>183</v>
      </c>
      <c r="F54" t="s">
        <v>197</v>
      </c>
      <c r="G54">
        <v>41.490666300000001</v>
      </c>
      <c r="H54">
        <v>-113.3992641</v>
      </c>
      <c r="I54">
        <v>18913.673622750001</v>
      </c>
    </row>
    <row r="55" spans="3:9">
      <c r="C55" t="s">
        <v>177</v>
      </c>
      <c r="D55">
        <v>2030</v>
      </c>
      <c r="E55" t="s">
        <v>183</v>
      </c>
      <c r="F55" t="s">
        <v>198</v>
      </c>
      <c r="G55">
        <v>40.795662499999999</v>
      </c>
      <c r="H55">
        <v>-73.749075000000005</v>
      </c>
      <c r="I55">
        <v>3597.22635825</v>
      </c>
    </row>
    <row r="56" spans="3:9">
      <c r="C56" t="s">
        <v>177</v>
      </c>
      <c r="D56">
        <v>2030</v>
      </c>
      <c r="E56" t="s">
        <v>183</v>
      </c>
      <c r="F56" t="s">
        <v>199</v>
      </c>
      <c r="G56">
        <v>40.419861679999997</v>
      </c>
      <c r="H56">
        <v>-105.0432271</v>
      </c>
      <c r="I56">
        <v>12060.195428000001</v>
      </c>
    </row>
    <row r="57" spans="3:9">
      <c r="C57" t="s">
        <v>177</v>
      </c>
      <c r="D57">
        <v>2030</v>
      </c>
      <c r="E57" t="s">
        <v>183</v>
      </c>
      <c r="F57" t="s">
        <v>200</v>
      </c>
      <c r="G57">
        <v>40.223693619999999</v>
      </c>
      <c r="H57">
        <v>-76.229495740000004</v>
      </c>
      <c r="I57">
        <v>18675.129021749999</v>
      </c>
    </row>
    <row r="58" spans="3:9">
      <c r="C58" t="s">
        <v>177</v>
      </c>
      <c r="D58">
        <v>2030</v>
      </c>
      <c r="E58" t="s">
        <v>183</v>
      </c>
      <c r="F58" t="s">
        <v>201</v>
      </c>
      <c r="G58">
        <v>39.628317430000003</v>
      </c>
      <c r="H58">
        <v>-82.005115140000001</v>
      </c>
      <c r="I58">
        <v>24392.305603000001</v>
      </c>
    </row>
    <row r="59" spans="3:9">
      <c r="C59" t="s">
        <v>177</v>
      </c>
      <c r="D59">
        <v>2030</v>
      </c>
      <c r="E59" t="s">
        <v>183</v>
      </c>
      <c r="F59" t="s">
        <v>202</v>
      </c>
      <c r="G59">
        <v>39.137839149999998</v>
      </c>
      <c r="H59">
        <v>-89.055620000000005</v>
      </c>
      <c r="I59">
        <v>2895.5981347500001</v>
      </c>
    </row>
    <row r="60" spans="3:9">
      <c r="C60" t="s">
        <v>177</v>
      </c>
      <c r="D60">
        <v>2030</v>
      </c>
      <c r="E60" t="s">
        <v>183</v>
      </c>
      <c r="F60" t="s">
        <v>203</v>
      </c>
      <c r="G60">
        <v>38.531783109999999</v>
      </c>
      <c r="H60">
        <v>-96.892483780000006</v>
      </c>
      <c r="I60">
        <v>2141.43579125</v>
      </c>
    </row>
    <row r="61" spans="3:9">
      <c r="C61" t="s">
        <v>177</v>
      </c>
      <c r="D61">
        <v>2030</v>
      </c>
      <c r="E61" t="s">
        <v>183</v>
      </c>
      <c r="F61" t="s">
        <v>204</v>
      </c>
      <c r="G61">
        <v>38.363847919999998</v>
      </c>
      <c r="H61">
        <v>-121.3105083</v>
      </c>
      <c r="I61">
        <v>21471.502492750002</v>
      </c>
    </row>
    <row r="62" spans="3:9">
      <c r="C62" t="s">
        <v>177</v>
      </c>
      <c r="D62">
        <v>2030</v>
      </c>
      <c r="E62" t="s">
        <v>183</v>
      </c>
      <c r="F62" t="s">
        <v>205</v>
      </c>
      <c r="G62">
        <v>37.547360660000002</v>
      </c>
      <c r="H62">
        <v>-77.704687699999994</v>
      </c>
      <c r="I62">
        <v>97838.261295999997</v>
      </c>
    </row>
    <row r="63" spans="3:9">
      <c r="C63" t="s">
        <v>177</v>
      </c>
      <c r="D63">
        <v>2030</v>
      </c>
      <c r="E63" t="s">
        <v>183</v>
      </c>
      <c r="F63" t="s">
        <v>206</v>
      </c>
      <c r="G63">
        <v>36.370182210000003</v>
      </c>
      <c r="H63">
        <v>-85.854596090000001</v>
      </c>
      <c r="I63">
        <v>14706.501426749999</v>
      </c>
    </row>
    <row r="64" spans="3:9">
      <c r="C64" t="s">
        <v>177</v>
      </c>
      <c r="D64">
        <v>2030</v>
      </c>
      <c r="E64" t="s">
        <v>183</v>
      </c>
      <c r="F64" t="s">
        <v>207</v>
      </c>
      <c r="G64">
        <v>35.070007140000001</v>
      </c>
      <c r="H64">
        <v>-118.0483929</v>
      </c>
      <c r="I64">
        <v>7030.3617169999998</v>
      </c>
    </row>
    <row r="65" spans="3:9">
      <c r="C65" t="s">
        <v>177</v>
      </c>
      <c r="D65">
        <v>2030</v>
      </c>
      <c r="E65" t="s">
        <v>183</v>
      </c>
      <c r="F65" t="s">
        <v>208</v>
      </c>
      <c r="G65">
        <v>34.946099199999999</v>
      </c>
      <c r="H65">
        <v>-80.332142399999995</v>
      </c>
      <c r="I65">
        <v>14891.608185749999</v>
      </c>
    </row>
    <row r="66" spans="3:9">
      <c r="C66" t="s">
        <v>177</v>
      </c>
      <c r="D66">
        <v>2030</v>
      </c>
      <c r="E66" t="s">
        <v>183</v>
      </c>
      <c r="F66" t="s">
        <v>209</v>
      </c>
      <c r="G66">
        <v>34.407657139999998</v>
      </c>
      <c r="H66">
        <v>-97.417557709999997</v>
      </c>
      <c r="I66">
        <v>5329.9697112499998</v>
      </c>
    </row>
    <row r="67" spans="3:9">
      <c r="C67" t="s">
        <v>177</v>
      </c>
      <c r="D67">
        <v>2030</v>
      </c>
      <c r="E67" t="s">
        <v>183</v>
      </c>
      <c r="F67" t="s">
        <v>210</v>
      </c>
      <c r="G67">
        <v>34.169836170000004</v>
      </c>
      <c r="H67">
        <v>-107.8247234</v>
      </c>
      <c r="I67">
        <v>24521.020531499998</v>
      </c>
    </row>
    <row r="68" spans="3:9">
      <c r="C68" t="s">
        <v>177</v>
      </c>
      <c r="D68">
        <v>2030</v>
      </c>
      <c r="E68" t="s">
        <v>183</v>
      </c>
      <c r="F68" t="s">
        <v>211</v>
      </c>
      <c r="G68">
        <v>32.841376609999998</v>
      </c>
      <c r="H68">
        <v>-92.087664329999996</v>
      </c>
      <c r="I68">
        <v>849.23051950000001</v>
      </c>
    </row>
    <row r="69" spans="3:9">
      <c r="C69" t="s">
        <v>177</v>
      </c>
      <c r="D69">
        <v>2030</v>
      </c>
      <c r="E69" t="s">
        <v>183</v>
      </c>
      <c r="F69" t="s">
        <v>212</v>
      </c>
      <c r="G69">
        <v>32.533998199999999</v>
      </c>
      <c r="H69">
        <v>-85.39189245</v>
      </c>
      <c r="I69">
        <v>26084.16187</v>
      </c>
    </row>
    <row r="70" spans="3:9">
      <c r="C70" t="s">
        <v>177</v>
      </c>
      <c r="D70">
        <v>2030</v>
      </c>
      <c r="E70" t="s">
        <v>183</v>
      </c>
      <c r="F70" t="s">
        <v>213</v>
      </c>
      <c r="G70">
        <v>31.116466500000001</v>
      </c>
      <c r="H70">
        <v>-98.410506499999997</v>
      </c>
      <c r="I70">
        <v>107229.10792575</v>
      </c>
    </row>
    <row r="71" spans="3:9">
      <c r="C71" t="s">
        <v>177</v>
      </c>
      <c r="D71">
        <v>2030</v>
      </c>
      <c r="E71" t="s">
        <v>183</v>
      </c>
      <c r="F71" t="s">
        <v>214</v>
      </c>
      <c r="G71">
        <v>28.70831695</v>
      </c>
      <c r="H71">
        <v>-82.234216950000004</v>
      </c>
      <c r="I71">
        <v>4992.7895550000003</v>
      </c>
    </row>
    <row r="72" spans="3:9">
      <c r="C72" t="s">
        <v>177</v>
      </c>
      <c r="D72">
        <v>2035</v>
      </c>
      <c r="E72" t="s">
        <v>183</v>
      </c>
      <c r="F72" t="s">
        <v>190</v>
      </c>
      <c r="G72">
        <v>46.230784960000001</v>
      </c>
      <c r="H72">
        <v>-117.1353519</v>
      </c>
      <c r="I72">
        <v>62739.695390011002</v>
      </c>
    </row>
    <row r="73" spans="3:9">
      <c r="C73" t="s">
        <v>177</v>
      </c>
      <c r="D73">
        <v>2035</v>
      </c>
      <c r="E73" t="s">
        <v>183</v>
      </c>
      <c r="F73" t="s">
        <v>191</v>
      </c>
      <c r="G73">
        <v>44.216160670000001</v>
      </c>
      <c r="H73">
        <v>-92.060173219999996</v>
      </c>
      <c r="I73">
        <v>13951.394280222999</v>
      </c>
    </row>
    <row r="74" spans="3:9">
      <c r="C74" t="s">
        <v>177</v>
      </c>
      <c r="D74">
        <v>2035</v>
      </c>
      <c r="E74" t="s">
        <v>183</v>
      </c>
      <c r="F74" t="s">
        <v>192</v>
      </c>
      <c r="G74">
        <v>43.892257200000003</v>
      </c>
      <c r="H74">
        <v>-98.937461729999995</v>
      </c>
      <c r="I74">
        <v>55385.961143136003</v>
      </c>
    </row>
    <row r="75" spans="3:9">
      <c r="C75" t="s">
        <v>177</v>
      </c>
      <c r="D75">
        <v>2035</v>
      </c>
      <c r="E75" t="s">
        <v>183</v>
      </c>
      <c r="F75" t="s">
        <v>193</v>
      </c>
      <c r="G75">
        <v>43.659916129999999</v>
      </c>
      <c r="H75">
        <v>-84.577796770000006</v>
      </c>
      <c r="I75">
        <v>1304.824968225</v>
      </c>
    </row>
    <row r="76" spans="3:9">
      <c r="C76" t="s">
        <v>177</v>
      </c>
      <c r="D76">
        <v>2035</v>
      </c>
      <c r="E76" t="s">
        <v>183</v>
      </c>
      <c r="F76" t="s">
        <v>194</v>
      </c>
      <c r="G76">
        <v>43.27527164</v>
      </c>
      <c r="H76">
        <v>-71.404255219999996</v>
      </c>
      <c r="I76">
        <v>8057.7890061750004</v>
      </c>
    </row>
    <row r="77" spans="3:9">
      <c r="C77" t="s">
        <v>177</v>
      </c>
      <c r="D77">
        <v>2035</v>
      </c>
      <c r="E77" t="s">
        <v>183</v>
      </c>
      <c r="F77" t="s">
        <v>195</v>
      </c>
      <c r="G77">
        <v>42.781516359999998</v>
      </c>
      <c r="H77">
        <v>-75.700387269999993</v>
      </c>
      <c r="I77">
        <v>11737.354996124999</v>
      </c>
    </row>
    <row r="78" spans="3:9">
      <c r="C78" t="s">
        <v>177</v>
      </c>
      <c r="D78">
        <v>2035</v>
      </c>
      <c r="E78" t="s">
        <v>183</v>
      </c>
      <c r="F78" t="s">
        <v>196</v>
      </c>
      <c r="G78">
        <v>41.581748279999999</v>
      </c>
      <c r="H78">
        <v>-89.046286210000005</v>
      </c>
      <c r="I78">
        <v>33322.776666644</v>
      </c>
    </row>
    <row r="79" spans="3:9">
      <c r="C79" t="s">
        <v>177</v>
      </c>
      <c r="D79">
        <v>2035</v>
      </c>
      <c r="E79" t="s">
        <v>183</v>
      </c>
      <c r="F79" t="s">
        <v>197</v>
      </c>
      <c r="G79">
        <v>41.490666300000001</v>
      </c>
      <c r="H79">
        <v>-113.3992641</v>
      </c>
      <c r="I79">
        <v>21795.594244710999</v>
      </c>
    </row>
    <row r="80" spans="3:9">
      <c r="C80" t="s">
        <v>177</v>
      </c>
      <c r="D80">
        <v>2035</v>
      </c>
      <c r="E80" t="s">
        <v>183</v>
      </c>
      <c r="F80" t="s">
        <v>198</v>
      </c>
      <c r="G80">
        <v>40.795662499999999</v>
      </c>
      <c r="H80">
        <v>-73.749075000000005</v>
      </c>
      <c r="I80">
        <v>4145.3322731999997</v>
      </c>
    </row>
    <row r="81" spans="3:9">
      <c r="C81" t="s">
        <v>177</v>
      </c>
      <c r="D81">
        <v>2035</v>
      </c>
      <c r="E81" t="s">
        <v>183</v>
      </c>
      <c r="F81" t="s">
        <v>199</v>
      </c>
      <c r="G81">
        <v>40.419861679999997</v>
      </c>
      <c r="H81">
        <v>-105.0432271</v>
      </c>
      <c r="I81">
        <v>15483.410744166</v>
      </c>
    </row>
    <row r="82" spans="3:9">
      <c r="C82" t="s">
        <v>177</v>
      </c>
      <c r="D82">
        <v>2035</v>
      </c>
      <c r="E82" t="s">
        <v>183</v>
      </c>
      <c r="F82" t="s">
        <v>200</v>
      </c>
      <c r="G82">
        <v>40.223693619999999</v>
      </c>
      <c r="H82">
        <v>-76.229495740000004</v>
      </c>
      <c r="I82">
        <v>21520.638998099999</v>
      </c>
    </row>
    <row r="83" spans="3:9">
      <c r="C83" t="s">
        <v>177</v>
      </c>
      <c r="D83">
        <v>2035</v>
      </c>
      <c r="E83" t="s">
        <v>183</v>
      </c>
      <c r="F83" t="s">
        <v>201</v>
      </c>
      <c r="G83">
        <v>39.628317430000003</v>
      </c>
      <c r="H83">
        <v>-82.005115140000001</v>
      </c>
      <c r="I83">
        <v>28108.933907850002</v>
      </c>
    </row>
    <row r="84" spans="3:9">
      <c r="C84" t="s">
        <v>177</v>
      </c>
      <c r="D84">
        <v>2035</v>
      </c>
      <c r="E84" t="s">
        <v>183</v>
      </c>
      <c r="F84" t="s">
        <v>202</v>
      </c>
      <c r="G84">
        <v>39.137839149999998</v>
      </c>
      <c r="H84">
        <v>-89.055620000000005</v>
      </c>
      <c r="I84">
        <v>4050.2753215120001</v>
      </c>
    </row>
    <row r="85" spans="3:9">
      <c r="C85" t="s">
        <v>177</v>
      </c>
      <c r="D85">
        <v>2035</v>
      </c>
      <c r="E85" t="s">
        <v>183</v>
      </c>
      <c r="F85" t="s">
        <v>203</v>
      </c>
      <c r="G85">
        <v>38.531783109999999</v>
      </c>
      <c r="H85">
        <v>-96.892483780000006</v>
      </c>
      <c r="I85">
        <v>3004.8277287679998</v>
      </c>
    </row>
    <row r="86" spans="3:9">
      <c r="C86" t="s">
        <v>177</v>
      </c>
      <c r="D86">
        <v>2035</v>
      </c>
      <c r="E86" t="s">
        <v>183</v>
      </c>
      <c r="F86" t="s">
        <v>204</v>
      </c>
      <c r="G86">
        <v>38.363847919999998</v>
      </c>
      <c r="H86">
        <v>-121.3105083</v>
      </c>
      <c r="I86">
        <v>24743.092898700001</v>
      </c>
    </row>
    <row r="87" spans="3:9">
      <c r="C87" t="s">
        <v>177</v>
      </c>
      <c r="D87">
        <v>2035</v>
      </c>
      <c r="E87" t="s">
        <v>183</v>
      </c>
      <c r="F87" t="s">
        <v>205</v>
      </c>
      <c r="G87">
        <v>37.547360660000002</v>
      </c>
      <c r="H87">
        <v>-77.704687699999994</v>
      </c>
      <c r="I87">
        <v>112745.83785126101</v>
      </c>
    </row>
    <row r="88" spans="3:9">
      <c r="C88" t="s">
        <v>177</v>
      </c>
      <c r="D88">
        <v>2035</v>
      </c>
      <c r="E88" t="s">
        <v>183</v>
      </c>
      <c r="F88" t="s">
        <v>206</v>
      </c>
      <c r="G88">
        <v>36.370182210000003</v>
      </c>
      <c r="H88">
        <v>-85.854596090000001</v>
      </c>
      <c r="I88">
        <v>16947.634184076</v>
      </c>
    </row>
    <row r="89" spans="3:9">
      <c r="C89" t="s">
        <v>177</v>
      </c>
      <c r="D89">
        <v>2035</v>
      </c>
      <c r="E89" t="s">
        <v>183</v>
      </c>
      <c r="F89" t="s">
        <v>207</v>
      </c>
      <c r="G89">
        <v>35.070007140000001</v>
      </c>
      <c r="H89">
        <v>-118.0483929</v>
      </c>
      <c r="I89">
        <v>8101.5711698249997</v>
      </c>
    </row>
    <row r="90" spans="3:9">
      <c r="C90" t="s">
        <v>177</v>
      </c>
      <c r="D90">
        <v>2035</v>
      </c>
      <c r="E90" t="s">
        <v>183</v>
      </c>
      <c r="F90" t="s">
        <v>208</v>
      </c>
      <c r="G90">
        <v>34.946099199999999</v>
      </c>
      <c r="H90">
        <v>-80.332142399999995</v>
      </c>
      <c r="I90">
        <v>17160.627035925001</v>
      </c>
    </row>
    <row r="91" spans="3:9">
      <c r="C91" t="s">
        <v>177</v>
      </c>
      <c r="D91">
        <v>2035</v>
      </c>
      <c r="E91" t="s">
        <v>183</v>
      </c>
      <c r="F91" t="s">
        <v>209</v>
      </c>
      <c r="G91">
        <v>34.407657139999998</v>
      </c>
      <c r="H91">
        <v>-97.417557709999997</v>
      </c>
      <c r="I91">
        <v>12114.39725842</v>
      </c>
    </row>
    <row r="92" spans="3:9">
      <c r="C92" t="s">
        <v>177</v>
      </c>
      <c r="D92">
        <v>2035</v>
      </c>
      <c r="E92" t="s">
        <v>183</v>
      </c>
      <c r="F92" t="s">
        <v>210</v>
      </c>
      <c r="G92">
        <v>34.169836170000004</v>
      </c>
      <c r="H92">
        <v>-107.8247234</v>
      </c>
      <c r="I92">
        <v>28261.933008026001</v>
      </c>
    </row>
    <row r="93" spans="3:9">
      <c r="C93" t="s">
        <v>177</v>
      </c>
      <c r="D93">
        <v>2035</v>
      </c>
      <c r="E93" t="s">
        <v>183</v>
      </c>
      <c r="F93" t="s">
        <v>211</v>
      </c>
      <c r="G93">
        <v>32.841376609999998</v>
      </c>
      <c r="H93">
        <v>-92.087664329999996</v>
      </c>
      <c r="I93">
        <v>1134.0819161229999</v>
      </c>
    </row>
    <row r="94" spans="3:9">
      <c r="C94" t="s">
        <v>177</v>
      </c>
      <c r="D94">
        <v>2035</v>
      </c>
      <c r="E94" t="s">
        <v>183</v>
      </c>
      <c r="F94" t="s">
        <v>212</v>
      </c>
      <c r="G94">
        <v>32.533998199999999</v>
      </c>
      <c r="H94">
        <v>-85.39189245</v>
      </c>
      <c r="I94">
        <v>30058.641954735998</v>
      </c>
    </row>
    <row r="95" spans="3:9">
      <c r="C95" t="s">
        <v>177</v>
      </c>
      <c r="D95">
        <v>2035</v>
      </c>
      <c r="E95" t="s">
        <v>183</v>
      </c>
      <c r="F95" t="s">
        <v>213</v>
      </c>
      <c r="G95">
        <v>31.116466500000001</v>
      </c>
      <c r="H95">
        <v>-98.410506499999997</v>
      </c>
      <c r="I95">
        <v>150357.33283873199</v>
      </c>
    </row>
    <row r="96" spans="3:9">
      <c r="C96" t="s">
        <v>177</v>
      </c>
      <c r="D96">
        <v>2035</v>
      </c>
      <c r="E96" t="s">
        <v>183</v>
      </c>
      <c r="F96" t="s">
        <v>214</v>
      </c>
      <c r="G96">
        <v>28.70831695</v>
      </c>
      <c r="H96">
        <v>-82.234216950000004</v>
      </c>
      <c r="I96">
        <v>5753.5357666500004</v>
      </c>
    </row>
    <row r="97" spans="3:9">
      <c r="C97" t="s">
        <v>177</v>
      </c>
      <c r="D97">
        <v>2040</v>
      </c>
      <c r="E97" t="s">
        <v>183</v>
      </c>
      <c r="F97" t="s">
        <v>190</v>
      </c>
      <c r="G97">
        <v>46.230784960000001</v>
      </c>
      <c r="H97">
        <v>-117.1353519</v>
      </c>
      <c r="I97">
        <v>67986.787736179002</v>
      </c>
    </row>
    <row r="98" spans="3:9">
      <c r="C98" t="s">
        <v>177</v>
      </c>
      <c r="D98">
        <v>2040</v>
      </c>
      <c r="E98" t="s">
        <v>183</v>
      </c>
      <c r="F98" t="s">
        <v>191</v>
      </c>
      <c r="G98">
        <v>44.216160670000001</v>
      </c>
      <c r="H98">
        <v>-92.060173219999996</v>
      </c>
      <c r="I98">
        <v>14550.435410620001</v>
      </c>
    </row>
    <row r="99" spans="3:9">
      <c r="C99" t="s">
        <v>177</v>
      </c>
      <c r="D99">
        <v>2040</v>
      </c>
      <c r="E99" t="s">
        <v>183</v>
      </c>
      <c r="F99" t="s">
        <v>192</v>
      </c>
      <c r="G99">
        <v>43.892257200000003</v>
      </c>
      <c r="H99">
        <v>-98.937461729999995</v>
      </c>
      <c r="I99">
        <v>88270.731429909996</v>
      </c>
    </row>
    <row r="100" spans="3:9">
      <c r="C100" t="s">
        <v>177</v>
      </c>
      <c r="D100">
        <v>2040</v>
      </c>
      <c r="E100" t="s">
        <v>183</v>
      </c>
      <c r="F100" t="s">
        <v>193</v>
      </c>
      <c r="G100">
        <v>43.659916129999999</v>
      </c>
      <c r="H100">
        <v>-84.577796770000006</v>
      </c>
      <c r="I100">
        <v>1305.742548422</v>
      </c>
    </row>
    <row r="101" spans="3:9">
      <c r="C101" t="s">
        <v>177</v>
      </c>
      <c r="D101">
        <v>2040</v>
      </c>
      <c r="E101" t="s">
        <v>183</v>
      </c>
      <c r="F101" t="s">
        <v>194</v>
      </c>
      <c r="G101">
        <v>43.27527164</v>
      </c>
      <c r="H101">
        <v>-71.404255219999996</v>
      </c>
      <c r="I101">
        <v>8058.4379486730004</v>
      </c>
    </row>
    <row r="102" spans="3:9">
      <c r="C102" t="s">
        <v>177</v>
      </c>
      <c r="D102">
        <v>2040</v>
      </c>
      <c r="E102" t="s">
        <v>183</v>
      </c>
      <c r="F102" t="s">
        <v>195</v>
      </c>
      <c r="G102">
        <v>42.781516359999998</v>
      </c>
      <c r="H102">
        <v>-75.700387269999993</v>
      </c>
      <c r="I102">
        <v>11738.301269918</v>
      </c>
    </row>
    <row r="103" spans="3:9">
      <c r="C103" t="s">
        <v>177</v>
      </c>
      <c r="D103">
        <v>2040</v>
      </c>
      <c r="E103" t="s">
        <v>183</v>
      </c>
      <c r="F103" t="s">
        <v>196</v>
      </c>
      <c r="G103">
        <v>41.581748279999999</v>
      </c>
      <c r="H103">
        <v>-89.046286210000005</v>
      </c>
      <c r="I103">
        <v>35049.163455736001</v>
      </c>
    </row>
    <row r="104" spans="3:9">
      <c r="C104" t="s">
        <v>177</v>
      </c>
      <c r="D104">
        <v>2040</v>
      </c>
      <c r="E104" t="s">
        <v>183</v>
      </c>
      <c r="F104" t="s">
        <v>197</v>
      </c>
      <c r="G104">
        <v>41.490666300000001</v>
      </c>
      <c r="H104">
        <v>-113.3992641</v>
      </c>
      <c r="I104">
        <v>23616.273172742</v>
      </c>
    </row>
    <row r="105" spans="3:9">
      <c r="C105" t="s">
        <v>177</v>
      </c>
      <c r="D105">
        <v>2040</v>
      </c>
      <c r="E105" t="s">
        <v>183</v>
      </c>
      <c r="F105" t="s">
        <v>198</v>
      </c>
      <c r="G105">
        <v>40.795662499999999</v>
      </c>
      <c r="H105">
        <v>-73.749075000000005</v>
      </c>
      <c r="I105">
        <v>4146.182479866</v>
      </c>
    </row>
    <row r="106" spans="3:9">
      <c r="C106" t="s">
        <v>177</v>
      </c>
      <c r="D106">
        <v>2040</v>
      </c>
      <c r="E106" t="s">
        <v>183</v>
      </c>
      <c r="F106" t="s">
        <v>199</v>
      </c>
      <c r="G106">
        <v>40.419861679999997</v>
      </c>
      <c r="H106">
        <v>-105.0432271</v>
      </c>
      <c r="I106">
        <v>16138.742611722</v>
      </c>
    </row>
    <row r="107" spans="3:9">
      <c r="C107" t="s">
        <v>177</v>
      </c>
      <c r="D107">
        <v>2040</v>
      </c>
      <c r="E107" t="s">
        <v>183</v>
      </c>
      <c r="F107" t="s">
        <v>200</v>
      </c>
      <c r="G107">
        <v>40.223693619999999</v>
      </c>
      <c r="H107">
        <v>-76.229495740000004</v>
      </c>
      <c r="I107">
        <v>21522.374414612001</v>
      </c>
    </row>
    <row r="108" spans="3:9">
      <c r="C108" t="s">
        <v>177</v>
      </c>
      <c r="D108">
        <v>2040</v>
      </c>
      <c r="E108" t="s">
        <v>183</v>
      </c>
      <c r="F108" t="s">
        <v>201</v>
      </c>
      <c r="G108">
        <v>39.628317430000003</v>
      </c>
      <c r="H108">
        <v>-82.005115140000001</v>
      </c>
      <c r="I108">
        <v>29368.021776138001</v>
      </c>
    </row>
    <row r="109" spans="3:9">
      <c r="C109" t="s">
        <v>177</v>
      </c>
      <c r="D109">
        <v>2040</v>
      </c>
      <c r="E109" t="s">
        <v>183</v>
      </c>
      <c r="F109" t="s">
        <v>202</v>
      </c>
      <c r="G109">
        <v>39.137839149999998</v>
      </c>
      <c r="H109">
        <v>-89.055620000000005</v>
      </c>
      <c r="I109">
        <v>4237.9883581719996</v>
      </c>
    </row>
    <row r="110" spans="3:9">
      <c r="C110" t="s">
        <v>177</v>
      </c>
      <c r="D110">
        <v>2040</v>
      </c>
      <c r="E110" t="s">
        <v>183</v>
      </c>
      <c r="F110" t="s">
        <v>203</v>
      </c>
      <c r="G110">
        <v>38.531783109999999</v>
      </c>
      <c r="H110">
        <v>-96.892483780000006</v>
      </c>
      <c r="I110">
        <v>3866.377606778</v>
      </c>
    </row>
    <row r="111" spans="3:9">
      <c r="C111" t="s">
        <v>177</v>
      </c>
      <c r="D111">
        <v>2040</v>
      </c>
      <c r="E111" t="s">
        <v>183</v>
      </c>
      <c r="F111" t="s">
        <v>204</v>
      </c>
      <c r="G111">
        <v>38.363847919999998</v>
      </c>
      <c r="H111">
        <v>-121.3105083</v>
      </c>
      <c r="I111">
        <v>24745.087492546001</v>
      </c>
    </row>
    <row r="112" spans="3:9">
      <c r="C112" t="s">
        <v>177</v>
      </c>
      <c r="D112">
        <v>2040</v>
      </c>
      <c r="E112" t="s">
        <v>183</v>
      </c>
      <c r="F112" t="s">
        <v>205</v>
      </c>
      <c r="G112">
        <v>37.547360660000002</v>
      </c>
      <c r="H112">
        <v>-77.704687699999994</v>
      </c>
      <c r="I112">
        <v>119296.859055083</v>
      </c>
    </row>
    <row r="113" spans="3:9">
      <c r="C113" t="s">
        <v>177</v>
      </c>
      <c r="D113">
        <v>2040</v>
      </c>
      <c r="E113" t="s">
        <v>183</v>
      </c>
      <c r="F113" t="s">
        <v>206</v>
      </c>
      <c r="G113">
        <v>36.370182210000003</v>
      </c>
      <c r="H113">
        <v>-85.854596090000001</v>
      </c>
      <c r="I113">
        <v>18364.625991047</v>
      </c>
    </row>
    <row r="114" spans="3:9">
      <c r="C114" t="s">
        <v>177</v>
      </c>
      <c r="D114">
        <v>2040</v>
      </c>
      <c r="E114" t="s">
        <v>183</v>
      </c>
      <c r="F114" t="s">
        <v>207</v>
      </c>
      <c r="G114">
        <v>35.070007140000001</v>
      </c>
      <c r="H114">
        <v>-118.0483929</v>
      </c>
      <c r="I114">
        <v>8102.2241613349997</v>
      </c>
    </row>
    <row r="115" spans="3:9">
      <c r="C115" t="s">
        <v>177</v>
      </c>
      <c r="D115">
        <v>2040</v>
      </c>
      <c r="E115" t="s">
        <v>183</v>
      </c>
      <c r="F115" t="s">
        <v>208</v>
      </c>
      <c r="G115">
        <v>34.946099199999999</v>
      </c>
      <c r="H115">
        <v>-80.332142399999995</v>
      </c>
      <c r="I115">
        <v>18593.959112168999</v>
      </c>
    </row>
    <row r="116" spans="3:9">
      <c r="C116" t="s">
        <v>177</v>
      </c>
      <c r="D116">
        <v>2040</v>
      </c>
      <c r="E116" t="s">
        <v>183</v>
      </c>
      <c r="F116" t="s">
        <v>209</v>
      </c>
      <c r="G116">
        <v>34.407657139999998</v>
      </c>
      <c r="H116">
        <v>-97.417557709999997</v>
      </c>
      <c r="I116">
        <v>18902.281020383001</v>
      </c>
    </row>
    <row r="117" spans="3:9">
      <c r="C117" t="s">
        <v>177</v>
      </c>
      <c r="D117">
        <v>2040</v>
      </c>
      <c r="E117" t="s">
        <v>183</v>
      </c>
      <c r="F117" t="s">
        <v>210</v>
      </c>
      <c r="G117">
        <v>34.169836170000004</v>
      </c>
      <c r="H117">
        <v>-107.8247234</v>
      </c>
      <c r="I117">
        <v>30624.020980550002</v>
      </c>
    </row>
    <row r="118" spans="3:9">
      <c r="C118" t="s">
        <v>177</v>
      </c>
      <c r="D118">
        <v>2040</v>
      </c>
      <c r="E118" t="s">
        <v>183</v>
      </c>
      <c r="F118" t="s">
        <v>211</v>
      </c>
      <c r="G118">
        <v>32.841376609999998</v>
      </c>
      <c r="H118">
        <v>-92.087664329999996</v>
      </c>
      <c r="I118">
        <v>1189.3635500109999</v>
      </c>
    </row>
    <row r="119" spans="3:9">
      <c r="C119" t="s">
        <v>177</v>
      </c>
      <c r="D119">
        <v>2040</v>
      </c>
      <c r="E119" t="s">
        <v>183</v>
      </c>
      <c r="F119" t="s">
        <v>212</v>
      </c>
      <c r="G119">
        <v>32.533998199999999</v>
      </c>
      <c r="H119">
        <v>-85.39189245</v>
      </c>
      <c r="I119">
        <v>32568.935050598</v>
      </c>
    </row>
    <row r="120" spans="3:9">
      <c r="C120" t="s">
        <v>177</v>
      </c>
      <c r="D120">
        <v>2040</v>
      </c>
      <c r="E120" t="s">
        <v>183</v>
      </c>
      <c r="F120" t="s">
        <v>213</v>
      </c>
      <c r="G120">
        <v>31.116466500000001</v>
      </c>
      <c r="H120">
        <v>-98.410506499999997</v>
      </c>
      <c r="I120">
        <v>167043.591645835</v>
      </c>
    </row>
    <row r="121" spans="3:9">
      <c r="C121" t="s">
        <v>177</v>
      </c>
      <c r="D121">
        <v>2040</v>
      </c>
      <c r="E121" t="s">
        <v>183</v>
      </c>
      <c r="F121" t="s">
        <v>214</v>
      </c>
      <c r="G121">
        <v>28.70831695</v>
      </c>
      <c r="H121">
        <v>-82.234216950000004</v>
      </c>
      <c r="I121">
        <v>6232.9007293089999</v>
      </c>
    </row>
    <row r="122" spans="3:9">
      <c r="C122" t="s">
        <v>177</v>
      </c>
      <c r="D122">
        <v>2045</v>
      </c>
      <c r="E122" t="s">
        <v>183</v>
      </c>
      <c r="F122" t="s">
        <v>190</v>
      </c>
      <c r="G122">
        <v>46.230784960000001</v>
      </c>
      <c r="H122">
        <v>-117.1353519</v>
      </c>
      <c r="I122">
        <v>73227.699856770996</v>
      </c>
    </row>
    <row r="123" spans="3:9">
      <c r="C123" t="s">
        <v>177</v>
      </c>
      <c r="D123">
        <v>2045</v>
      </c>
      <c r="E123" t="s">
        <v>183</v>
      </c>
      <c r="F123" t="s">
        <v>191</v>
      </c>
      <c r="G123">
        <v>44.216160670000001</v>
      </c>
      <c r="H123">
        <v>-92.060173219999996</v>
      </c>
      <c r="I123">
        <v>15126.723767866</v>
      </c>
    </row>
    <row r="124" spans="3:9">
      <c r="C124" t="s">
        <v>177</v>
      </c>
      <c r="D124">
        <v>2045</v>
      </c>
      <c r="E124" t="s">
        <v>183</v>
      </c>
      <c r="F124" t="s">
        <v>192</v>
      </c>
      <c r="G124">
        <v>43.892257200000003</v>
      </c>
      <c r="H124">
        <v>-98.937461729999995</v>
      </c>
      <c r="I124">
        <v>121158.11992072999</v>
      </c>
    </row>
    <row r="125" spans="3:9">
      <c r="C125" t="s">
        <v>177</v>
      </c>
      <c r="D125">
        <v>2045</v>
      </c>
      <c r="E125" t="s">
        <v>183</v>
      </c>
      <c r="F125" t="s">
        <v>193</v>
      </c>
      <c r="G125">
        <v>43.659916129999999</v>
      </c>
      <c r="H125">
        <v>-84.577796770000006</v>
      </c>
      <c r="I125">
        <v>1456.672801743</v>
      </c>
    </row>
    <row r="126" spans="3:9">
      <c r="C126" t="s">
        <v>177</v>
      </c>
      <c r="D126">
        <v>2045</v>
      </c>
      <c r="E126" t="s">
        <v>183</v>
      </c>
      <c r="F126" t="s">
        <v>194</v>
      </c>
      <c r="G126">
        <v>43.27527164</v>
      </c>
      <c r="H126">
        <v>-71.404255219999996</v>
      </c>
      <c r="I126">
        <v>8994.3742865999993</v>
      </c>
    </row>
    <row r="127" spans="3:9">
      <c r="C127" t="s">
        <v>177</v>
      </c>
      <c r="D127">
        <v>2045</v>
      </c>
      <c r="E127" t="s">
        <v>183</v>
      </c>
      <c r="F127" t="s">
        <v>195</v>
      </c>
      <c r="G127">
        <v>42.781516359999998</v>
      </c>
      <c r="H127">
        <v>-75.700387269999993</v>
      </c>
      <c r="I127">
        <v>13101.630302600001</v>
      </c>
    </row>
    <row r="128" spans="3:9">
      <c r="C128" t="s">
        <v>177</v>
      </c>
      <c r="D128">
        <v>2045</v>
      </c>
      <c r="E128" t="s">
        <v>183</v>
      </c>
      <c r="F128" t="s">
        <v>196</v>
      </c>
      <c r="G128">
        <v>41.581748279999999</v>
      </c>
      <c r="H128">
        <v>-89.046286210000005</v>
      </c>
      <c r="I128">
        <v>36775.671299234004</v>
      </c>
    </row>
    <row r="129" spans="3:9">
      <c r="C129" t="s">
        <v>177</v>
      </c>
      <c r="D129">
        <v>2045</v>
      </c>
      <c r="E129" t="s">
        <v>183</v>
      </c>
      <c r="F129" t="s">
        <v>197</v>
      </c>
      <c r="G129">
        <v>41.490666300000001</v>
      </c>
      <c r="H129">
        <v>-113.3992641</v>
      </c>
      <c r="I129">
        <v>25439.736106765999</v>
      </c>
    </row>
    <row r="130" spans="3:9">
      <c r="C130" t="s">
        <v>177</v>
      </c>
      <c r="D130">
        <v>2045</v>
      </c>
      <c r="E130" t="s">
        <v>183</v>
      </c>
      <c r="F130" t="s">
        <v>198</v>
      </c>
      <c r="G130">
        <v>40.795662499999999</v>
      </c>
      <c r="H130">
        <v>-73.749075000000005</v>
      </c>
      <c r="I130">
        <v>4627.1596811999998</v>
      </c>
    </row>
    <row r="131" spans="3:9">
      <c r="C131" t="s">
        <v>177</v>
      </c>
      <c r="D131">
        <v>2045</v>
      </c>
      <c r="E131" t="s">
        <v>183</v>
      </c>
      <c r="F131" t="s">
        <v>199</v>
      </c>
      <c r="G131">
        <v>40.419861679999997</v>
      </c>
      <c r="H131">
        <v>-105.0432271</v>
      </c>
      <c r="I131">
        <v>16796.001452019002</v>
      </c>
    </row>
    <row r="132" spans="3:9">
      <c r="C132" t="s">
        <v>177</v>
      </c>
      <c r="D132">
        <v>2045</v>
      </c>
      <c r="E132" t="s">
        <v>183</v>
      </c>
      <c r="F132" t="s">
        <v>200</v>
      </c>
      <c r="G132">
        <v>40.223693619999999</v>
      </c>
      <c r="H132">
        <v>-76.229495740000004</v>
      </c>
      <c r="I132">
        <v>24022.061679400002</v>
      </c>
    </row>
    <row r="133" spans="3:9">
      <c r="C133" t="s">
        <v>177</v>
      </c>
      <c r="D133">
        <v>2045</v>
      </c>
      <c r="E133" t="s">
        <v>183</v>
      </c>
      <c r="F133" t="s">
        <v>201</v>
      </c>
      <c r="G133">
        <v>39.628317430000003</v>
      </c>
      <c r="H133">
        <v>-82.005115140000001</v>
      </c>
      <c r="I133">
        <v>31376.538373488998</v>
      </c>
    </row>
    <row r="134" spans="3:9">
      <c r="C134" t="s">
        <v>177</v>
      </c>
      <c r="D134">
        <v>2045</v>
      </c>
      <c r="E134" t="s">
        <v>183</v>
      </c>
      <c r="F134" t="s">
        <v>202</v>
      </c>
      <c r="G134">
        <v>39.137839149999998</v>
      </c>
      <c r="H134">
        <v>-89.055620000000005</v>
      </c>
      <c r="I134">
        <v>4399.5122113850002</v>
      </c>
    </row>
    <row r="135" spans="3:9">
      <c r="C135" t="s">
        <v>177</v>
      </c>
      <c r="D135">
        <v>2045</v>
      </c>
      <c r="E135" t="s">
        <v>183</v>
      </c>
      <c r="F135" t="s">
        <v>203</v>
      </c>
      <c r="G135">
        <v>38.531783109999999</v>
      </c>
      <c r="H135">
        <v>-96.892483780000006</v>
      </c>
      <c r="I135">
        <v>4736.2888411929998</v>
      </c>
    </row>
    <row r="136" spans="3:9">
      <c r="C136" t="s">
        <v>177</v>
      </c>
      <c r="D136">
        <v>2045</v>
      </c>
      <c r="E136" t="s">
        <v>183</v>
      </c>
      <c r="F136" t="s">
        <v>204</v>
      </c>
      <c r="G136">
        <v>38.363847919999998</v>
      </c>
      <c r="H136">
        <v>-121.3105083</v>
      </c>
      <c r="I136">
        <v>27619.0728758</v>
      </c>
    </row>
    <row r="137" spans="3:9">
      <c r="C137" t="s">
        <v>177</v>
      </c>
      <c r="D137">
        <v>2045</v>
      </c>
      <c r="E137" t="s">
        <v>183</v>
      </c>
      <c r="F137" t="s">
        <v>205</v>
      </c>
      <c r="G137">
        <v>37.547360660000002</v>
      </c>
      <c r="H137">
        <v>-77.704687699999994</v>
      </c>
      <c r="I137">
        <v>125850.843546346</v>
      </c>
    </row>
    <row r="138" spans="3:9">
      <c r="C138" t="s">
        <v>177</v>
      </c>
      <c r="D138">
        <v>2045</v>
      </c>
      <c r="E138" t="s">
        <v>183</v>
      </c>
      <c r="F138" t="s">
        <v>206</v>
      </c>
      <c r="G138">
        <v>36.370182210000003</v>
      </c>
      <c r="H138">
        <v>-85.854596090000001</v>
      </c>
      <c r="I138">
        <v>19782.747653009999</v>
      </c>
    </row>
    <row r="139" spans="3:9">
      <c r="C139" t="s">
        <v>177</v>
      </c>
      <c r="D139">
        <v>2045</v>
      </c>
      <c r="E139" t="s">
        <v>183</v>
      </c>
      <c r="F139" t="s">
        <v>207</v>
      </c>
      <c r="G139">
        <v>35.070007140000001</v>
      </c>
      <c r="H139">
        <v>-118.0483929</v>
      </c>
      <c r="I139">
        <v>9043.2462209999994</v>
      </c>
    </row>
    <row r="140" spans="3:9">
      <c r="C140" t="s">
        <v>177</v>
      </c>
      <c r="D140">
        <v>2045</v>
      </c>
      <c r="E140" t="s">
        <v>183</v>
      </c>
      <c r="F140" t="s">
        <v>208</v>
      </c>
      <c r="G140">
        <v>34.946099199999999</v>
      </c>
      <c r="H140">
        <v>-80.332142399999995</v>
      </c>
      <c r="I140">
        <v>20029.709369217999</v>
      </c>
    </row>
    <row r="141" spans="3:9">
      <c r="C141" t="s">
        <v>177</v>
      </c>
      <c r="D141">
        <v>2045</v>
      </c>
      <c r="E141" t="s">
        <v>183</v>
      </c>
      <c r="F141" t="s">
        <v>209</v>
      </c>
      <c r="G141">
        <v>34.407657139999998</v>
      </c>
      <c r="H141">
        <v>-97.417557709999997</v>
      </c>
      <c r="I141">
        <v>25719.442910497</v>
      </c>
    </row>
    <row r="142" spans="3:9">
      <c r="C142" t="s">
        <v>177</v>
      </c>
      <c r="D142">
        <v>2045</v>
      </c>
      <c r="E142" t="s">
        <v>183</v>
      </c>
      <c r="F142" t="s">
        <v>210</v>
      </c>
      <c r="G142">
        <v>34.169836170000004</v>
      </c>
      <c r="H142">
        <v>-107.8247234</v>
      </c>
      <c r="I142">
        <v>32989.318044874999</v>
      </c>
    </row>
    <row r="143" spans="3:9">
      <c r="C143" t="s">
        <v>177</v>
      </c>
      <c r="D143">
        <v>2045</v>
      </c>
      <c r="E143" t="s">
        <v>183</v>
      </c>
      <c r="F143" t="s">
        <v>211</v>
      </c>
      <c r="G143">
        <v>32.841376609999998</v>
      </c>
      <c r="H143">
        <v>-92.087664329999996</v>
      </c>
      <c r="I143">
        <v>1225.570886255</v>
      </c>
    </row>
    <row r="144" spans="3:9">
      <c r="C144" t="s">
        <v>177</v>
      </c>
      <c r="D144">
        <v>2045</v>
      </c>
      <c r="E144" t="s">
        <v>183</v>
      </c>
      <c r="F144" t="s">
        <v>212</v>
      </c>
      <c r="G144">
        <v>32.533998199999999</v>
      </c>
      <c r="H144">
        <v>-85.39189245</v>
      </c>
      <c r="I144">
        <v>35084.049367138003</v>
      </c>
    </row>
    <row r="145" spans="3:9">
      <c r="C145" t="s">
        <v>177</v>
      </c>
      <c r="D145">
        <v>2045</v>
      </c>
      <c r="E145" t="s">
        <v>183</v>
      </c>
      <c r="F145" t="s">
        <v>213</v>
      </c>
      <c r="G145">
        <v>31.116466500000001</v>
      </c>
      <c r="H145">
        <v>-98.410506499999997</v>
      </c>
      <c r="I145">
        <v>183754.16734726899</v>
      </c>
    </row>
    <row r="146" spans="3:9">
      <c r="C146" t="s">
        <v>177</v>
      </c>
      <c r="D146">
        <v>2045</v>
      </c>
      <c r="E146" t="s">
        <v>183</v>
      </c>
      <c r="F146" t="s">
        <v>214</v>
      </c>
      <c r="G146">
        <v>28.70831695</v>
      </c>
      <c r="H146">
        <v>-82.234216950000004</v>
      </c>
      <c r="I146">
        <v>6714.9859911550002</v>
      </c>
    </row>
    <row r="147" spans="3:9">
      <c r="C147" t="s">
        <v>177</v>
      </c>
      <c r="D147">
        <v>2050</v>
      </c>
      <c r="E147" t="s">
        <v>183</v>
      </c>
      <c r="F147" t="s">
        <v>190</v>
      </c>
      <c r="G147">
        <v>46.230784960000001</v>
      </c>
      <c r="H147">
        <v>-117.1353519</v>
      </c>
      <c r="I147">
        <v>78479.073111670994</v>
      </c>
    </row>
    <row r="148" spans="3:9">
      <c r="C148" t="s">
        <v>177</v>
      </c>
      <c r="D148">
        <v>2050</v>
      </c>
      <c r="E148" t="s">
        <v>183</v>
      </c>
      <c r="F148" t="s">
        <v>191</v>
      </c>
      <c r="G148">
        <v>44.216160670000001</v>
      </c>
      <c r="H148">
        <v>-92.060173219999996</v>
      </c>
      <c r="I148">
        <v>15709.752216707</v>
      </c>
    </row>
    <row r="149" spans="3:9">
      <c r="C149" t="s">
        <v>177</v>
      </c>
      <c r="D149">
        <v>2050</v>
      </c>
      <c r="E149" t="s">
        <v>183</v>
      </c>
      <c r="F149" t="s">
        <v>192</v>
      </c>
      <c r="G149">
        <v>43.892257200000003</v>
      </c>
      <c r="H149">
        <v>-98.937461729999995</v>
      </c>
      <c r="I149">
        <v>154052.70616401199</v>
      </c>
    </row>
    <row r="150" spans="3:9">
      <c r="C150" t="s">
        <v>177</v>
      </c>
      <c r="D150">
        <v>2050</v>
      </c>
      <c r="E150" t="s">
        <v>183</v>
      </c>
      <c r="F150" t="s">
        <v>193</v>
      </c>
      <c r="G150">
        <v>43.659916129999999</v>
      </c>
      <c r="H150">
        <v>-84.577796770000006</v>
      </c>
      <c r="I150">
        <v>1632.246155029</v>
      </c>
    </row>
    <row r="151" spans="3:9">
      <c r="C151" t="s">
        <v>177</v>
      </c>
      <c r="D151">
        <v>2050</v>
      </c>
      <c r="E151" t="s">
        <v>183</v>
      </c>
      <c r="F151" t="s">
        <v>194</v>
      </c>
      <c r="G151">
        <v>43.27527164</v>
      </c>
      <c r="H151">
        <v>-71.404255219999996</v>
      </c>
      <c r="I151">
        <v>10079.1709252</v>
      </c>
    </row>
    <row r="152" spans="3:9">
      <c r="C152" t="s">
        <v>177</v>
      </c>
      <c r="D152">
        <v>2050</v>
      </c>
      <c r="E152" t="s">
        <v>183</v>
      </c>
      <c r="F152" t="s">
        <v>195</v>
      </c>
      <c r="G152">
        <v>42.781516359999998</v>
      </c>
      <c r="H152">
        <v>-75.700387269999993</v>
      </c>
      <c r="I152">
        <v>14681.7949764</v>
      </c>
    </row>
    <row r="153" spans="3:9">
      <c r="C153" t="s">
        <v>177</v>
      </c>
      <c r="D153">
        <v>2050</v>
      </c>
      <c r="E153" t="s">
        <v>183</v>
      </c>
      <c r="F153" t="s">
        <v>196</v>
      </c>
      <c r="G153">
        <v>41.581748279999999</v>
      </c>
      <c r="H153">
        <v>-89.046286210000005</v>
      </c>
      <c r="I153">
        <v>38499.314659133997</v>
      </c>
    </row>
    <row r="154" spans="3:9">
      <c r="C154" t="s">
        <v>177</v>
      </c>
      <c r="D154">
        <v>2050</v>
      </c>
      <c r="E154" t="s">
        <v>183</v>
      </c>
      <c r="F154" t="s">
        <v>197</v>
      </c>
      <c r="G154">
        <v>41.490666300000001</v>
      </c>
      <c r="H154">
        <v>-113.3992641</v>
      </c>
      <c r="I154">
        <v>27264.616598847999</v>
      </c>
    </row>
    <row r="155" spans="3:9">
      <c r="C155" t="s">
        <v>177</v>
      </c>
      <c r="D155">
        <v>2050</v>
      </c>
      <c r="E155" t="s">
        <v>183</v>
      </c>
      <c r="F155" t="s">
        <v>198</v>
      </c>
      <c r="G155">
        <v>40.795662499999999</v>
      </c>
      <c r="H155">
        <v>-73.749075000000005</v>
      </c>
      <c r="I155">
        <v>5185.2333541999997</v>
      </c>
    </row>
    <row r="156" spans="3:9">
      <c r="C156" t="s">
        <v>177</v>
      </c>
      <c r="D156">
        <v>2050</v>
      </c>
      <c r="E156" t="s">
        <v>183</v>
      </c>
      <c r="F156" t="s">
        <v>199</v>
      </c>
      <c r="G156">
        <v>40.419861679999997</v>
      </c>
      <c r="H156">
        <v>-105.0432271</v>
      </c>
      <c r="I156">
        <v>17451.194719448002</v>
      </c>
    </row>
    <row r="157" spans="3:9">
      <c r="C157" t="s">
        <v>177</v>
      </c>
      <c r="D157">
        <v>2050</v>
      </c>
      <c r="E157" t="s">
        <v>183</v>
      </c>
      <c r="F157" t="s">
        <v>200</v>
      </c>
      <c r="G157">
        <v>40.223693619999999</v>
      </c>
      <c r="H157">
        <v>-76.229495740000004</v>
      </c>
      <c r="I157">
        <v>26919.411370229001</v>
      </c>
    </row>
    <row r="158" spans="3:9">
      <c r="C158" t="s">
        <v>177</v>
      </c>
      <c r="D158">
        <v>2050</v>
      </c>
      <c r="E158" t="s">
        <v>183</v>
      </c>
      <c r="F158" t="s">
        <v>201</v>
      </c>
      <c r="G158">
        <v>39.628317430000003</v>
      </c>
      <c r="H158">
        <v>-82.005115140000001</v>
      </c>
      <c r="I158">
        <v>35160.807634042001</v>
      </c>
    </row>
    <row r="159" spans="3:9">
      <c r="C159" t="s">
        <v>177</v>
      </c>
      <c r="D159">
        <v>2050</v>
      </c>
      <c r="E159" t="s">
        <v>183</v>
      </c>
      <c r="F159" t="s">
        <v>202</v>
      </c>
      <c r="G159">
        <v>39.137839149999998</v>
      </c>
      <c r="H159">
        <v>-89.055620000000005</v>
      </c>
      <c r="I159">
        <v>4575.8716115099996</v>
      </c>
    </row>
    <row r="160" spans="3:9">
      <c r="C160" t="s">
        <v>177</v>
      </c>
      <c r="D160">
        <v>2050</v>
      </c>
      <c r="E160" t="s">
        <v>183</v>
      </c>
      <c r="F160" t="s">
        <v>203</v>
      </c>
      <c r="G160">
        <v>38.531783109999999</v>
      </c>
      <c r="H160">
        <v>-96.892483780000006</v>
      </c>
      <c r="I160">
        <v>5607.0589955900004</v>
      </c>
    </row>
    <row r="161" spans="3:9">
      <c r="C161" t="s">
        <v>177</v>
      </c>
      <c r="D161">
        <v>2050</v>
      </c>
      <c r="E161" t="s">
        <v>183</v>
      </c>
      <c r="F161" t="s">
        <v>204</v>
      </c>
      <c r="G161">
        <v>38.363847919999998</v>
      </c>
      <c r="H161">
        <v>-121.3105083</v>
      </c>
      <c r="I161">
        <v>30950.160917599998</v>
      </c>
    </row>
    <row r="162" spans="3:9">
      <c r="C162" t="s">
        <v>177</v>
      </c>
      <c r="D162">
        <v>2050</v>
      </c>
      <c r="E162" t="s">
        <v>183</v>
      </c>
      <c r="F162" t="s">
        <v>205</v>
      </c>
      <c r="G162">
        <v>37.547360660000002</v>
      </c>
      <c r="H162">
        <v>-77.704687699999994</v>
      </c>
      <c r="I162">
        <v>141029.69802844201</v>
      </c>
    </row>
    <row r="163" spans="3:9">
      <c r="C163" t="s">
        <v>177</v>
      </c>
      <c r="D163">
        <v>2050</v>
      </c>
      <c r="E163" t="s">
        <v>183</v>
      </c>
      <c r="F163" t="s">
        <v>206</v>
      </c>
      <c r="G163">
        <v>36.370182210000003</v>
      </c>
      <c r="H163">
        <v>-85.854596090000001</v>
      </c>
      <c r="I163">
        <v>21202.417829845999</v>
      </c>
    </row>
    <row r="164" spans="3:9">
      <c r="C164" t="s">
        <v>177</v>
      </c>
      <c r="D164">
        <v>2050</v>
      </c>
      <c r="E164" t="s">
        <v>183</v>
      </c>
      <c r="F164" t="s">
        <v>207</v>
      </c>
      <c r="G164">
        <v>35.070007140000001</v>
      </c>
      <c r="H164">
        <v>-118.0483929</v>
      </c>
      <c r="I164">
        <v>10133.9356338</v>
      </c>
    </row>
    <row r="165" spans="3:9">
      <c r="C165" t="s">
        <v>177</v>
      </c>
      <c r="D165">
        <v>2050</v>
      </c>
      <c r="E165" t="s">
        <v>183</v>
      </c>
      <c r="F165" t="s">
        <v>208</v>
      </c>
      <c r="G165">
        <v>34.946099199999999</v>
      </c>
      <c r="H165">
        <v>-80.332142399999995</v>
      </c>
      <c r="I165">
        <v>21466.477524252001</v>
      </c>
    </row>
    <row r="166" spans="3:9">
      <c r="C166" t="s">
        <v>177</v>
      </c>
      <c r="D166">
        <v>2050</v>
      </c>
      <c r="E166" t="s">
        <v>183</v>
      </c>
      <c r="F166" t="s">
        <v>209</v>
      </c>
      <c r="G166">
        <v>34.407657139999998</v>
      </c>
      <c r="H166">
        <v>-97.417557709999997</v>
      </c>
      <c r="I166">
        <v>32493.258313736002</v>
      </c>
    </row>
    <row r="167" spans="3:9">
      <c r="C167" t="s">
        <v>177</v>
      </c>
      <c r="D167">
        <v>2050</v>
      </c>
      <c r="E167" t="s">
        <v>183</v>
      </c>
      <c r="F167" t="s">
        <v>210</v>
      </c>
      <c r="G167">
        <v>34.169836170000004</v>
      </c>
      <c r="H167">
        <v>-107.8247234</v>
      </c>
      <c r="I167">
        <v>35353.457972254</v>
      </c>
    </row>
    <row r="168" spans="3:9">
      <c r="C168" t="s">
        <v>177</v>
      </c>
      <c r="D168">
        <v>2050</v>
      </c>
      <c r="E168" t="s">
        <v>183</v>
      </c>
      <c r="F168" t="s">
        <v>211</v>
      </c>
      <c r="G168">
        <v>32.841376609999998</v>
      </c>
      <c r="H168">
        <v>-92.087664329999996</v>
      </c>
      <c r="I168">
        <v>1272.036015873</v>
      </c>
    </row>
    <row r="169" spans="3:9">
      <c r="C169" t="s">
        <v>177</v>
      </c>
      <c r="D169">
        <v>2050</v>
      </c>
      <c r="E169" t="s">
        <v>183</v>
      </c>
      <c r="F169" t="s">
        <v>212</v>
      </c>
      <c r="G169">
        <v>32.533998199999999</v>
      </c>
      <c r="H169">
        <v>-85.39189245</v>
      </c>
      <c r="I169">
        <v>37600.016589052</v>
      </c>
    </row>
    <row r="170" spans="3:9">
      <c r="C170" t="s">
        <v>177</v>
      </c>
      <c r="D170">
        <v>2050</v>
      </c>
      <c r="E170" t="s">
        <v>183</v>
      </c>
      <c r="F170" t="s">
        <v>213</v>
      </c>
      <c r="G170">
        <v>31.116466500000001</v>
      </c>
      <c r="H170">
        <v>-98.410506499999997</v>
      </c>
      <c r="I170">
        <v>199897.34952277099</v>
      </c>
    </row>
    <row r="171" spans="3:9">
      <c r="C171" t="s">
        <v>177</v>
      </c>
      <c r="D171">
        <v>2050</v>
      </c>
      <c r="E171" t="s">
        <v>183</v>
      </c>
      <c r="F171" t="s">
        <v>214</v>
      </c>
      <c r="G171">
        <v>28.70831695</v>
      </c>
      <c r="H171">
        <v>-82.234216950000004</v>
      </c>
      <c r="I171">
        <v>7197.4108308710001</v>
      </c>
    </row>
  </sheetData>
  <hyperlinks>
    <hyperlink ref="C2" r:id="rId1" xr:uid="{9B60BCE6-36B5-4D72-9EB7-A70249E61463}"/>
  </hyperlinks>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BE4D26-5CF5-496A-B49C-5AE148ED5069}">
  <dimension ref="B1:M11"/>
  <sheetViews>
    <sheetView workbookViewId="0">
      <selection activeCell="C1" sqref="C1"/>
    </sheetView>
  </sheetViews>
  <sheetFormatPr defaultRowHeight="14.5"/>
  <sheetData>
    <row r="1" spans="2:13">
      <c r="B1" t="s">
        <v>114</v>
      </c>
      <c r="C1" s="49" t="s">
        <v>215</v>
      </c>
    </row>
    <row r="2" spans="2:13">
      <c r="B2" t="s">
        <v>144</v>
      </c>
      <c r="C2" t="s">
        <v>216</v>
      </c>
    </row>
    <row r="3" spans="2:13">
      <c r="B3" t="s">
        <v>147</v>
      </c>
      <c r="C3">
        <v>2025</v>
      </c>
      <c r="D3">
        <f>C3+5</f>
        <v>2030</v>
      </c>
      <c r="E3">
        <v>2035</v>
      </c>
      <c r="F3">
        <v>2040</v>
      </c>
      <c r="G3">
        <v>2050</v>
      </c>
    </row>
    <row r="4" spans="2:13">
      <c r="B4" t="s">
        <v>99</v>
      </c>
      <c r="C4">
        <f>H9</f>
        <v>180</v>
      </c>
      <c r="D4">
        <f>M9</f>
        <v>391</v>
      </c>
    </row>
    <row r="8" spans="2:13">
      <c r="C8">
        <v>2020</v>
      </c>
      <c r="D8">
        <f>C8+1</f>
        <v>2021</v>
      </c>
      <c r="E8">
        <f t="shared" ref="E8:M8" si="0">D8+1</f>
        <v>2022</v>
      </c>
      <c r="F8">
        <f t="shared" si="0"/>
        <v>2023</v>
      </c>
      <c r="G8">
        <f t="shared" si="0"/>
        <v>2024</v>
      </c>
      <c r="H8">
        <f t="shared" si="0"/>
        <v>2025</v>
      </c>
      <c r="I8">
        <f t="shared" si="0"/>
        <v>2026</v>
      </c>
      <c r="J8">
        <f t="shared" si="0"/>
        <v>2027</v>
      </c>
      <c r="K8">
        <f t="shared" si="0"/>
        <v>2028</v>
      </c>
      <c r="L8">
        <f t="shared" si="0"/>
        <v>2029</v>
      </c>
      <c r="M8">
        <f t="shared" si="0"/>
        <v>2030</v>
      </c>
    </row>
    <row r="9" spans="2:13">
      <c r="B9" t="s">
        <v>217</v>
      </c>
      <c r="C9">
        <v>65</v>
      </c>
      <c r="D9">
        <v>78</v>
      </c>
      <c r="E9">
        <v>93</v>
      </c>
      <c r="F9">
        <v>118</v>
      </c>
      <c r="G9">
        <v>150</v>
      </c>
      <c r="H9">
        <v>180</v>
      </c>
      <c r="I9">
        <v>221</v>
      </c>
      <c r="J9">
        <v>263</v>
      </c>
      <c r="K9">
        <v>308</v>
      </c>
      <c r="L9">
        <v>350</v>
      </c>
      <c r="M9">
        <v>391</v>
      </c>
    </row>
    <row r="10" spans="2:13">
      <c r="B10" t="s">
        <v>218</v>
      </c>
      <c r="G10">
        <f>G9-F9</f>
        <v>32</v>
      </c>
      <c r="H10">
        <f>H9-G9</f>
        <v>30</v>
      </c>
      <c r="I10">
        <f t="shared" ref="I10:M10" si="1">I9-H9</f>
        <v>41</v>
      </c>
      <c r="J10">
        <f>J9-I9</f>
        <v>42</v>
      </c>
      <c r="K10">
        <f t="shared" si="1"/>
        <v>45</v>
      </c>
      <c r="L10">
        <f t="shared" si="1"/>
        <v>42</v>
      </c>
      <c r="M10">
        <f t="shared" si="1"/>
        <v>41</v>
      </c>
    </row>
    <row r="11" spans="2:13">
      <c r="B11" t="s">
        <v>219</v>
      </c>
      <c r="F11">
        <f>'Low_Mid_High Scenarios'!G7</f>
        <v>176</v>
      </c>
      <c r="G11">
        <f>F11+G10</f>
        <v>208</v>
      </c>
      <c r="H11">
        <f>G11+H10</f>
        <v>238</v>
      </c>
      <c r="I11">
        <f t="shared" ref="I11:M11" si="2">H11+I10</f>
        <v>279</v>
      </c>
      <c r="J11">
        <f t="shared" si="2"/>
        <v>321</v>
      </c>
      <c r="K11">
        <f t="shared" si="2"/>
        <v>366</v>
      </c>
      <c r="L11">
        <f t="shared" si="2"/>
        <v>408</v>
      </c>
      <c r="M11">
        <f t="shared" si="2"/>
        <v>449</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B6C7AF-6089-471C-9D72-4369B72568F5}">
  <sheetPr>
    <tabColor rgb="FF002060"/>
  </sheetPr>
  <dimension ref="A1:AB2"/>
  <sheetViews>
    <sheetView workbookViewId="0">
      <selection activeCell="B6" sqref="B6"/>
    </sheetView>
  </sheetViews>
  <sheetFormatPr defaultRowHeight="14.5"/>
  <cols>
    <col min="1" max="1" width="15.54296875" customWidth="1"/>
  </cols>
  <sheetData>
    <row r="1" spans="1:28">
      <c r="A1" t="s">
        <v>0</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c r="A2" s="42" t="s">
        <v>1</v>
      </c>
      <c r="B2" s="45">
        <f>'Low_Mid_High Scenarios'!E48*10^6</f>
        <v>267218289.70624012</v>
      </c>
      <c r="C2" s="45">
        <f>'Low_Mid_High Scenarios'!F48*10^6</f>
        <v>301722558.92546755</v>
      </c>
      <c r="D2" s="45">
        <f>'Low_Mid_High Scenarios'!G48*10^6</f>
        <v>291679053.69621086</v>
      </c>
      <c r="E2" s="45">
        <f>'Low_Mid_High Scenarios'!H48*10^6</f>
        <v>300565262.71679205</v>
      </c>
      <c r="F2" s="45">
        <f>'Low_Mid_High Scenarios'!I48*10^6</f>
        <v>301000961.54184997</v>
      </c>
      <c r="G2" s="45">
        <f>'Low_Mid_High Scenarios'!J48*10^6</f>
        <v>314059013.13974041</v>
      </c>
      <c r="H2" s="45">
        <f>'Low_Mid_High Scenarios'!K48*10^6</f>
        <v>324236454.93182027</v>
      </c>
      <c r="I2" s="45">
        <f>'Low_Mid_High Scenarios'!L48*10^6</f>
        <v>333746383.03586775</v>
      </c>
      <c r="J2" s="45">
        <f>'Low_Mid_High Scenarios'!M48*10^6</f>
        <v>343678433.8951112</v>
      </c>
      <c r="K2" s="45">
        <f>'Low_Mid_High Scenarios'!N48*10^6</f>
        <v>354538332.72672343</v>
      </c>
      <c r="L2" s="45">
        <f>'Low_Mid_High Scenarios'!O48*10^6</f>
        <v>366903049.06203347</v>
      </c>
      <c r="M2" s="45">
        <f>'Low_Mid_High Scenarios'!P48*10^6</f>
        <v>380907599.27698195</v>
      </c>
      <c r="N2" s="45">
        <f>'Low_Mid_High Scenarios'!Q48*10^6</f>
        <v>396237149.75399542</v>
      </c>
      <c r="O2" s="45">
        <f>'Low_Mid_High Scenarios'!R48*10^6</f>
        <v>412902965.59037519</v>
      </c>
      <c r="P2" s="45">
        <f>'Low_Mid_High Scenarios'!S48*10^6</f>
        <v>429352759.3635031</v>
      </c>
      <c r="Q2" s="45">
        <f>'Low_Mid_High Scenarios'!T48*10^6</f>
        <v>446490837.92115134</v>
      </c>
      <c r="R2" s="45">
        <f>'Low_Mid_High Scenarios'!U48*10^6</f>
        <v>464323377.325275</v>
      </c>
      <c r="S2" s="45">
        <f>'Low_Mid_High Scenarios'!V48*10^6</f>
        <v>482484139.49163705</v>
      </c>
      <c r="T2" s="45">
        <f>'Low_Mid_High Scenarios'!W48*10^6</f>
        <v>500605143.63873613</v>
      </c>
      <c r="U2" s="45">
        <f>'Low_Mid_High Scenarios'!X48*10^6</f>
        <v>518799144.23058224</v>
      </c>
      <c r="V2" s="45">
        <f>'Low_Mid_High Scenarios'!Y48*10^6</f>
        <v>537543389.74075043</v>
      </c>
      <c r="W2" s="45">
        <f>'Low_Mid_High Scenarios'!Z48*10^6</f>
        <v>556207706.55315626</v>
      </c>
      <c r="X2" s="45">
        <f>'Low_Mid_High Scenarios'!AA48*10^6</f>
        <v>574845515.77886689</v>
      </c>
      <c r="Y2" s="45">
        <f>'Low_Mid_High Scenarios'!AB48*10^6</f>
        <v>593908601.64682603</v>
      </c>
      <c r="Z2" s="45">
        <f>'Low_Mid_High Scenarios'!AC48*10^6</f>
        <v>613251284.98502231</v>
      </c>
      <c r="AA2" s="45">
        <f>'Low_Mid_High Scenarios'!AD48*10^6</f>
        <v>632717937.85855496</v>
      </c>
      <c r="AB2" s="45">
        <f>'Low_Mid_High Scenarios'!AE48*10^6</f>
        <v>652737908.07377446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957CC6-6156-4D64-A44E-01D101893DEE}">
  <sheetPr>
    <tabColor rgb="FF002060"/>
  </sheetPr>
  <dimension ref="A1:AB2"/>
  <sheetViews>
    <sheetView workbookViewId="0">
      <selection activeCell="B6" sqref="B6"/>
    </sheetView>
  </sheetViews>
  <sheetFormatPr defaultRowHeight="14.5"/>
  <cols>
    <col min="1" max="1" width="15.54296875" customWidth="1"/>
  </cols>
  <sheetData>
    <row r="1" spans="1:28">
      <c r="A1" t="s">
        <v>0</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c r="A2" s="42" t="s">
        <v>1</v>
      </c>
      <c r="B2" s="45">
        <f>'Low_Mid_High Scenarios'!E50*10^6</f>
        <v>267218289.70624012</v>
      </c>
      <c r="C2" s="45">
        <f>'Low_Mid_High Scenarios'!F50*10^6</f>
        <v>301722558.92546755</v>
      </c>
      <c r="D2" s="45">
        <f>'Low_Mid_High Scenarios'!G50*10^6</f>
        <v>291679053.69621086</v>
      </c>
      <c r="E2" s="45">
        <f>'Low_Mid_High Scenarios'!H50*10^6</f>
        <v>321000000</v>
      </c>
      <c r="F2" s="45">
        <f>'Low_Mid_High Scenarios'!I50*10^6</f>
        <v>366000000</v>
      </c>
      <c r="G2" s="45">
        <f>'Low_Mid_High Scenarios'!J50*10^6</f>
        <v>408000000</v>
      </c>
      <c r="H2" s="45">
        <f>'Low_Mid_High Scenarios'!K50*10^6</f>
        <v>449000000</v>
      </c>
      <c r="I2" s="45">
        <f>'Low_Mid_High Scenarios'!L50*10^6</f>
        <v>474230314.23289722</v>
      </c>
      <c r="J2" s="45">
        <f>'Low_Mid_High Scenarios'!M50*10^6</f>
        <v>500878376.25263351</v>
      </c>
      <c r="K2" s="45">
        <f>'Low_Mid_High Scenarios'!N50*10^6</f>
        <v>527526438.27237612</v>
      </c>
      <c r="L2" s="45">
        <f>'Low_Mid_High Scenarios'!O50*10^6</f>
        <v>554174500.29211891</v>
      </c>
      <c r="M2" s="45">
        <f>'Low_Mid_High Scenarios'!P50*10^6</f>
        <v>580822562.31186152</v>
      </c>
      <c r="N2" s="45">
        <f>'Low_Mid_High Scenarios'!Q50*10^6</f>
        <v>607470624.33160412</v>
      </c>
      <c r="O2" s="45">
        <f>'Low_Mid_High Scenarios'!R50*10^6</f>
        <v>622021868.72396791</v>
      </c>
      <c r="P2" s="45">
        <f>'Low_Mid_High Scenarios'!S50*10^6</f>
        <v>636573113.11632538</v>
      </c>
      <c r="Q2" s="45">
        <f>'Low_Mid_High Scenarios'!T50*10^6</f>
        <v>651124357.50868297</v>
      </c>
      <c r="R2" s="45">
        <f>'Low_Mid_High Scenarios'!U50*10^6</f>
        <v>665675601.90104032</v>
      </c>
      <c r="S2" s="45">
        <f>'Low_Mid_High Scenarios'!V50*10^6</f>
        <v>680226846.29339778</v>
      </c>
      <c r="T2" s="45">
        <f>'Low_Mid_High Scenarios'!W50*10^6</f>
        <v>688466707.57581913</v>
      </c>
      <c r="U2" s="45">
        <f>'Low_Mid_High Scenarios'!X50*10^6</f>
        <v>696706568.85823727</v>
      </c>
      <c r="V2" s="45">
        <f>'Low_Mid_High Scenarios'!Y50*10^6</f>
        <v>704946430.1406585</v>
      </c>
      <c r="W2" s="45">
        <f>'Low_Mid_High Scenarios'!Z50*10^6</f>
        <v>713186291.42307973</v>
      </c>
      <c r="X2" s="45">
        <f>'Low_Mid_High Scenarios'!AA50*10^6</f>
        <v>721426152.70549798</v>
      </c>
      <c r="Y2" s="45">
        <f>'Low_Mid_High Scenarios'!AB50*10^6</f>
        <v>729666013.98791933</v>
      </c>
      <c r="Z2" s="45">
        <f>'Low_Mid_High Scenarios'!AC50*10^6</f>
        <v>737905875.27033734</v>
      </c>
      <c r="AA2" s="45">
        <f>'Low_Mid_High Scenarios'!AD50*10^6</f>
        <v>746145736.55275857</v>
      </c>
      <c r="AB2" s="45">
        <f>'Low_Mid_High Scenarios'!AE50*10^6</f>
        <v>754385597.83517969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B2C6F-1FBE-4489-B976-BAC29E9763D4}">
  <sheetPr>
    <tabColor rgb="FF002060"/>
  </sheetPr>
  <dimension ref="A1:AB2"/>
  <sheetViews>
    <sheetView workbookViewId="0">
      <selection activeCell="B6" sqref="B6"/>
    </sheetView>
  </sheetViews>
  <sheetFormatPr defaultRowHeight="14.5"/>
  <cols>
    <col min="1" max="1" width="15.54296875" customWidth="1"/>
  </cols>
  <sheetData>
    <row r="1" spans="1:28">
      <c r="A1" t="s">
        <v>0</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c r="A2" s="42" t="s">
        <v>1</v>
      </c>
      <c r="B2" s="45">
        <f>'Low_Mid_High Scenarios'!E49*10^6</f>
        <v>256800000</v>
      </c>
      <c r="C2" s="45">
        <f>'Low_Mid_High Scenarios'!F49*10^6</f>
        <v>337600000</v>
      </c>
      <c r="D2" s="45">
        <f>'Low_Mid_High Scenarios'!G49*10^6</f>
        <v>418400000.00000006</v>
      </c>
      <c r="E2" s="45">
        <f>'Low_Mid_High Scenarios'!H49*10^6</f>
        <v>499200000.00000006</v>
      </c>
      <c r="F2" s="45">
        <f>'Low_Mid_High Scenarios'!I49*10^6</f>
        <v>580000000</v>
      </c>
      <c r="G2" s="45">
        <f>'Low_Mid_High Scenarios'!J49*10^6</f>
        <v>612591497.22735059</v>
      </c>
      <c r="H2" s="45">
        <f>'Low_Mid_High Scenarios'!K49*10^6</f>
        <v>647014383.57801223</v>
      </c>
      <c r="I2" s="45">
        <f>'Low_Mid_High Scenarios'!L49*10^6</f>
        <v>683371568.90290654</v>
      </c>
      <c r="J2" s="45">
        <f>'Low_Mid_High Scenarios'!M49*10^6</f>
        <v>721771745.78764677</v>
      </c>
      <c r="K2" s="45">
        <f>'Low_Mid_High Scenarios'!N49*10^6</f>
        <v>760171922.67239606</v>
      </c>
      <c r="L2" s="45">
        <f>'Low_Mid_High Scenarios'!O49*10^6</f>
        <v>798572099.55714536</v>
      </c>
      <c r="M2" s="45">
        <f>'Low_Mid_High Scenarios'!P49*10^6</f>
        <v>836972276.44189465</v>
      </c>
      <c r="N2" s="45">
        <f>'Low_Mid_High Scenarios'!Q49*10^6</f>
        <v>875372453.32664394</v>
      </c>
      <c r="O2" s="45">
        <f>'Low_Mid_High Scenarios'!R49*10^6</f>
        <v>905418794.48588037</v>
      </c>
      <c r="P2" s="45">
        <f>'Low_Mid_High Scenarios'!S49*10^6</f>
        <v>935465135.6451292</v>
      </c>
      <c r="Q2" s="45">
        <f>'Low_Mid_High Scenarios'!T49*10^6</f>
        <v>965511476.80437791</v>
      </c>
      <c r="R2" s="45">
        <f>'Low_Mid_High Scenarios'!U49*10^6</f>
        <v>995557817.96362674</v>
      </c>
      <c r="S2" s="45">
        <f>'Low_Mid_High Scenarios'!V49*10^6</f>
        <v>1025604159.1228752</v>
      </c>
      <c r="T2" s="45">
        <f>'Low_Mid_High Scenarios'!W49*10^6</f>
        <v>1063959404.6809173</v>
      </c>
      <c r="U2" s="45">
        <f>'Low_Mid_High Scenarios'!X49*10^6</f>
        <v>1102314650.2389469</v>
      </c>
      <c r="V2" s="45">
        <f>'Low_Mid_High Scenarios'!Y49*10^6</f>
        <v>1140669895.796977</v>
      </c>
      <c r="W2" s="45">
        <f>'Low_Mid_High Scenarios'!Z49*10^6</f>
        <v>1179025141.3550067</v>
      </c>
      <c r="X2" s="45">
        <f>'Low_Mid_High Scenarios'!AA49*10^6</f>
        <v>1217380386.9130368</v>
      </c>
      <c r="Y2" s="45">
        <f>'Low_Mid_High Scenarios'!AB49*10^6</f>
        <v>1255735632.4710786</v>
      </c>
      <c r="Z2" s="45">
        <f>'Low_Mid_High Scenarios'!AC49*10^6</f>
        <v>1294090878.0291085</v>
      </c>
      <c r="AA2" s="45">
        <f>'Low_Mid_High Scenarios'!AD49*10^6</f>
        <v>1332446123.5871387</v>
      </c>
      <c r="AB2" s="45">
        <f>'Low_Mid_High Scenarios'!AE49*10^6</f>
        <v>1370801369.1451683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About</vt:lpstr>
      <vt:lpstr>Low_Mid_High Scenarios</vt:lpstr>
      <vt:lpstr>AEO Calculations --&gt;</vt:lpstr>
      <vt:lpstr>AEO Data Center Assumptions</vt:lpstr>
      <vt:lpstr>AEO 2025 Table 5 (2)</vt:lpstr>
      <vt:lpstr>AEO 2023 Table 5 (2)</vt:lpstr>
      <vt:lpstr>Compare AEO</vt:lpstr>
      <vt:lpstr>Demand Projection Sources --&gt;</vt:lpstr>
      <vt:lpstr>LBNL 2024</vt:lpstr>
      <vt:lpstr>evolved energy ADP 2024</vt:lpstr>
      <vt:lpstr>BNEF</vt:lpstr>
      <vt:lpstr>BDCL-low</vt:lpstr>
      <vt:lpstr>BDCL-mid</vt:lpstr>
      <vt:lpstr>BDCL-high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Claire Trevisan</dc:creator>
  <cp:lastModifiedBy>Megan Mahajan</cp:lastModifiedBy>
  <dcterms:created xsi:type="dcterms:W3CDTF">2015-06-05T18:17:20Z</dcterms:created>
  <dcterms:modified xsi:type="dcterms:W3CDTF">2026-01-07T19:54:11Z</dcterms:modified>
</cp:coreProperties>
</file>